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rtinvalenz/Dropbox/Proyectos/Emporio/docs/"/>
    </mc:Choice>
  </mc:AlternateContent>
  <xr:revisionPtr revIDLastSave="0" documentId="13_ncr:1_{D28E524B-DD9B-7B41-AF62-6D80EC00214E}" xr6:coauthVersionLast="36" xr6:coauthVersionMax="36" xr10:uidLastSave="{00000000-0000-0000-0000-000000000000}"/>
  <bookViews>
    <workbookView xWindow="0" yWindow="460" windowWidth="28800" windowHeight="16460" xr2:uid="{3F41E81D-5082-7A44-9D6E-0DC4C9B1CF38}"/>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2" i="1"/>
  <c r="T2" i="1"/>
  <c r="T3" i="1" l="1"/>
  <c r="T4" i="1"/>
  <c r="T6" i="1"/>
  <c r="T8" i="1"/>
  <c r="T11" i="1"/>
  <c r="T16" i="1"/>
  <c r="T17" i="1"/>
  <c r="T20" i="1"/>
  <c r="T22" i="1"/>
  <c r="T27" i="1"/>
  <c r="T28" i="1"/>
  <c r="T34" i="1"/>
  <c r="T42" i="1"/>
  <c r="T43" i="1"/>
  <c r="T44" i="1"/>
  <c r="T45" i="1"/>
  <c r="T46" i="1"/>
  <c r="T49" i="1"/>
  <c r="T50" i="1"/>
  <c r="T51" i="1"/>
  <c r="T52" i="1"/>
  <c r="T54" i="1"/>
  <c r="T55" i="1"/>
  <c r="T56" i="1"/>
  <c r="T57" i="1"/>
  <c r="T59" i="1"/>
  <c r="T60" i="1"/>
  <c r="T61" i="1"/>
  <c r="T62" i="1"/>
  <c r="T66" i="1"/>
  <c r="T67" i="1"/>
  <c r="T68" i="1"/>
  <c r="T69" i="1"/>
  <c r="T70" i="1"/>
  <c r="T71" i="1"/>
  <c r="T72" i="1"/>
  <c r="T73" i="1"/>
  <c r="T74" i="1"/>
  <c r="T75" i="1"/>
  <c r="T83" i="1"/>
  <c r="T84" i="1"/>
  <c r="T85" i="1"/>
  <c r="T90" i="1"/>
  <c r="T91" i="1"/>
  <c r="T92" i="1"/>
  <c r="T93" i="1"/>
  <c r="T94" i="1"/>
  <c r="T95" i="1"/>
  <c r="T96" i="1"/>
  <c r="T97" i="1"/>
  <c r="T99" i="1"/>
  <c r="T100" i="1"/>
  <c r="T103" i="1"/>
  <c r="T105" i="1"/>
  <c r="T107" i="1"/>
  <c r="T116" i="1"/>
  <c r="T117" i="1"/>
  <c r="T118" i="1"/>
  <c r="T119" i="1"/>
  <c r="T125" i="1"/>
  <c r="T126" i="1"/>
  <c r="T137" i="1"/>
  <c r="T138" i="1"/>
  <c r="T140" i="1"/>
  <c r="T142" i="1"/>
  <c r="T145" i="1"/>
  <c r="T148" i="1"/>
  <c r="T150" i="1"/>
  <c r="T151" i="1"/>
  <c r="T152" i="1"/>
  <c r="T153" i="1"/>
  <c r="T155" i="1"/>
  <c r="T156" i="1"/>
  <c r="T159" i="1"/>
  <c r="T163" i="1"/>
  <c r="T166" i="1"/>
  <c r="T168" i="1"/>
  <c r="T170" i="1"/>
  <c r="T172" i="1"/>
  <c r="T174" i="1"/>
  <c r="T176" i="1"/>
  <c r="T177" i="1"/>
  <c r="T178" i="1"/>
  <c r="T179" i="1"/>
  <c r="T180" i="1"/>
  <c r="T181" i="1"/>
  <c r="T182" i="1"/>
  <c r="T183" i="1"/>
  <c r="T184" i="1"/>
  <c r="T187" i="1"/>
  <c r="T188" i="1"/>
  <c r="T190" i="1"/>
  <c r="T192" i="1"/>
  <c r="T193" i="1"/>
  <c r="T194" i="1"/>
  <c r="T195" i="1"/>
  <c r="T196" i="1"/>
  <c r="T197" i="1"/>
  <c r="T199" i="1"/>
  <c r="T200" i="1"/>
  <c r="T202" i="1"/>
  <c r="T204" i="1"/>
  <c r="T205" i="1"/>
  <c r="T209" i="1"/>
  <c r="T210" i="1"/>
  <c r="T211" i="1"/>
  <c r="T224" i="1"/>
  <c r="T226" i="1"/>
  <c r="T229" i="1"/>
  <c r="T231" i="1"/>
  <c r="T232" i="1"/>
  <c r="T233" i="1"/>
  <c r="T246" i="1"/>
  <c r="T248" i="1"/>
  <c r="T254" i="1"/>
  <c r="T255" i="1"/>
  <c r="T256" i="1"/>
  <c r="T261" i="1"/>
  <c r="T264" i="1"/>
  <c r="T265" i="1"/>
  <c r="T266" i="1"/>
  <c r="T267" i="1"/>
  <c r="T278" i="1"/>
  <c r="T279" i="1"/>
  <c r="T281" i="1"/>
  <c r="T282" i="1"/>
  <c r="T284" i="1"/>
  <c r="T289" i="1"/>
  <c r="T292" i="1"/>
  <c r="T293" i="1"/>
  <c r="T294" i="1"/>
  <c r="T295" i="1"/>
  <c r="T299" i="1"/>
  <c r="T300" i="1"/>
  <c r="T308" i="1"/>
  <c r="T312" i="1"/>
  <c r="T313" i="1"/>
  <c r="T314" i="1"/>
  <c r="T315" i="1"/>
  <c r="T316" i="1"/>
  <c r="T322" i="1"/>
  <c r="T323" i="1"/>
  <c r="T324" i="1"/>
  <c r="T325" i="1"/>
  <c r="T329" i="1"/>
  <c r="T331" i="1"/>
  <c r="T332" i="1"/>
  <c r="T335" i="1"/>
  <c r="T336" i="1"/>
  <c r="T337" i="1"/>
  <c r="T339" i="1"/>
  <c r="T340" i="1"/>
  <c r="T342" i="1"/>
  <c r="T343" i="1"/>
  <c r="T344" i="1"/>
  <c r="T345" i="1"/>
  <c r="T346" i="1"/>
  <c r="T355" i="1"/>
  <c r="T356" i="1"/>
  <c r="T357" i="1"/>
  <c r="T360" i="1"/>
  <c r="T361" i="1"/>
  <c r="T362" i="1"/>
  <c r="T368" i="1"/>
  <c r="T370" i="1"/>
  <c r="T376" i="1"/>
  <c r="T377" i="1"/>
  <c r="T380" i="1"/>
  <c r="T382" i="1"/>
  <c r="T383" i="1"/>
  <c r="T392" i="1"/>
  <c r="T393" i="1"/>
  <c r="T394" i="1"/>
  <c r="T395" i="1"/>
  <c r="T398" i="1"/>
  <c r="T399" i="1"/>
  <c r="T400" i="1"/>
  <c r="T402" i="1"/>
  <c r="T407" i="1"/>
  <c r="T409" i="1"/>
  <c r="T411" i="1"/>
  <c r="T412" i="1"/>
  <c r="T413" i="1"/>
  <c r="T415" i="1"/>
  <c r="T422" i="1"/>
  <c r="T424" i="1"/>
  <c r="T426" i="1"/>
  <c r="T428" i="1"/>
  <c r="T429" i="1"/>
  <c r="T430" i="1"/>
  <c r="T431" i="1"/>
  <c r="T441" i="1"/>
  <c r="T444" i="1"/>
  <c r="T445" i="1"/>
  <c r="T450" i="1"/>
  <c r="T452" i="1"/>
  <c r="T453" i="1"/>
  <c r="T456" i="1"/>
  <c r="T460" i="1"/>
  <c r="T461" i="1"/>
  <c r="T462" i="1"/>
  <c r="T463" i="1"/>
  <c r="T464" i="1"/>
  <c r="T465" i="1"/>
  <c r="T471" i="1"/>
  <c r="T472" i="1"/>
  <c r="T476" i="1"/>
  <c r="T477" i="1"/>
  <c r="T487" i="1"/>
  <c r="T488" i="1"/>
  <c r="T489" i="1"/>
  <c r="T494" i="1"/>
  <c r="T496" i="1"/>
  <c r="T497" i="1"/>
  <c r="T499" i="1"/>
  <c r="T500" i="1"/>
  <c r="T502" i="1"/>
  <c r="T507" i="1"/>
  <c r="T508" i="1"/>
  <c r="T509" i="1"/>
  <c r="T510" i="1"/>
  <c r="T513" i="1"/>
  <c r="T514" i="1"/>
  <c r="T517" i="1"/>
  <c r="T519" i="1"/>
  <c r="T520" i="1"/>
  <c r="T524" i="1"/>
  <c r="T528" i="1"/>
  <c r="T535" i="1"/>
  <c r="T538" i="1"/>
  <c r="T539" i="1"/>
  <c r="T541" i="1"/>
  <c r="T542" i="1"/>
  <c r="T543" i="1"/>
  <c r="T544" i="1"/>
  <c r="T546" i="1"/>
  <c r="T552" i="1"/>
  <c r="T553" i="1"/>
  <c r="T555" i="1"/>
  <c r="T557" i="1"/>
  <c r="T558" i="1"/>
  <c r="T559" i="1"/>
  <c r="T565" i="1"/>
  <c r="T572" i="1"/>
  <c r="T573" i="1"/>
  <c r="T574" i="1"/>
  <c r="T576" i="1"/>
  <c r="T577" i="1"/>
  <c r="T578" i="1"/>
  <c r="T579" i="1"/>
  <c r="T580" i="1"/>
  <c r="T586" i="1"/>
  <c r="T588" i="1"/>
  <c r="T591" i="1"/>
  <c r="T593" i="1"/>
  <c r="T600" i="1"/>
  <c r="T605" i="1"/>
  <c r="T606" i="1"/>
  <c r="T611" i="1"/>
  <c r="T613" i="1"/>
  <c r="T621" i="1"/>
  <c r="T622" i="1"/>
  <c r="T623" i="1"/>
  <c r="T625" i="1"/>
  <c r="T626" i="1"/>
  <c r="T628" i="1"/>
  <c r="T629" i="1"/>
  <c r="T630" i="1"/>
  <c r="T631" i="1"/>
  <c r="T632" i="1"/>
  <c r="T633" i="1"/>
  <c r="T641" i="1"/>
  <c r="T642" i="1"/>
  <c r="T643" i="1"/>
  <c r="T644" i="1"/>
  <c r="T646" i="1"/>
  <c r="T647" i="1"/>
  <c r="T649" i="1"/>
  <c r="T651" i="1"/>
  <c r="T652" i="1"/>
  <c r="T653" i="1"/>
  <c r="T657" i="1"/>
  <c r="T663" i="1"/>
  <c r="T665" i="1"/>
  <c r="T666" i="1"/>
  <c r="T668" i="1"/>
  <c r="T678" i="1"/>
  <c r="T679" i="1"/>
  <c r="T680" i="1"/>
  <c r="T681" i="1"/>
  <c r="T682" i="1"/>
  <c r="T683" i="1"/>
  <c r="T688" i="1"/>
  <c r="T689" i="1"/>
  <c r="T690" i="1"/>
  <c r="T691" i="1"/>
  <c r="T692" i="1"/>
  <c r="T693" i="1"/>
  <c r="T698" i="1"/>
  <c r="T699" i="1"/>
  <c r="T700" i="1"/>
  <c r="T701" i="1"/>
  <c r="T702" i="1"/>
  <c r="T705" i="1"/>
  <c r="T706" i="1"/>
  <c r="T707" i="1"/>
  <c r="T708" i="1"/>
  <c r="T709" i="1"/>
  <c r="T711" i="1"/>
  <c r="T713" i="1"/>
  <c r="T714" i="1"/>
  <c r="T716" i="1"/>
  <c r="T718" i="1"/>
  <c r="T720" i="1"/>
  <c r="T721" i="1"/>
  <c r="T733" i="1"/>
  <c r="T734" i="1"/>
  <c r="T735" i="1"/>
  <c r="T736" i="1"/>
  <c r="T737" i="1"/>
  <c r="T742" i="1"/>
  <c r="T743" i="1"/>
  <c r="T746" i="1"/>
  <c r="T747" i="1"/>
  <c r="T749" i="1"/>
  <c r="T750" i="1"/>
  <c r="T752" i="1"/>
  <c r="T753" i="1"/>
  <c r="T754" i="1"/>
  <c r="T755" i="1"/>
  <c r="T766" i="1"/>
  <c r="T767" i="1"/>
  <c r="T770" i="1"/>
  <c r="T771" i="1"/>
  <c r="T774" i="1"/>
  <c r="T775" i="1"/>
  <c r="T777" i="1"/>
  <c r="T783" i="1"/>
  <c r="T784" i="1"/>
  <c r="T785" i="1"/>
  <c r="T789" i="1"/>
  <c r="T790" i="1"/>
  <c r="T791" i="1"/>
  <c r="T792" i="1"/>
  <c r="T795" i="1"/>
  <c r="T797" i="1"/>
  <c r="T802" i="1"/>
  <c r="T808" i="1"/>
  <c r="T809" i="1"/>
  <c r="T812" i="1"/>
  <c r="T816" i="1"/>
  <c r="T817" i="1"/>
  <c r="T818" i="1"/>
  <c r="T819" i="1"/>
  <c r="T820" i="1"/>
  <c r="T822" i="1"/>
  <c r="T823" i="1"/>
  <c r="T824" i="1"/>
  <c r="T825" i="1"/>
  <c r="T827" i="1"/>
  <c r="T829" i="1"/>
  <c r="T830" i="1"/>
  <c r="T831" i="1"/>
  <c r="T832" i="1"/>
  <c r="T834" i="1"/>
  <c r="T842" i="1"/>
  <c r="T844" i="1"/>
  <c r="T847" i="1"/>
  <c r="T849" i="1"/>
  <c r="T858" i="1"/>
  <c r="T860" i="1"/>
  <c r="T861" i="1"/>
  <c r="T862" i="1"/>
  <c r="T863" i="1"/>
  <c r="T864" i="1"/>
  <c r="T866" i="1"/>
  <c r="T867" i="1"/>
  <c r="T869" i="1"/>
  <c r="T871" i="1"/>
  <c r="T873" i="1"/>
  <c r="T874" i="1"/>
  <c r="T876" i="1"/>
  <c r="T883" i="1"/>
  <c r="T884" i="1"/>
  <c r="T885" i="1"/>
  <c r="T886" i="1"/>
  <c r="T888" i="1"/>
  <c r="T889" i="1"/>
  <c r="T896" i="1"/>
  <c r="T898" i="1"/>
  <c r="T899" i="1"/>
  <c r="T900" i="1"/>
  <c r="T901" i="1"/>
  <c r="T910" i="1"/>
  <c r="T914" i="1"/>
  <c r="T915" i="1"/>
  <c r="T916" i="1"/>
  <c r="T919" i="1"/>
  <c r="T920" i="1"/>
  <c r="T921" i="1"/>
  <c r="T924" i="1"/>
  <c r="T926" i="1"/>
  <c r="T927" i="1"/>
  <c r="T929" i="1"/>
  <c r="T930" i="1"/>
  <c r="T932" i="1"/>
  <c r="T933" i="1"/>
  <c r="T935" i="1"/>
  <c r="T936" i="1"/>
  <c r="T938" i="1"/>
  <c r="T939" i="1"/>
  <c r="T941" i="1"/>
  <c r="T943" i="1"/>
  <c r="T944" i="1"/>
  <c r="T945" i="1"/>
  <c r="T946" i="1"/>
  <c r="T947" i="1"/>
  <c r="T952" i="1"/>
  <c r="T953" i="1"/>
  <c r="T958" i="1"/>
  <c r="T959" i="1"/>
  <c r="T960" i="1"/>
  <c r="T961" i="1"/>
  <c r="T965" i="1"/>
  <c r="T966" i="1"/>
  <c r="T968" i="1"/>
  <c r="T969" i="1"/>
  <c r="T975" i="1"/>
  <c r="T976" i="1"/>
  <c r="T977" i="1"/>
  <c r="T979" i="1"/>
  <c r="T980" i="1"/>
  <c r="T981" i="1"/>
  <c r="T982" i="1"/>
  <c r="T987" i="1"/>
  <c r="T988" i="1"/>
  <c r="T990" i="1"/>
  <c r="T992" i="1"/>
  <c r="T1004" i="1"/>
  <c r="T1007" i="1"/>
  <c r="T1009" i="1"/>
  <c r="T1010" i="1"/>
  <c r="T1011" i="1"/>
  <c r="T1012" i="1"/>
  <c r="T1014" i="1"/>
  <c r="T1015" i="1"/>
  <c r="T1016" i="1"/>
  <c r="T1018" i="1"/>
  <c r="T1019" i="1"/>
  <c r="T1020" i="1"/>
  <c r="T1024" i="1"/>
  <c r="T1027" i="1"/>
  <c r="T1029" i="1"/>
  <c r="T1034" i="1"/>
  <c r="T1035" i="1"/>
  <c r="T1036" i="1"/>
  <c r="T1037" i="1"/>
  <c r="T1038" i="1"/>
  <c r="T1040" i="1"/>
  <c r="T1041" i="1"/>
  <c r="T1043" i="1"/>
  <c r="T1044" i="1"/>
  <c r="T1045" i="1"/>
  <c r="T1046" i="1"/>
  <c r="T1047" i="1"/>
  <c r="T1048" i="1"/>
  <c r="T1058" i="1"/>
  <c r="T1059" i="1"/>
  <c r="T1062" i="1"/>
  <c r="T1065" i="1"/>
  <c r="T1074" i="1"/>
  <c r="T1076" i="1"/>
  <c r="T1078" i="1"/>
  <c r="T1079" i="1"/>
  <c r="T1081" i="1"/>
  <c r="T1082" i="1"/>
  <c r="T1083" i="1"/>
  <c r="T1084" i="1"/>
  <c r="T1088" i="1"/>
  <c r="T1090" i="1"/>
  <c r="T1091" i="1"/>
  <c r="T1093" i="1"/>
  <c r="T1094" i="1"/>
  <c r="T1097" i="1"/>
  <c r="T1104" i="1"/>
  <c r="T1114" i="1"/>
  <c r="T1115" i="1"/>
  <c r="T1116" i="1"/>
  <c r="T1117" i="1"/>
  <c r="T1119" i="1"/>
  <c r="T1120" i="1"/>
  <c r="T1121" i="1"/>
  <c r="T1122" i="1"/>
  <c r="T1125" i="1"/>
  <c r="T1128" i="1"/>
  <c r="T1129" i="1"/>
  <c r="T1130" i="1"/>
  <c r="T1131" i="1"/>
  <c r="T1132" i="1"/>
  <c r="T1133" i="1"/>
  <c r="P3" i="1"/>
  <c r="Q3" i="1"/>
  <c r="R3" i="1"/>
  <c r="P4" i="1"/>
  <c r="S4" i="1" s="1"/>
  <c r="Q4" i="1"/>
  <c r="R4" i="1"/>
  <c r="P5" i="1"/>
  <c r="Q5" i="1"/>
  <c r="R5" i="1"/>
  <c r="P6" i="1"/>
  <c r="Q6" i="1"/>
  <c r="R6" i="1"/>
  <c r="P7" i="1"/>
  <c r="Q7" i="1"/>
  <c r="R7" i="1"/>
  <c r="P8" i="1"/>
  <c r="S8" i="1" s="1"/>
  <c r="Q8" i="1"/>
  <c r="R8" i="1"/>
  <c r="P9" i="1"/>
  <c r="Q9" i="1"/>
  <c r="R9" i="1"/>
  <c r="P10" i="1"/>
  <c r="Q10" i="1"/>
  <c r="R10" i="1"/>
  <c r="P11" i="1"/>
  <c r="Q11" i="1"/>
  <c r="R11" i="1"/>
  <c r="P12" i="1"/>
  <c r="S12" i="1" s="1"/>
  <c r="Q12" i="1"/>
  <c r="R12" i="1"/>
  <c r="P13" i="1"/>
  <c r="Q13" i="1"/>
  <c r="R13" i="1"/>
  <c r="P14" i="1"/>
  <c r="Q14" i="1"/>
  <c r="S14" i="1" s="1"/>
  <c r="R14" i="1"/>
  <c r="P15" i="1"/>
  <c r="Q15" i="1"/>
  <c r="R15" i="1"/>
  <c r="P16" i="1"/>
  <c r="S16" i="1" s="1"/>
  <c r="Q16" i="1"/>
  <c r="R16" i="1"/>
  <c r="P17" i="1"/>
  <c r="Q17" i="1"/>
  <c r="S17" i="1" s="1"/>
  <c r="R17" i="1"/>
  <c r="P18" i="1"/>
  <c r="Q18" i="1"/>
  <c r="S18" i="1" s="1"/>
  <c r="R18" i="1"/>
  <c r="P19" i="1"/>
  <c r="Q19" i="1"/>
  <c r="R19" i="1"/>
  <c r="P20" i="1"/>
  <c r="Q20" i="1"/>
  <c r="R20" i="1"/>
  <c r="P21" i="1"/>
  <c r="Q21" i="1"/>
  <c r="S21" i="1" s="1"/>
  <c r="R21" i="1"/>
  <c r="P22" i="1"/>
  <c r="Q22" i="1"/>
  <c r="S22" i="1" s="1"/>
  <c r="R22" i="1"/>
  <c r="P23" i="1"/>
  <c r="Q23" i="1"/>
  <c r="R23" i="1"/>
  <c r="P24" i="1"/>
  <c r="S24" i="1" s="1"/>
  <c r="Q24" i="1"/>
  <c r="R24" i="1"/>
  <c r="P25" i="1"/>
  <c r="Q25" i="1"/>
  <c r="R25" i="1"/>
  <c r="P26" i="1"/>
  <c r="Q26" i="1"/>
  <c r="S26" i="1" s="1"/>
  <c r="R26" i="1"/>
  <c r="P27" i="1"/>
  <c r="Q27" i="1"/>
  <c r="R27" i="1"/>
  <c r="P28" i="1"/>
  <c r="S28" i="1" s="1"/>
  <c r="Q28" i="1"/>
  <c r="R28" i="1"/>
  <c r="P29" i="1"/>
  <c r="Q29" i="1"/>
  <c r="S29" i="1" s="1"/>
  <c r="R29" i="1"/>
  <c r="P30" i="1"/>
  <c r="Q30" i="1"/>
  <c r="S30" i="1" s="1"/>
  <c r="R30" i="1"/>
  <c r="P31" i="1"/>
  <c r="Q31" i="1"/>
  <c r="R31" i="1"/>
  <c r="P32" i="1"/>
  <c r="Q32" i="1"/>
  <c r="R32" i="1"/>
  <c r="P33" i="1"/>
  <c r="Q33" i="1"/>
  <c r="S33" i="1" s="1"/>
  <c r="R33" i="1"/>
  <c r="P34" i="1"/>
  <c r="Q34" i="1"/>
  <c r="S34" i="1" s="1"/>
  <c r="R34" i="1"/>
  <c r="P35" i="1"/>
  <c r="Q35" i="1"/>
  <c r="R35" i="1"/>
  <c r="P36" i="1"/>
  <c r="Q36" i="1"/>
  <c r="R36" i="1"/>
  <c r="P37" i="1"/>
  <c r="Q37" i="1"/>
  <c r="S37" i="1" s="1"/>
  <c r="R37" i="1"/>
  <c r="P38" i="1"/>
  <c r="Q38" i="1"/>
  <c r="S38" i="1" s="1"/>
  <c r="R38" i="1"/>
  <c r="P39" i="1"/>
  <c r="Q39" i="1"/>
  <c r="R39" i="1"/>
  <c r="P40" i="1"/>
  <c r="S40" i="1" s="1"/>
  <c r="Q40" i="1"/>
  <c r="R40" i="1"/>
  <c r="P41" i="1"/>
  <c r="Q41" i="1"/>
  <c r="R41" i="1"/>
  <c r="P42" i="1"/>
  <c r="Q42" i="1"/>
  <c r="S42" i="1" s="1"/>
  <c r="R42" i="1"/>
  <c r="P43" i="1"/>
  <c r="Q43" i="1"/>
  <c r="R43" i="1"/>
  <c r="P44" i="1"/>
  <c r="S44" i="1" s="1"/>
  <c r="Q44" i="1"/>
  <c r="R44" i="1"/>
  <c r="P45" i="1"/>
  <c r="Q45" i="1"/>
  <c r="R45" i="1"/>
  <c r="P46" i="1"/>
  <c r="Q46" i="1"/>
  <c r="S46" i="1" s="1"/>
  <c r="R46" i="1"/>
  <c r="P47" i="1"/>
  <c r="Q47" i="1"/>
  <c r="R47" i="1"/>
  <c r="P48" i="1"/>
  <c r="S48" i="1" s="1"/>
  <c r="Q48" i="1"/>
  <c r="R48" i="1"/>
  <c r="P49" i="1"/>
  <c r="Q49" i="1"/>
  <c r="S49" i="1" s="1"/>
  <c r="R49" i="1"/>
  <c r="P50" i="1"/>
  <c r="Q50" i="1"/>
  <c r="S50" i="1" s="1"/>
  <c r="R50" i="1"/>
  <c r="P51" i="1"/>
  <c r="Q51" i="1"/>
  <c r="R51" i="1"/>
  <c r="P52" i="1"/>
  <c r="Q52" i="1"/>
  <c r="R52" i="1"/>
  <c r="P53" i="1"/>
  <c r="Q53" i="1"/>
  <c r="S53" i="1" s="1"/>
  <c r="R53" i="1"/>
  <c r="P54" i="1"/>
  <c r="Q54" i="1"/>
  <c r="S54" i="1" s="1"/>
  <c r="R54" i="1"/>
  <c r="P55" i="1"/>
  <c r="Q55" i="1"/>
  <c r="R55" i="1"/>
  <c r="P56" i="1"/>
  <c r="S56" i="1" s="1"/>
  <c r="Q56" i="1"/>
  <c r="R56" i="1"/>
  <c r="P57" i="1"/>
  <c r="Q57" i="1"/>
  <c r="R57" i="1"/>
  <c r="P58" i="1"/>
  <c r="Q58" i="1"/>
  <c r="S58" i="1" s="1"/>
  <c r="R58" i="1"/>
  <c r="P59" i="1"/>
  <c r="Q59" i="1"/>
  <c r="R59" i="1"/>
  <c r="P60" i="1"/>
  <c r="S60" i="1" s="1"/>
  <c r="Q60" i="1"/>
  <c r="R60" i="1"/>
  <c r="P61" i="1"/>
  <c r="Q61" i="1"/>
  <c r="S61" i="1" s="1"/>
  <c r="R61" i="1"/>
  <c r="P62" i="1"/>
  <c r="Q62" i="1"/>
  <c r="S62" i="1" s="1"/>
  <c r="R62" i="1"/>
  <c r="P63" i="1"/>
  <c r="Q63" i="1"/>
  <c r="R63" i="1"/>
  <c r="P64" i="1"/>
  <c r="Q64" i="1"/>
  <c r="R64" i="1"/>
  <c r="P65" i="1"/>
  <c r="Q65" i="1"/>
  <c r="S65" i="1" s="1"/>
  <c r="R65" i="1"/>
  <c r="P66" i="1"/>
  <c r="Q66" i="1"/>
  <c r="S66" i="1" s="1"/>
  <c r="R66" i="1"/>
  <c r="P67" i="1"/>
  <c r="Q67" i="1"/>
  <c r="R67" i="1"/>
  <c r="P68" i="1"/>
  <c r="Q68" i="1"/>
  <c r="R68" i="1"/>
  <c r="P69" i="1"/>
  <c r="Q69" i="1"/>
  <c r="S69" i="1" s="1"/>
  <c r="R69" i="1"/>
  <c r="P70" i="1"/>
  <c r="Q70" i="1"/>
  <c r="S70" i="1" s="1"/>
  <c r="R70" i="1"/>
  <c r="P71" i="1"/>
  <c r="Q71" i="1"/>
  <c r="R71" i="1"/>
  <c r="P72" i="1"/>
  <c r="S72" i="1" s="1"/>
  <c r="Q72" i="1"/>
  <c r="R72" i="1"/>
  <c r="P73" i="1"/>
  <c r="Q73" i="1"/>
  <c r="R73" i="1"/>
  <c r="P74" i="1"/>
  <c r="Q74" i="1"/>
  <c r="S74" i="1" s="1"/>
  <c r="R74" i="1"/>
  <c r="P75" i="1"/>
  <c r="Q75" i="1"/>
  <c r="R75" i="1"/>
  <c r="P76" i="1"/>
  <c r="S76" i="1" s="1"/>
  <c r="Q76" i="1"/>
  <c r="R76" i="1"/>
  <c r="P77" i="1"/>
  <c r="Q77" i="1"/>
  <c r="R77" i="1"/>
  <c r="P78" i="1"/>
  <c r="Q78" i="1"/>
  <c r="S78" i="1" s="1"/>
  <c r="R78" i="1"/>
  <c r="P79" i="1"/>
  <c r="Q79" i="1"/>
  <c r="R79" i="1"/>
  <c r="P80" i="1"/>
  <c r="S80" i="1" s="1"/>
  <c r="Q80" i="1"/>
  <c r="R80" i="1"/>
  <c r="P81" i="1"/>
  <c r="Q81" i="1"/>
  <c r="S81" i="1" s="1"/>
  <c r="R81" i="1"/>
  <c r="P82" i="1"/>
  <c r="Q82" i="1"/>
  <c r="S82" i="1" s="1"/>
  <c r="R82" i="1"/>
  <c r="P83" i="1"/>
  <c r="Q83" i="1"/>
  <c r="R83" i="1"/>
  <c r="P84" i="1"/>
  <c r="Q84" i="1"/>
  <c r="R84" i="1"/>
  <c r="P85" i="1"/>
  <c r="Q85" i="1"/>
  <c r="S85" i="1" s="1"/>
  <c r="R85" i="1"/>
  <c r="P86" i="1"/>
  <c r="Q86" i="1"/>
  <c r="S86" i="1" s="1"/>
  <c r="R86" i="1"/>
  <c r="P87" i="1"/>
  <c r="Q87" i="1"/>
  <c r="R87" i="1"/>
  <c r="P88" i="1"/>
  <c r="S88" i="1" s="1"/>
  <c r="Q88" i="1"/>
  <c r="R88" i="1"/>
  <c r="P89" i="1"/>
  <c r="Q89" i="1"/>
  <c r="R89" i="1"/>
  <c r="P90" i="1"/>
  <c r="Q90" i="1"/>
  <c r="S90" i="1" s="1"/>
  <c r="R90" i="1"/>
  <c r="P91" i="1"/>
  <c r="Q91" i="1"/>
  <c r="R91" i="1"/>
  <c r="P92" i="1"/>
  <c r="S92" i="1" s="1"/>
  <c r="Q92" i="1"/>
  <c r="R92" i="1"/>
  <c r="P93" i="1"/>
  <c r="Q93" i="1"/>
  <c r="S93" i="1" s="1"/>
  <c r="R93" i="1"/>
  <c r="P94" i="1"/>
  <c r="Q94" i="1"/>
  <c r="S94" i="1" s="1"/>
  <c r="R94" i="1"/>
  <c r="P95" i="1"/>
  <c r="Q95" i="1"/>
  <c r="R95" i="1"/>
  <c r="P96" i="1"/>
  <c r="Q96" i="1"/>
  <c r="R96" i="1"/>
  <c r="P97" i="1"/>
  <c r="Q97" i="1"/>
  <c r="S97" i="1" s="1"/>
  <c r="R97" i="1"/>
  <c r="P98" i="1"/>
  <c r="Q98" i="1"/>
  <c r="S98" i="1" s="1"/>
  <c r="R98" i="1"/>
  <c r="P99" i="1"/>
  <c r="Q99" i="1"/>
  <c r="R99" i="1"/>
  <c r="P100" i="1"/>
  <c r="Q100" i="1"/>
  <c r="R100" i="1"/>
  <c r="P101" i="1"/>
  <c r="Q101" i="1"/>
  <c r="S101" i="1" s="1"/>
  <c r="R101" i="1"/>
  <c r="P102" i="1"/>
  <c r="Q102" i="1"/>
  <c r="S102" i="1" s="1"/>
  <c r="R102" i="1"/>
  <c r="P103" i="1"/>
  <c r="Q103" i="1"/>
  <c r="R103" i="1"/>
  <c r="P104" i="1"/>
  <c r="S104" i="1" s="1"/>
  <c r="Q104" i="1"/>
  <c r="R104" i="1"/>
  <c r="P105" i="1"/>
  <c r="Q105" i="1"/>
  <c r="R105" i="1"/>
  <c r="P106" i="1"/>
  <c r="Q106" i="1"/>
  <c r="S106" i="1" s="1"/>
  <c r="R106" i="1"/>
  <c r="P107" i="1"/>
  <c r="Q107" i="1"/>
  <c r="R107" i="1"/>
  <c r="P108" i="1"/>
  <c r="S108" i="1" s="1"/>
  <c r="Q108" i="1"/>
  <c r="R108" i="1"/>
  <c r="P109" i="1"/>
  <c r="Q109" i="1"/>
  <c r="R109" i="1"/>
  <c r="P110" i="1"/>
  <c r="Q110" i="1"/>
  <c r="S110" i="1" s="1"/>
  <c r="R110" i="1"/>
  <c r="P111" i="1"/>
  <c r="Q111" i="1"/>
  <c r="R111" i="1"/>
  <c r="P112" i="1"/>
  <c r="S112" i="1" s="1"/>
  <c r="Q112" i="1"/>
  <c r="R112" i="1"/>
  <c r="P113" i="1"/>
  <c r="Q113" i="1"/>
  <c r="S113" i="1" s="1"/>
  <c r="R113" i="1"/>
  <c r="P114" i="1"/>
  <c r="Q114" i="1"/>
  <c r="S114" i="1" s="1"/>
  <c r="R114" i="1"/>
  <c r="P115" i="1"/>
  <c r="Q115" i="1"/>
  <c r="R115" i="1"/>
  <c r="P116" i="1"/>
  <c r="Q116" i="1"/>
  <c r="R116" i="1"/>
  <c r="P117" i="1"/>
  <c r="Q117" i="1"/>
  <c r="S117" i="1" s="1"/>
  <c r="R117" i="1"/>
  <c r="P118" i="1"/>
  <c r="Q118" i="1"/>
  <c r="S118" i="1" s="1"/>
  <c r="R118" i="1"/>
  <c r="P119" i="1"/>
  <c r="Q119" i="1"/>
  <c r="R119" i="1"/>
  <c r="P120" i="1"/>
  <c r="S120" i="1" s="1"/>
  <c r="Q120" i="1"/>
  <c r="R120" i="1"/>
  <c r="P121" i="1"/>
  <c r="Q121" i="1"/>
  <c r="R121" i="1"/>
  <c r="P122" i="1"/>
  <c r="Q122" i="1"/>
  <c r="S122" i="1" s="1"/>
  <c r="R122" i="1"/>
  <c r="P123" i="1"/>
  <c r="Q123" i="1"/>
  <c r="R123" i="1"/>
  <c r="P124" i="1"/>
  <c r="S124" i="1" s="1"/>
  <c r="Q124" i="1"/>
  <c r="R124" i="1"/>
  <c r="P125" i="1"/>
  <c r="Q125" i="1"/>
  <c r="S125" i="1" s="1"/>
  <c r="R125" i="1"/>
  <c r="P126" i="1"/>
  <c r="Q126" i="1"/>
  <c r="S126" i="1" s="1"/>
  <c r="R126" i="1"/>
  <c r="P127" i="1"/>
  <c r="Q127" i="1"/>
  <c r="R127" i="1"/>
  <c r="P128" i="1"/>
  <c r="Q128" i="1"/>
  <c r="R128" i="1"/>
  <c r="P129" i="1"/>
  <c r="Q129" i="1"/>
  <c r="S129" i="1" s="1"/>
  <c r="R129" i="1"/>
  <c r="P130" i="1"/>
  <c r="Q130" i="1"/>
  <c r="S130" i="1" s="1"/>
  <c r="R130" i="1"/>
  <c r="P131" i="1"/>
  <c r="Q131" i="1"/>
  <c r="R131" i="1"/>
  <c r="P132" i="1"/>
  <c r="Q132" i="1"/>
  <c r="R132" i="1"/>
  <c r="P133" i="1"/>
  <c r="Q133" i="1"/>
  <c r="S133" i="1" s="1"/>
  <c r="R133" i="1"/>
  <c r="P134" i="1"/>
  <c r="Q134" i="1"/>
  <c r="S134" i="1" s="1"/>
  <c r="R134" i="1"/>
  <c r="P135" i="1"/>
  <c r="Q135" i="1"/>
  <c r="R135" i="1"/>
  <c r="P136" i="1"/>
  <c r="S136" i="1" s="1"/>
  <c r="Q136" i="1"/>
  <c r="R136" i="1"/>
  <c r="P137" i="1"/>
  <c r="Q137" i="1"/>
  <c r="R137" i="1"/>
  <c r="P138" i="1"/>
  <c r="Q138" i="1"/>
  <c r="S138" i="1" s="1"/>
  <c r="R138" i="1"/>
  <c r="P139" i="1"/>
  <c r="Q139" i="1"/>
  <c r="R139" i="1"/>
  <c r="P140" i="1"/>
  <c r="S140" i="1" s="1"/>
  <c r="Q140" i="1"/>
  <c r="R140" i="1"/>
  <c r="P141" i="1"/>
  <c r="Q141" i="1"/>
  <c r="R141" i="1"/>
  <c r="P142" i="1"/>
  <c r="Q142" i="1"/>
  <c r="S142" i="1" s="1"/>
  <c r="R142" i="1"/>
  <c r="P143" i="1"/>
  <c r="Q143" i="1"/>
  <c r="R143" i="1"/>
  <c r="P144" i="1"/>
  <c r="S144" i="1" s="1"/>
  <c r="Q144" i="1"/>
  <c r="R144" i="1"/>
  <c r="P145" i="1"/>
  <c r="Q145" i="1"/>
  <c r="S145" i="1" s="1"/>
  <c r="R145" i="1"/>
  <c r="P146" i="1"/>
  <c r="Q146" i="1"/>
  <c r="S146" i="1" s="1"/>
  <c r="R146" i="1"/>
  <c r="P147" i="1"/>
  <c r="Q147" i="1"/>
  <c r="R147" i="1"/>
  <c r="P148" i="1"/>
  <c r="Q148" i="1"/>
  <c r="R148" i="1"/>
  <c r="P149" i="1"/>
  <c r="Q149" i="1"/>
  <c r="S149" i="1" s="1"/>
  <c r="R149" i="1"/>
  <c r="P150" i="1"/>
  <c r="Q150" i="1"/>
  <c r="S150" i="1" s="1"/>
  <c r="R150" i="1"/>
  <c r="P151" i="1"/>
  <c r="Q151" i="1"/>
  <c r="R151" i="1"/>
  <c r="P152" i="1"/>
  <c r="S152" i="1" s="1"/>
  <c r="Q152" i="1"/>
  <c r="R152" i="1"/>
  <c r="P153" i="1"/>
  <c r="Q153" i="1"/>
  <c r="R153" i="1"/>
  <c r="P154" i="1"/>
  <c r="Q154" i="1"/>
  <c r="S154" i="1" s="1"/>
  <c r="R154" i="1"/>
  <c r="P155" i="1"/>
  <c r="Q155" i="1"/>
  <c r="R155" i="1"/>
  <c r="P156" i="1"/>
  <c r="S156" i="1" s="1"/>
  <c r="Q156" i="1"/>
  <c r="R156" i="1"/>
  <c r="P157" i="1"/>
  <c r="Q157" i="1"/>
  <c r="S157" i="1" s="1"/>
  <c r="R157" i="1"/>
  <c r="P158" i="1"/>
  <c r="Q158" i="1"/>
  <c r="S158" i="1" s="1"/>
  <c r="R158" i="1"/>
  <c r="P159" i="1"/>
  <c r="Q159" i="1"/>
  <c r="R159" i="1"/>
  <c r="P160" i="1"/>
  <c r="Q160" i="1"/>
  <c r="R160" i="1"/>
  <c r="P161" i="1"/>
  <c r="Q161" i="1"/>
  <c r="S161" i="1" s="1"/>
  <c r="R161" i="1"/>
  <c r="P162" i="1"/>
  <c r="Q162" i="1"/>
  <c r="S162" i="1" s="1"/>
  <c r="R162" i="1"/>
  <c r="P163" i="1"/>
  <c r="Q163" i="1"/>
  <c r="R163" i="1"/>
  <c r="P164" i="1"/>
  <c r="Q164" i="1"/>
  <c r="R164" i="1"/>
  <c r="P165" i="1"/>
  <c r="Q165" i="1"/>
  <c r="S165" i="1" s="1"/>
  <c r="R165" i="1"/>
  <c r="P166" i="1"/>
  <c r="Q166" i="1"/>
  <c r="S166" i="1" s="1"/>
  <c r="R166" i="1"/>
  <c r="P167" i="1"/>
  <c r="Q167" i="1"/>
  <c r="R167" i="1"/>
  <c r="P168" i="1"/>
  <c r="S168" i="1" s="1"/>
  <c r="Q168" i="1"/>
  <c r="R168" i="1"/>
  <c r="P169" i="1"/>
  <c r="Q169" i="1"/>
  <c r="R169" i="1"/>
  <c r="P170" i="1"/>
  <c r="Q170" i="1"/>
  <c r="S170" i="1" s="1"/>
  <c r="R170" i="1"/>
  <c r="P171" i="1"/>
  <c r="Q171" i="1"/>
  <c r="R171" i="1"/>
  <c r="P172" i="1"/>
  <c r="S172" i="1" s="1"/>
  <c r="Q172" i="1"/>
  <c r="R172" i="1"/>
  <c r="P173" i="1"/>
  <c r="Q173" i="1"/>
  <c r="R173" i="1"/>
  <c r="P174" i="1"/>
  <c r="Q174" i="1"/>
  <c r="S174" i="1" s="1"/>
  <c r="R174" i="1"/>
  <c r="P175" i="1"/>
  <c r="Q175" i="1"/>
  <c r="R175" i="1"/>
  <c r="P176" i="1"/>
  <c r="S176" i="1" s="1"/>
  <c r="Q176" i="1"/>
  <c r="R176" i="1"/>
  <c r="P177" i="1"/>
  <c r="Q177" i="1"/>
  <c r="S177" i="1" s="1"/>
  <c r="R177" i="1"/>
  <c r="P178" i="1"/>
  <c r="Q178" i="1"/>
  <c r="S178" i="1" s="1"/>
  <c r="R178" i="1"/>
  <c r="P179" i="1"/>
  <c r="Q179" i="1"/>
  <c r="R179" i="1"/>
  <c r="P180" i="1"/>
  <c r="Q180" i="1"/>
  <c r="R180" i="1"/>
  <c r="P181" i="1"/>
  <c r="Q181" i="1"/>
  <c r="S181" i="1" s="1"/>
  <c r="R181" i="1"/>
  <c r="P182" i="1"/>
  <c r="Q182" i="1"/>
  <c r="S182" i="1" s="1"/>
  <c r="R182" i="1"/>
  <c r="P183" i="1"/>
  <c r="Q183" i="1"/>
  <c r="R183" i="1"/>
  <c r="P184" i="1"/>
  <c r="S184" i="1" s="1"/>
  <c r="Q184" i="1"/>
  <c r="R184" i="1"/>
  <c r="P185" i="1"/>
  <c r="Q185" i="1"/>
  <c r="R185" i="1"/>
  <c r="P186" i="1"/>
  <c r="Q186" i="1"/>
  <c r="S186" i="1" s="1"/>
  <c r="R186" i="1"/>
  <c r="P187" i="1"/>
  <c r="Q187" i="1"/>
  <c r="R187" i="1"/>
  <c r="P188" i="1"/>
  <c r="S188" i="1" s="1"/>
  <c r="Q188" i="1"/>
  <c r="R188" i="1"/>
  <c r="P189" i="1"/>
  <c r="Q189" i="1"/>
  <c r="S189" i="1" s="1"/>
  <c r="R189" i="1"/>
  <c r="P190" i="1"/>
  <c r="Q190" i="1"/>
  <c r="S190" i="1" s="1"/>
  <c r="R190" i="1"/>
  <c r="P191" i="1"/>
  <c r="Q191" i="1"/>
  <c r="R191" i="1"/>
  <c r="P192" i="1"/>
  <c r="Q192" i="1"/>
  <c r="R192" i="1"/>
  <c r="P193" i="1"/>
  <c r="Q193" i="1"/>
  <c r="R193" i="1"/>
  <c r="P194" i="1"/>
  <c r="Q194" i="1"/>
  <c r="S194" i="1" s="1"/>
  <c r="R194" i="1"/>
  <c r="P195" i="1"/>
  <c r="Q195" i="1"/>
  <c r="R195" i="1"/>
  <c r="P196" i="1"/>
  <c r="Q196" i="1"/>
  <c r="R196" i="1"/>
  <c r="P197" i="1"/>
  <c r="Q197" i="1"/>
  <c r="R197" i="1"/>
  <c r="P198" i="1"/>
  <c r="Q198" i="1"/>
  <c r="S198" i="1" s="1"/>
  <c r="R198" i="1"/>
  <c r="P199" i="1"/>
  <c r="Q199" i="1"/>
  <c r="R199" i="1"/>
  <c r="P200" i="1"/>
  <c r="S200" i="1" s="1"/>
  <c r="Q200" i="1"/>
  <c r="R200" i="1"/>
  <c r="P201" i="1"/>
  <c r="Q201" i="1"/>
  <c r="R201" i="1"/>
  <c r="P202" i="1"/>
  <c r="Q202" i="1"/>
  <c r="S202" i="1" s="1"/>
  <c r="R202" i="1"/>
  <c r="P203" i="1"/>
  <c r="Q203" i="1"/>
  <c r="R203" i="1"/>
  <c r="P204" i="1"/>
  <c r="S204" i="1" s="1"/>
  <c r="Q204" i="1"/>
  <c r="R204" i="1"/>
  <c r="P205" i="1"/>
  <c r="Q205" i="1"/>
  <c r="S205" i="1" s="1"/>
  <c r="R205" i="1"/>
  <c r="P206" i="1"/>
  <c r="Q206" i="1"/>
  <c r="S206" i="1" s="1"/>
  <c r="R206" i="1"/>
  <c r="P207" i="1"/>
  <c r="Q207" i="1"/>
  <c r="R207" i="1"/>
  <c r="P208" i="1"/>
  <c r="Q208" i="1"/>
  <c r="R208" i="1"/>
  <c r="P209" i="1"/>
  <c r="Q209" i="1"/>
  <c r="R209" i="1"/>
  <c r="P210" i="1"/>
  <c r="Q210" i="1"/>
  <c r="S210" i="1" s="1"/>
  <c r="R210" i="1"/>
  <c r="P211" i="1"/>
  <c r="Q211" i="1"/>
  <c r="R211" i="1"/>
  <c r="P212" i="1"/>
  <c r="Q212" i="1"/>
  <c r="R212" i="1"/>
  <c r="P213" i="1"/>
  <c r="Q213" i="1"/>
  <c r="R213" i="1"/>
  <c r="P214" i="1"/>
  <c r="Q214" i="1"/>
  <c r="S214" i="1" s="1"/>
  <c r="R214" i="1"/>
  <c r="P215" i="1"/>
  <c r="Q215" i="1"/>
  <c r="R215" i="1"/>
  <c r="P216" i="1"/>
  <c r="S216" i="1" s="1"/>
  <c r="Q216" i="1"/>
  <c r="R216" i="1"/>
  <c r="P217" i="1"/>
  <c r="Q217" i="1"/>
  <c r="R217" i="1"/>
  <c r="P218" i="1"/>
  <c r="Q218" i="1"/>
  <c r="S218" i="1" s="1"/>
  <c r="R218" i="1"/>
  <c r="P219" i="1"/>
  <c r="Q219" i="1"/>
  <c r="R219" i="1"/>
  <c r="P220" i="1"/>
  <c r="S220" i="1" s="1"/>
  <c r="Q220" i="1"/>
  <c r="R220" i="1"/>
  <c r="P221" i="1"/>
  <c r="Q221" i="1"/>
  <c r="S221" i="1" s="1"/>
  <c r="R221" i="1"/>
  <c r="P222" i="1"/>
  <c r="Q222" i="1"/>
  <c r="S222" i="1" s="1"/>
  <c r="R222" i="1"/>
  <c r="P223" i="1"/>
  <c r="Q223" i="1"/>
  <c r="R223" i="1"/>
  <c r="P224" i="1"/>
  <c r="Q224" i="1"/>
  <c r="R224" i="1"/>
  <c r="P225" i="1"/>
  <c r="Q225" i="1"/>
  <c r="R225" i="1"/>
  <c r="P226" i="1"/>
  <c r="Q226" i="1"/>
  <c r="S226" i="1" s="1"/>
  <c r="R226" i="1"/>
  <c r="P227" i="1"/>
  <c r="Q227" i="1"/>
  <c r="R227" i="1"/>
  <c r="P228" i="1"/>
  <c r="Q228" i="1"/>
  <c r="R228" i="1"/>
  <c r="P229" i="1"/>
  <c r="Q229" i="1"/>
  <c r="R229" i="1"/>
  <c r="P230" i="1"/>
  <c r="Q230" i="1"/>
  <c r="S230" i="1" s="1"/>
  <c r="R230" i="1"/>
  <c r="P231" i="1"/>
  <c r="Q231" i="1"/>
  <c r="R231" i="1"/>
  <c r="P232" i="1"/>
  <c r="S232" i="1" s="1"/>
  <c r="Q232" i="1"/>
  <c r="R232" i="1"/>
  <c r="P233" i="1"/>
  <c r="Q233" i="1"/>
  <c r="R233" i="1"/>
  <c r="P234" i="1"/>
  <c r="Q234" i="1"/>
  <c r="S234" i="1" s="1"/>
  <c r="R234" i="1"/>
  <c r="P235" i="1"/>
  <c r="Q235" i="1"/>
  <c r="R235" i="1"/>
  <c r="P236" i="1"/>
  <c r="S236" i="1" s="1"/>
  <c r="Q236" i="1"/>
  <c r="R236" i="1"/>
  <c r="P237" i="1"/>
  <c r="Q237" i="1"/>
  <c r="S237" i="1" s="1"/>
  <c r="R237" i="1"/>
  <c r="P238" i="1"/>
  <c r="Q238" i="1"/>
  <c r="S238" i="1" s="1"/>
  <c r="R238" i="1"/>
  <c r="P239" i="1"/>
  <c r="Q239" i="1"/>
  <c r="R239" i="1"/>
  <c r="P240" i="1"/>
  <c r="Q240" i="1"/>
  <c r="R240" i="1"/>
  <c r="P241" i="1"/>
  <c r="Q241" i="1"/>
  <c r="R241" i="1"/>
  <c r="P242" i="1"/>
  <c r="Q242" i="1"/>
  <c r="S242" i="1" s="1"/>
  <c r="R242" i="1"/>
  <c r="P243" i="1"/>
  <c r="Q243" i="1"/>
  <c r="R243" i="1"/>
  <c r="P244" i="1"/>
  <c r="Q244" i="1"/>
  <c r="R244" i="1"/>
  <c r="P245" i="1"/>
  <c r="Q245" i="1"/>
  <c r="R245" i="1"/>
  <c r="P246" i="1"/>
  <c r="Q246" i="1"/>
  <c r="S246" i="1" s="1"/>
  <c r="R246" i="1"/>
  <c r="P247" i="1"/>
  <c r="Q247" i="1"/>
  <c r="R247" i="1"/>
  <c r="P248" i="1"/>
  <c r="S248" i="1" s="1"/>
  <c r="Q248" i="1"/>
  <c r="R248" i="1"/>
  <c r="P249" i="1"/>
  <c r="Q249" i="1"/>
  <c r="R249" i="1"/>
  <c r="P250" i="1"/>
  <c r="Q250" i="1"/>
  <c r="S250" i="1" s="1"/>
  <c r="R250" i="1"/>
  <c r="P251" i="1"/>
  <c r="Q251" i="1"/>
  <c r="R251" i="1"/>
  <c r="P252" i="1"/>
  <c r="S252" i="1" s="1"/>
  <c r="Q252" i="1"/>
  <c r="R252" i="1"/>
  <c r="P253" i="1"/>
  <c r="Q253" i="1"/>
  <c r="S253" i="1" s="1"/>
  <c r="R253" i="1"/>
  <c r="P254" i="1"/>
  <c r="Q254" i="1"/>
  <c r="S254" i="1" s="1"/>
  <c r="R254" i="1"/>
  <c r="P255" i="1"/>
  <c r="Q255" i="1"/>
  <c r="R255" i="1"/>
  <c r="P256" i="1"/>
  <c r="Q256" i="1"/>
  <c r="R256" i="1"/>
  <c r="P257" i="1"/>
  <c r="Q257" i="1"/>
  <c r="R257" i="1"/>
  <c r="P258" i="1"/>
  <c r="Q258" i="1"/>
  <c r="S258" i="1" s="1"/>
  <c r="R258" i="1"/>
  <c r="P259" i="1"/>
  <c r="Q259" i="1"/>
  <c r="R259" i="1"/>
  <c r="P260" i="1"/>
  <c r="Q260" i="1"/>
  <c r="R260" i="1"/>
  <c r="P261" i="1"/>
  <c r="Q261" i="1"/>
  <c r="R261" i="1"/>
  <c r="P262" i="1"/>
  <c r="Q262" i="1"/>
  <c r="S262" i="1" s="1"/>
  <c r="R262" i="1"/>
  <c r="P263" i="1"/>
  <c r="Q263" i="1"/>
  <c r="R263" i="1"/>
  <c r="P264" i="1"/>
  <c r="Q264" i="1"/>
  <c r="R264" i="1"/>
  <c r="P265" i="1"/>
  <c r="Q265" i="1"/>
  <c r="R265" i="1"/>
  <c r="P266" i="1"/>
  <c r="Q266" i="1"/>
  <c r="S266" i="1" s="1"/>
  <c r="R266" i="1"/>
  <c r="P267" i="1"/>
  <c r="Q267" i="1"/>
  <c r="R267" i="1"/>
  <c r="P268" i="1"/>
  <c r="Q268" i="1"/>
  <c r="R268" i="1"/>
  <c r="P269" i="1"/>
  <c r="Q269" i="1"/>
  <c r="R269" i="1"/>
  <c r="P270" i="1"/>
  <c r="Q270" i="1"/>
  <c r="S270" i="1" s="1"/>
  <c r="R270" i="1"/>
  <c r="P271" i="1"/>
  <c r="Q271" i="1"/>
  <c r="R271" i="1"/>
  <c r="P272" i="1"/>
  <c r="Q272" i="1"/>
  <c r="R272" i="1"/>
  <c r="P273" i="1"/>
  <c r="Q273" i="1"/>
  <c r="R273" i="1"/>
  <c r="P274" i="1"/>
  <c r="Q274" i="1"/>
  <c r="S274" i="1" s="1"/>
  <c r="R274" i="1"/>
  <c r="P275" i="1"/>
  <c r="Q275" i="1"/>
  <c r="R275" i="1"/>
  <c r="P276" i="1"/>
  <c r="Q276" i="1"/>
  <c r="R276" i="1"/>
  <c r="P277" i="1"/>
  <c r="Q277" i="1"/>
  <c r="R277" i="1"/>
  <c r="P278" i="1"/>
  <c r="Q278" i="1"/>
  <c r="S278" i="1" s="1"/>
  <c r="R278" i="1"/>
  <c r="P279" i="1"/>
  <c r="Q279" i="1"/>
  <c r="R279" i="1"/>
  <c r="P280" i="1"/>
  <c r="Q280" i="1"/>
  <c r="R280" i="1"/>
  <c r="P281" i="1"/>
  <c r="Q281" i="1"/>
  <c r="R281" i="1"/>
  <c r="P282" i="1"/>
  <c r="Q282" i="1"/>
  <c r="S282" i="1" s="1"/>
  <c r="R282" i="1"/>
  <c r="P283" i="1"/>
  <c r="Q283" i="1"/>
  <c r="R283" i="1"/>
  <c r="P284" i="1"/>
  <c r="Q284" i="1"/>
  <c r="R284" i="1"/>
  <c r="P285" i="1"/>
  <c r="Q285" i="1"/>
  <c r="S285" i="1" s="1"/>
  <c r="R285" i="1"/>
  <c r="P286" i="1"/>
  <c r="Q286" i="1"/>
  <c r="S286" i="1" s="1"/>
  <c r="R286" i="1"/>
  <c r="P287" i="1"/>
  <c r="Q287" i="1"/>
  <c r="R287" i="1"/>
  <c r="P288" i="1"/>
  <c r="S288" i="1" s="1"/>
  <c r="Q288" i="1"/>
  <c r="R288" i="1"/>
  <c r="P289" i="1"/>
  <c r="Q289" i="1"/>
  <c r="S289" i="1" s="1"/>
  <c r="R289" i="1"/>
  <c r="P290" i="1"/>
  <c r="Q290" i="1"/>
  <c r="S290" i="1" s="1"/>
  <c r="R290" i="1"/>
  <c r="P291" i="1"/>
  <c r="Q291" i="1"/>
  <c r="R291" i="1"/>
  <c r="P292" i="1"/>
  <c r="S292" i="1" s="1"/>
  <c r="Q292" i="1"/>
  <c r="R292" i="1"/>
  <c r="P293" i="1"/>
  <c r="Q293" i="1"/>
  <c r="S293" i="1" s="1"/>
  <c r="R293" i="1"/>
  <c r="P294" i="1"/>
  <c r="Q294" i="1"/>
  <c r="S294" i="1" s="1"/>
  <c r="R294" i="1"/>
  <c r="P295" i="1"/>
  <c r="Q295" i="1"/>
  <c r="R295" i="1"/>
  <c r="P296" i="1"/>
  <c r="S296" i="1" s="1"/>
  <c r="Q296" i="1"/>
  <c r="R296" i="1"/>
  <c r="P297" i="1"/>
  <c r="Q297" i="1"/>
  <c r="S297" i="1" s="1"/>
  <c r="R297" i="1"/>
  <c r="P298" i="1"/>
  <c r="Q298" i="1"/>
  <c r="S298" i="1" s="1"/>
  <c r="R298" i="1"/>
  <c r="P299" i="1"/>
  <c r="Q299" i="1"/>
  <c r="R299" i="1"/>
  <c r="P300" i="1"/>
  <c r="S300" i="1" s="1"/>
  <c r="Q300" i="1"/>
  <c r="R300" i="1"/>
  <c r="P301" i="1"/>
  <c r="Q301" i="1"/>
  <c r="S301" i="1" s="1"/>
  <c r="R301" i="1"/>
  <c r="P302" i="1"/>
  <c r="Q302" i="1"/>
  <c r="S302" i="1" s="1"/>
  <c r="R302" i="1"/>
  <c r="P303" i="1"/>
  <c r="Q303" i="1"/>
  <c r="R303" i="1"/>
  <c r="P304" i="1"/>
  <c r="S304" i="1" s="1"/>
  <c r="Q304" i="1"/>
  <c r="R304" i="1"/>
  <c r="P305" i="1"/>
  <c r="Q305" i="1"/>
  <c r="S305" i="1" s="1"/>
  <c r="R305" i="1"/>
  <c r="P306" i="1"/>
  <c r="Q306" i="1"/>
  <c r="S306" i="1" s="1"/>
  <c r="R306" i="1"/>
  <c r="P307" i="1"/>
  <c r="Q307" i="1"/>
  <c r="R307" i="1"/>
  <c r="P308" i="1"/>
  <c r="S308" i="1" s="1"/>
  <c r="Q308" i="1"/>
  <c r="R308" i="1"/>
  <c r="P309" i="1"/>
  <c r="Q309" i="1"/>
  <c r="S309" i="1" s="1"/>
  <c r="R309" i="1"/>
  <c r="P310" i="1"/>
  <c r="Q310" i="1"/>
  <c r="S310" i="1" s="1"/>
  <c r="R310" i="1"/>
  <c r="P311" i="1"/>
  <c r="Q311" i="1"/>
  <c r="R311" i="1"/>
  <c r="P312" i="1"/>
  <c r="S312" i="1" s="1"/>
  <c r="Q312" i="1"/>
  <c r="R312" i="1"/>
  <c r="P313" i="1"/>
  <c r="Q313" i="1"/>
  <c r="S313" i="1" s="1"/>
  <c r="R313" i="1"/>
  <c r="P314" i="1"/>
  <c r="Q314" i="1"/>
  <c r="S314" i="1" s="1"/>
  <c r="R314" i="1"/>
  <c r="P315" i="1"/>
  <c r="Q315" i="1"/>
  <c r="R315" i="1"/>
  <c r="P316" i="1"/>
  <c r="S316" i="1" s="1"/>
  <c r="Q316" i="1"/>
  <c r="R316" i="1"/>
  <c r="P317" i="1"/>
  <c r="Q317" i="1"/>
  <c r="S317" i="1" s="1"/>
  <c r="R317" i="1"/>
  <c r="P318" i="1"/>
  <c r="Q318" i="1"/>
  <c r="S318" i="1" s="1"/>
  <c r="R318" i="1"/>
  <c r="P319" i="1"/>
  <c r="Q319" i="1"/>
  <c r="R319" i="1"/>
  <c r="P320" i="1"/>
  <c r="S320" i="1" s="1"/>
  <c r="Q320" i="1"/>
  <c r="R320" i="1"/>
  <c r="P321" i="1"/>
  <c r="Q321" i="1"/>
  <c r="S321" i="1" s="1"/>
  <c r="R321" i="1"/>
  <c r="P322" i="1"/>
  <c r="Q322" i="1"/>
  <c r="S322" i="1" s="1"/>
  <c r="R322" i="1"/>
  <c r="P323" i="1"/>
  <c r="Q323" i="1"/>
  <c r="R323" i="1"/>
  <c r="P324" i="1"/>
  <c r="S324" i="1" s="1"/>
  <c r="Q324" i="1"/>
  <c r="R324" i="1"/>
  <c r="P325" i="1"/>
  <c r="Q325" i="1"/>
  <c r="S325" i="1" s="1"/>
  <c r="R325" i="1"/>
  <c r="P326" i="1"/>
  <c r="Q326" i="1"/>
  <c r="S326" i="1" s="1"/>
  <c r="R326" i="1"/>
  <c r="P327" i="1"/>
  <c r="Q327" i="1"/>
  <c r="R327" i="1"/>
  <c r="P328" i="1"/>
  <c r="S328" i="1" s="1"/>
  <c r="Q328" i="1"/>
  <c r="R328" i="1"/>
  <c r="P329" i="1"/>
  <c r="Q329" i="1"/>
  <c r="S329" i="1" s="1"/>
  <c r="R329" i="1"/>
  <c r="P330" i="1"/>
  <c r="Q330" i="1"/>
  <c r="S330" i="1" s="1"/>
  <c r="R330" i="1"/>
  <c r="P331" i="1"/>
  <c r="Q331" i="1"/>
  <c r="R331" i="1"/>
  <c r="P332" i="1"/>
  <c r="S332" i="1" s="1"/>
  <c r="Q332" i="1"/>
  <c r="R332" i="1"/>
  <c r="P333" i="1"/>
  <c r="Q333" i="1"/>
  <c r="S333" i="1" s="1"/>
  <c r="R333" i="1"/>
  <c r="P334" i="1"/>
  <c r="Q334" i="1"/>
  <c r="S334" i="1" s="1"/>
  <c r="R334" i="1"/>
  <c r="P335" i="1"/>
  <c r="Q335" i="1"/>
  <c r="R335" i="1"/>
  <c r="P336" i="1"/>
  <c r="S336" i="1" s="1"/>
  <c r="Q336" i="1"/>
  <c r="R336" i="1"/>
  <c r="P337" i="1"/>
  <c r="Q337" i="1"/>
  <c r="S337" i="1" s="1"/>
  <c r="R337" i="1"/>
  <c r="P338" i="1"/>
  <c r="Q338" i="1"/>
  <c r="S338" i="1" s="1"/>
  <c r="R338" i="1"/>
  <c r="P339" i="1"/>
  <c r="Q339" i="1"/>
  <c r="R339" i="1"/>
  <c r="P340" i="1"/>
  <c r="S340" i="1" s="1"/>
  <c r="Q340" i="1"/>
  <c r="R340" i="1"/>
  <c r="P341" i="1"/>
  <c r="Q341" i="1"/>
  <c r="S341" i="1" s="1"/>
  <c r="R341" i="1"/>
  <c r="P342" i="1"/>
  <c r="Q342" i="1"/>
  <c r="S342" i="1" s="1"/>
  <c r="R342" i="1"/>
  <c r="P343" i="1"/>
  <c r="Q343" i="1"/>
  <c r="R343" i="1"/>
  <c r="P344" i="1"/>
  <c r="S344" i="1" s="1"/>
  <c r="Q344" i="1"/>
  <c r="R344" i="1"/>
  <c r="P345" i="1"/>
  <c r="Q345" i="1"/>
  <c r="S345" i="1" s="1"/>
  <c r="R345" i="1"/>
  <c r="P346" i="1"/>
  <c r="Q346" i="1"/>
  <c r="S346" i="1" s="1"/>
  <c r="R346" i="1"/>
  <c r="P347" i="1"/>
  <c r="Q347" i="1"/>
  <c r="R347" i="1"/>
  <c r="P348" i="1"/>
  <c r="S348" i="1" s="1"/>
  <c r="Q348" i="1"/>
  <c r="R348" i="1"/>
  <c r="P349" i="1"/>
  <c r="Q349" i="1"/>
  <c r="S349" i="1" s="1"/>
  <c r="R349" i="1"/>
  <c r="P350" i="1"/>
  <c r="Q350" i="1"/>
  <c r="S350" i="1" s="1"/>
  <c r="R350" i="1"/>
  <c r="P351" i="1"/>
  <c r="Q351" i="1"/>
  <c r="R351" i="1"/>
  <c r="P352" i="1"/>
  <c r="S352" i="1" s="1"/>
  <c r="Q352" i="1"/>
  <c r="R352" i="1"/>
  <c r="P353" i="1"/>
  <c r="Q353" i="1"/>
  <c r="S353" i="1" s="1"/>
  <c r="R353" i="1"/>
  <c r="P354" i="1"/>
  <c r="Q354" i="1"/>
  <c r="S354" i="1" s="1"/>
  <c r="R354" i="1"/>
  <c r="P355" i="1"/>
  <c r="Q355" i="1"/>
  <c r="R355" i="1"/>
  <c r="P356" i="1"/>
  <c r="S356" i="1" s="1"/>
  <c r="Q356" i="1"/>
  <c r="R356" i="1"/>
  <c r="P357" i="1"/>
  <c r="Q357" i="1"/>
  <c r="S357" i="1" s="1"/>
  <c r="R357" i="1"/>
  <c r="P358" i="1"/>
  <c r="Q358" i="1"/>
  <c r="S358" i="1" s="1"/>
  <c r="R358" i="1"/>
  <c r="P359" i="1"/>
  <c r="Q359" i="1"/>
  <c r="R359" i="1"/>
  <c r="P360" i="1"/>
  <c r="S360" i="1" s="1"/>
  <c r="Q360" i="1"/>
  <c r="R360" i="1"/>
  <c r="P361" i="1"/>
  <c r="Q361" i="1"/>
  <c r="S361" i="1" s="1"/>
  <c r="R361" i="1"/>
  <c r="P362" i="1"/>
  <c r="Q362" i="1"/>
  <c r="S362" i="1" s="1"/>
  <c r="R362" i="1"/>
  <c r="P363" i="1"/>
  <c r="Q363" i="1"/>
  <c r="R363" i="1"/>
  <c r="P364" i="1"/>
  <c r="S364" i="1" s="1"/>
  <c r="Q364" i="1"/>
  <c r="R364" i="1"/>
  <c r="P365" i="1"/>
  <c r="Q365" i="1"/>
  <c r="S365" i="1" s="1"/>
  <c r="R365" i="1"/>
  <c r="P366" i="1"/>
  <c r="Q366" i="1"/>
  <c r="S366" i="1" s="1"/>
  <c r="R366" i="1"/>
  <c r="P367" i="1"/>
  <c r="Q367" i="1"/>
  <c r="R367" i="1"/>
  <c r="P368" i="1"/>
  <c r="S368" i="1" s="1"/>
  <c r="Q368" i="1"/>
  <c r="R368" i="1"/>
  <c r="P369" i="1"/>
  <c r="Q369" i="1"/>
  <c r="S369" i="1" s="1"/>
  <c r="R369" i="1"/>
  <c r="P370" i="1"/>
  <c r="Q370" i="1"/>
  <c r="S370" i="1" s="1"/>
  <c r="R370" i="1"/>
  <c r="P371" i="1"/>
  <c r="Q371" i="1"/>
  <c r="R371" i="1"/>
  <c r="P372" i="1"/>
  <c r="S372" i="1" s="1"/>
  <c r="Q372" i="1"/>
  <c r="R372" i="1"/>
  <c r="P373" i="1"/>
  <c r="Q373" i="1"/>
  <c r="S373" i="1" s="1"/>
  <c r="R373" i="1"/>
  <c r="P374" i="1"/>
  <c r="Q374" i="1"/>
  <c r="R374" i="1"/>
  <c r="P375" i="1"/>
  <c r="Q375" i="1"/>
  <c r="R375" i="1"/>
  <c r="P376" i="1"/>
  <c r="S376" i="1" s="1"/>
  <c r="Q376" i="1"/>
  <c r="R376" i="1"/>
  <c r="P377" i="1"/>
  <c r="Q377" i="1"/>
  <c r="S377" i="1" s="1"/>
  <c r="R377" i="1"/>
  <c r="P378" i="1"/>
  <c r="Q378" i="1"/>
  <c r="S378" i="1" s="1"/>
  <c r="R378" i="1"/>
  <c r="P379" i="1"/>
  <c r="Q379" i="1"/>
  <c r="R379" i="1"/>
  <c r="P380" i="1"/>
  <c r="S380" i="1" s="1"/>
  <c r="Q380" i="1"/>
  <c r="R380" i="1"/>
  <c r="P381" i="1"/>
  <c r="Q381" i="1"/>
  <c r="S381" i="1" s="1"/>
  <c r="R381" i="1"/>
  <c r="P382" i="1"/>
  <c r="Q382" i="1"/>
  <c r="S382" i="1" s="1"/>
  <c r="R382" i="1"/>
  <c r="P383" i="1"/>
  <c r="Q383" i="1"/>
  <c r="R383" i="1"/>
  <c r="P384" i="1"/>
  <c r="S384" i="1" s="1"/>
  <c r="Q384" i="1"/>
  <c r="R384" i="1"/>
  <c r="P385" i="1"/>
  <c r="Q385" i="1"/>
  <c r="S385" i="1" s="1"/>
  <c r="R385" i="1"/>
  <c r="P386" i="1"/>
  <c r="Q386" i="1"/>
  <c r="S386" i="1" s="1"/>
  <c r="R386" i="1"/>
  <c r="P387" i="1"/>
  <c r="Q387" i="1"/>
  <c r="R387" i="1"/>
  <c r="P388" i="1"/>
  <c r="S388" i="1" s="1"/>
  <c r="Q388" i="1"/>
  <c r="R388" i="1"/>
  <c r="P389" i="1"/>
  <c r="Q389" i="1"/>
  <c r="S389" i="1" s="1"/>
  <c r="R389" i="1"/>
  <c r="P390" i="1"/>
  <c r="Q390" i="1"/>
  <c r="S390" i="1" s="1"/>
  <c r="R390" i="1"/>
  <c r="P391" i="1"/>
  <c r="Q391" i="1"/>
  <c r="R391" i="1"/>
  <c r="P392" i="1"/>
  <c r="S392" i="1" s="1"/>
  <c r="Q392" i="1"/>
  <c r="R392" i="1"/>
  <c r="P393" i="1"/>
  <c r="Q393" i="1"/>
  <c r="S393" i="1" s="1"/>
  <c r="R393" i="1"/>
  <c r="P394" i="1"/>
  <c r="Q394" i="1"/>
  <c r="S394" i="1" s="1"/>
  <c r="R394" i="1"/>
  <c r="P395" i="1"/>
  <c r="Q395" i="1"/>
  <c r="R395" i="1"/>
  <c r="P396" i="1"/>
  <c r="S396" i="1" s="1"/>
  <c r="Q396" i="1"/>
  <c r="R396" i="1"/>
  <c r="P397" i="1"/>
  <c r="Q397" i="1"/>
  <c r="S397" i="1" s="1"/>
  <c r="R397" i="1"/>
  <c r="P398" i="1"/>
  <c r="Q398" i="1"/>
  <c r="S398" i="1" s="1"/>
  <c r="R398" i="1"/>
  <c r="P399" i="1"/>
  <c r="Q399" i="1"/>
  <c r="R399" i="1"/>
  <c r="P400" i="1"/>
  <c r="S400" i="1" s="1"/>
  <c r="Q400" i="1"/>
  <c r="R400" i="1"/>
  <c r="P401" i="1"/>
  <c r="Q401" i="1"/>
  <c r="S401" i="1" s="1"/>
  <c r="R401" i="1"/>
  <c r="P402" i="1"/>
  <c r="Q402" i="1"/>
  <c r="S402" i="1" s="1"/>
  <c r="R402" i="1"/>
  <c r="P403" i="1"/>
  <c r="Q403" i="1"/>
  <c r="R403" i="1"/>
  <c r="P404" i="1"/>
  <c r="S404" i="1" s="1"/>
  <c r="Q404" i="1"/>
  <c r="R404" i="1"/>
  <c r="P405" i="1"/>
  <c r="Q405" i="1"/>
  <c r="S405" i="1" s="1"/>
  <c r="R405" i="1"/>
  <c r="P406" i="1"/>
  <c r="Q406" i="1"/>
  <c r="R406" i="1"/>
  <c r="P407" i="1"/>
  <c r="Q407" i="1"/>
  <c r="R407" i="1"/>
  <c r="P408" i="1"/>
  <c r="S408" i="1" s="1"/>
  <c r="Q408" i="1"/>
  <c r="R408" i="1"/>
  <c r="P409" i="1"/>
  <c r="Q409" i="1"/>
  <c r="S409" i="1" s="1"/>
  <c r="R409" i="1"/>
  <c r="P410" i="1"/>
  <c r="Q410" i="1"/>
  <c r="S410" i="1" s="1"/>
  <c r="R410" i="1"/>
  <c r="P411" i="1"/>
  <c r="Q411" i="1"/>
  <c r="R411" i="1"/>
  <c r="P412" i="1"/>
  <c r="S412" i="1" s="1"/>
  <c r="Q412" i="1"/>
  <c r="R412" i="1"/>
  <c r="P413" i="1"/>
  <c r="Q413" i="1"/>
  <c r="S413" i="1" s="1"/>
  <c r="R413" i="1"/>
  <c r="P414" i="1"/>
  <c r="Q414" i="1"/>
  <c r="S414" i="1" s="1"/>
  <c r="R414" i="1"/>
  <c r="P415" i="1"/>
  <c r="Q415" i="1"/>
  <c r="R415" i="1"/>
  <c r="P416" i="1"/>
  <c r="S416" i="1" s="1"/>
  <c r="Q416" i="1"/>
  <c r="R416" i="1"/>
  <c r="P417" i="1"/>
  <c r="Q417" i="1"/>
  <c r="S417" i="1" s="1"/>
  <c r="R417" i="1"/>
  <c r="P418" i="1"/>
  <c r="Q418" i="1"/>
  <c r="S418" i="1" s="1"/>
  <c r="R418" i="1"/>
  <c r="P419" i="1"/>
  <c r="Q419" i="1"/>
  <c r="R419" i="1"/>
  <c r="P420" i="1"/>
  <c r="S420" i="1" s="1"/>
  <c r="Q420" i="1"/>
  <c r="R420" i="1"/>
  <c r="P421" i="1"/>
  <c r="Q421" i="1"/>
  <c r="S421" i="1" s="1"/>
  <c r="R421" i="1"/>
  <c r="P422" i="1"/>
  <c r="Q422" i="1"/>
  <c r="S422" i="1" s="1"/>
  <c r="R422" i="1"/>
  <c r="P423" i="1"/>
  <c r="Q423" i="1"/>
  <c r="R423" i="1"/>
  <c r="P424" i="1"/>
  <c r="S424" i="1" s="1"/>
  <c r="Q424" i="1"/>
  <c r="R424" i="1"/>
  <c r="P425" i="1"/>
  <c r="Q425" i="1"/>
  <c r="S425" i="1" s="1"/>
  <c r="R425" i="1"/>
  <c r="P426" i="1"/>
  <c r="Q426" i="1"/>
  <c r="S426" i="1" s="1"/>
  <c r="R426" i="1"/>
  <c r="P427" i="1"/>
  <c r="Q427" i="1"/>
  <c r="R427" i="1"/>
  <c r="P428" i="1"/>
  <c r="S428" i="1" s="1"/>
  <c r="Q428" i="1"/>
  <c r="R428" i="1"/>
  <c r="P429" i="1"/>
  <c r="Q429" i="1"/>
  <c r="S429" i="1" s="1"/>
  <c r="R429" i="1"/>
  <c r="P430" i="1"/>
  <c r="Q430" i="1"/>
  <c r="S430" i="1" s="1"/>
  <c r="R430" i="1"/>
  <c r="P431" i="1"/>
  <c r="Q431" i="1"/>
  <c r="R431" i="1"/>
  <c r="P432" i="1"/>
  <c r="S432" i="1" s="1"/>
  <c r="Q432" i="1"/>
  <c r="R432" i="1"/>
  <c r="P433" i="1"/>
  <c r="Q433" i="1"/>
  <c r="S433" i="1" s="1"/>
  <c r="R433" i="1"/>
  <c r="P434" i="1"/>
  <c r="Q434" i="1"/>
  <c r="S434" i="1" s="1"/>
  <c r="R434" i="1"/>
  <c r="P435" i="1"/>
  <c r="Q435" i="1"/>
  <c r="R435" i="1"/>
  <c r="P436" i="1"/>
  <c r="S436" i="1" s="1"/>
  <c r="Q436" i="1"/>
  <c r="R436" i="1"/>
  <c r="P437" i="1"/>
  <c r="Q437" i="1"/>
  <c r="S437" i="1" s="1"/>
  <c r="R437" i="1"/>
  <c r="P438" i="1"/>
  <c r="Q438" i="1"/>
  <c r="R438" i="1"/>
  <c r="P439" i="1"/>
  <c r="Q439" i="1"/>
  <c r="R439" i="1"/>
  <c r="P440" i="1"/>
  <c r="S440" i="1" s="1"/>
  <c r="Q440" i="1"/>
  <c r="R440" i="1"/>
  <c r="P441" i="1"/>
  <c r="Q441" i="1"/>
  <c r="S441" i="1" s="1"/>
  <c r="R441" i="1"/>
  <c r="P442" i="1"/>
  <c r="Q442" i="1"/>
  <c r="S442" i="1" s="1"/>
  <c r="R442" i="1"/>
  <c r="P443" i="1"/>
  <c r="Q443" i="1"/>
  <c r="R443" i="1"/>
  <c r="P444" i="1"/>
  <c r="S444" i="1" s="1"/>
  <c r="Q444" i="1"/>
  <c r="R444" i="1"/>
  <c r="P445" i="1"/>
  <c r="Q445" i="1"/>
  <c r="S445" i="1" s="1"/>
  <c r="R445" i="1"/>
  <c r="P446" i="1"/>
  <c r="Q446" i="1"/>
  <c r="S446" i="1" s="1"/>
  <c r="R446" i="1"/>
  <c r="P447" i="1"/>
  <c r="Q447" i="1"/>
  <c r="R447" i="1"/>
  <c r="P448" i="1"/>
  <c r="S448" i="1" s="1"/>
  <c r="Q448" i="1"/>
  <c r="R448" i="1"/>
  <c r="P449" i="1"/>
  <c r="Q449" i="1"/>
  <c r="S449" i="1" s="1"/>
  <c r="R449" i="1"/>
  <c r="P450" i="1"/>
  <c r="Q450" i="1"/>
  <c r="S450" i="1" s="1"/>
  <c r="R450" i="1"/>
  <c r="P451" i="1"/>
  <c r="Q451" i="1"/>
  <c r="R451" i="1"/>
  <c r="P452" i="1"/>
  <c r="S452" i="1" s="1"/>
  <c r="Q452" i="1"/>
  <c r="R452" i="1"/>
  <c r="P453" i="1"/>
  <c r="Q453" i="1"/>
  <c r="S453" i="1" s="1"/>
  <c r="R453" i="1"/>
  <c r="P454" i="1"/>
  <c r="Q454" i="1"/>
  <c r="S454" i="1" s="1"/>
  <c r="R454" i="1"/>
  <c r="P455" i="1"/>
  <c r="Q455" i="1"/>
  <c r="R455" i="1"/>
  <c r="P456" i="1"/>
  <c r="S456" i="1" s="1"/>
  <c r="Q456" i="1"/>
  <c r="R456" i="1"/>
  <c r="P457" i="1"/>
  <c r="Q457" i="1"/>
  <c r="S457" i="1" s="1"/>
  <c r="R457" i="1"/>
  <c r="P458" i="1"/>
  <c r="Q458" i="1"/>
  <c r="S458" i="1" s="1"/>
  <c r="R458" i="1"/>
  <c r="P459" i="1"/>
  <c r="Q459" i="1"/>
  <c r="R459" i="1"/>
  <c r="P460" i="1"/>
  <c r="S460" i="1" s="1"/>
  <c r="Q460" i="1"/>
  <c r="R460" i="1"/>
  <c r="P461" i="1"/>
  <c r="Q461" i="1"/>
  <c r="R461" i="1"/>
  <c r="P462" i="1"/>
  <c r="Q462" i="1"/>
  <c r="S462" i="1" s="1"/>
  <c r="R462" i="1"/>
  <c r="P463" i="1"/>
  <c r="Q463" i="1"/>
  <c r="R463" i="1"/>
  <c r="P464" i="1"/>
  <c r="S464" i="1" s="1"/>
  <c r="Q464" i="1"/>
  <c r="R464" i="1"/>
  <c r="P465" i="1"/>
  <c r="Q465" i="1"/>
  <c r="S465" i="1" s="1"/>
  <c r="R465" i="1"/>
  <c r="P466" i="1"/>
  <c r="Q466" i="1"/>
  <c r="S466" i="1" s="1"/>
  <c r="R466" i="1"/>
  <c r="P467" i="1"/>
  <c r="Q467" i="1"/>
  <c r="R467" i="1"/>
  <c r="P468" i="1"/>
  <c r="S468" i="1" s="1"/>
  <c r="Q468" i="1"/>
  <c r="R468" i="1"/>
  <c r="P469" i="1"/>
  <c r="Q469" i="1"/>
  <c r="S469" i="1" s="1"/>
  <c r="R469" i="1"/>
  <c r="P470" i="1"/>
  <c r="Q470" i="1"/>
  <c r="R470" i="1"/>
  <c r="P471" i="1"/>
  <c r="Q471" i="1"/>
  <c r="R471" i="1"/>
  <c r="P472" i="1"/>
  <c r="S472" i="1" s="1"/>
  <c r="Q472" i="1"/>
  <c r="R472" i="1"/>
  <c r="P473" i="1"/>
  <c r="Q473" i="1"/>
  <c r="S473" i="1" s="1"/>
  <c r="R473" i="1"/>
  <c r="P474" i="1"/>
  <c r="Q474" i="1"/>
  <c r="S474" i="1" s="1"/>
  <c r="R474" i="1"/>
  <c r="P475" i="1"/>
  <c r="Q475" i="1"/>
  <c r="R475" i="1"/>
  <c r="P476" i="1"/>
  <c r="S476" i="1" s="1"/>
  <c r="Q476" i="1"/>
  <c r="R476" i="1"/>
  <c r="P477" i="1"/>
  <c r="Q477" i="1"/>
  <c r="S477" i="1" s="1"/>
  <c r="R477" i="1"/>
  <c r="P478" i="1"/>
  <c r="Q478" i="1"/>
  <c r="S478" i="1" s="1"/>
  <c r="R478" i="1"/>
  <c r="P479" i="1"/>
  <c r="Q479" i="1"/>
  <c r="R479" i="1"/>
  <c r="P480" i="1"/>
  <c r="S480" i="1" s="1"/>
  <c r="Q480" i="1"/>
  <c r="R480" i="1"/>
  <c r="P481" i="1"/>
  <c r="Q481" i="1"/>
  <c r="S481" i="1" s="1"/>
  <c r="R481" i="1"/>
  <c r="P482" i="1"/>
  <c r="Q482" i="1"/>
  <c r="S482" i="1" s="1"/>
  <c r="R482" i="1"/>
  <c r="P483" i="1"/>
  <c r="Q483" i="1"/>
  <c r="R483" i="1"/>
  <c r="P484" i="1"/>
  <c r="S484" i="1" s="1"/>
  <c r="Q484" i="1"/>
  <c r="R484" i="1"/>
  <c r="P485" i="1"/>
  <c r="Q485" i="1"/>
  <c r="S485" i="1" s="1"/>
  <c r="R485" i="1"/>
  <c r="P486" i="1"/>
  <c r="Q486" i="1"/>
  <c r="R486" i="1"/>
  <c r="P487" i="1"/>
  <c r="Q487" i="1"/>
  <c r="R487" i="1"/>
  <c r="P488" i="1"/>
  <c r="S488" i="1" s="1"/>
  <c r="Q488" i="1"/>
  <c r="R488" i="1"/>
  <c r="P489" i="1"/>
  <c r="Q489" i="1"/>
  <c r="S489" i="1" s="1"/>
  <c r="R489" i="1"/>
  <c r="P490" i="1"/>
  <c r="Q490" i="1"/>
  <c r="S490" i="1" s="1"/>
  <c r="R490" i="1"/>
  <c r="P491" i="1"/>
  <c r="Q491" i="1"/>
  <c r="R491" i="1"/>
  <c r="P492" i="1"/>
  <c r="S492" i="1" s="1"/>
  <c r="Q492" i="1"/>
  <c r="R492" i="1"/>
  <c r="P493" i="1"/>
  <c r="Q493" i="1"/>
  <c r="S493" i="1" s="1"/>
  <c r="R493" i="1"/>
  <c r="P494" i="1"/>
  <c r="Q494" i="1"/>
  <c r="S494" i="1" s="1"/>
  <c r="R494" i="1"/>
  <c r="P495" i="1"/>
  <c r="Q495" i="1"/>
  <c r="R495" i="1"/>
  <c r="P496" i="1"/>
  <c r="S496" i="1" s="1"/>
  <c r="Q496" i="1"/>
  <c r="R496" i="1"/>
  <c r="P497" i="1"/>
  <c r="Q497" i="1"/>
  <c r="S497" i="1" s="1"/>
  <c r="R497" i="1"/>
  <c r="P498" i="1"/>
  <c r="Q498" i="1"/>
  <c r="R498" i="1"/>
  <c r="P499" i="1"/>
  <c r="Q499" i="1"/>
  <c r="R499" i="1"/>
  <c r="P500" i="1"/>
  <c r="S500" i="1" s="1"/>
  <c r="Q500" i="1"/>
  <c r="R500" i="1"/>
  <c r="P501" i="1"/>
  <c r="Q501" i="1"/>
  <c r="S501" i="1" s="1"/>
  <c r="R501" i="1"/>
  <c r="P502" i="1"/>
  <c r="Q502" i="1"/>
  <c r="S502" i="1" s="1"/>
  <c r="R502" i="1"/>
  <c r="P503" i="1"/>
  <c r="Q503" i="1"/>
  <c r="R503" i="1"/>
  <c r="P504" i="1"/>
  <c r="S504" i="1" s="1"/>
  <c r="Q504" i="1"/>
  <c r="R504" i="1"/>
  <c r="P505" i="1"/>
  <c r="Q505" i="1"/>
  <c r="S505" i="1" s="1"/>
  <c r="R505" i="1"/>
  <c r="P506" i="1"/>
  <c r="Q506" i="1"/>
  <c r="S506" i="1" s="1"/>
  <c r="R506" i="1"/>
  <c r="P507" i="1"/>
  <c r="Q507" i="1"/>
  <c r="R507" i="1"/>
  <c r="P508" i="1"/>
  <c r="S508" i="1" s="1"/>
  <c r="Q508" i="1"/>
  <c r="R508" i="1"/>
  <c r="P509" i="1"/>
  <c r="Q509" i="1"/>
  <c r="S509" i="1" s="1"/>
  <c r="R509" i="1"/>
  <c r="P510" i="1"/>
  <c r="Q510" i="1"/>
  <c r="S510" i="1" s="1"/>
  <c r="R510" i="1"/>
  <c r="P511" i="1"/>
  <c r="Q511" i="1"/>
  <c r="R511" i="1"/>
  <c r="P512" i="1"/>
  <c r="S512" i="1" s="1"/>
  <c r="Q512" i="1"/>
  <c r="R512" i="1"/>
  <c r="P513" i="1"/>
  <c r="Q513" i="1"/>
  <c r="S513" i="1" s="1"/>
  <c r="R513" i="1"/>
  <c r="P514" i="1"/>
  <c r="Q514" i="1"/>
  <c r="S514" i="1" s="1"/>
  <c r="R514" i="1"/>
  <c r="P515" i="1"/>
  <c r="Q515" i="1"/>
  <c r="R515" i="1"/>
  <c r="P516" i="1"/>
  <c r="S516" i="1" s="1"/>
  <c r="Q516" i="1"/>
  <c r="R516" i="1"/>
  <c r="P517" i="1"/>
  <c r="Q517" i="1"/>
  <c r="S517" i="1" s="1"/>
  <c r="R517" i="1"/>
  <c r="P518" i="1"/>
  <c r="Q518" i="1"/>
  <c r="R518" i="1"/>
  <c r="P519" i="1"/>
  <c r="Q519" i="1"/>
  <c r="R519" i="1"/>
  <c r="P520" i="1"/>
  <c r="S520" i="1" s="1"/>
  <c r="Q520" i="1"/>
  <c r="R520" i="1"/>
  <c r="P521" i="1"/>
  <c r="Q521" i="1"/>
  <c r="S521" i="1" s="1"/>
  <c r="R521" i="1"/>
  <c r="P522" i="1"/>
  <c r="Q522" i="1"/>
  <c r="S522" i="1" s="1"/>
  <c r="R522" i="1"/>
  <c r="P523" i="1"/>
  <c r="Q523" i="1"/>
  <c r="R523" i="1"/>
  <c r="P524" i="1"/>
  <c r="S524" i="1" s="1"/>
  <c r="Q524" i="1"/>
  <c r="R524" i="1"/>
  <c r="P525" i="1"/>
  <c r="Q525" i="1"/>
  <c r="S525" i="1" s="1"/>
  <c r="R525" i="1"/>
  <c r="P526" i="1"/>
  <c r="Q526" i="1"/>
  <c r="S526" i="1" s="1"/>
  <c r="R526" i="1"/>
  <c r="P527" i="1"/>
  <c r="Q527" i="1"/>
  <c r="R527" i="1"/>
  <c r="P528" i="1"/>
  <c r="S528" i="1" s="1"/>
  <c r="Q528" i="1"/>
  <c r="R528" i="1"/>
  <c r="P529" i="1"/>
  <c r="Q529" i="1"/>
  <c r="S529" i="1" s="1"/>
  <c r="R529" i="1"/>
  <c r="P530" i="1"/>
  <c r="Q530" i="1"/>
  <c r="R530" i="1"/>
  <c r="P531" i="1"/>
  <c r="Q531" i="1"/>
  <c r="R531" i="1"/>
  <c r="P532" i="1"/>
  <c r="S532" i="1" s="1"/>
  <c r="Q532" i="1"/>
  <c r="R532" i="1"/>
  <c r="P533" i="1"/>
  <c r="Q533" i="1"/>
  <c r="S533" i="1" s="1"/>
  <c r="R533" i="1"/>
  <c r="P534" i="1"/>
  <c r="Q534" i="1"/>
  <c r="S534" i="1" s="1"/>
  <c r="R534" i="1"/>
  <c r="P535" i="1"/>
  <c r="Q535" i="1"/>
  <c r="R535" i="1"/>
  <c r="P536" i="1"/>
  <c r="S536" i="1" s="1"/>
  <c r="Q536" i="1"/>
  <c r="R536" i="1"/>
  <c r="P537" i="1"/>
  <c r="Q537" i="1"/>
  <c r="S537" i="1" s="1"/>
  <c r="R537" i="1"/>
  <c r="P538" i="1"/>
  <c r="Q538" i="1"/>
  <c r="S538" i="1" s="1"/>
  <c r="R538" i="1"/>
  <c r="P539" i="1"/>
  <c r="Q539" i="1"/>
  <c r="R539" i="1"/>
  <c r="P540" i="1"/>
  <c r="S540" i="1" s="1"/>
  <c r="Q540" i="1"/>
  <c r="R540" i="1"/>
  <c r="P541" i="1"/>
  <c r="Q541" i="1"/>
  <c r="S541" i="1" s="1"/>
  <c r="R541" i="1"/>
  <c r="P542" i="1"/>
  <c r="Q542" i="1"/>
  <c r="S542" i="1" s="1"/>
  <c r="R542" i="1"/>
  <c r="P543" i="1"/>
  <c r="Q543" i="1"/>
  <c r="R543" i="1"/>
  <c r="P544" i="1"/>
  <c r="S544" i="1" s="1"/>
  <c r="Q544" i="1"/>
  <c r="R544" i="1"/>
  <c r="P545" i="1"/>
  <c r="Q545" i="1"/>
  <c r="S545" i="1" s="1"/>
  <c r="R545" i="1"/>
  <c r="P546" i="1"/>
  <c r="Q546" i="1"/>
  <c r="R546" i="1"/>
  <c r="P547" i="1"/>
  <c r="Q547" i="1"/>
  <c r="R547" i="1"/>
  <c r="P548" i="1"/>
  <c r="S548" i="1" s="1"/>
  <c r="Q548" i="1"/>
  <c r="R548" i="1"/>
  <c r="P549" i="1"/>
  <c r="Q549" i="1"/>
  <c r="S549" i="1" s="1"/>
  <c r="R549" i="1"/>
  <c r="P550" i="1"/>
  <c r="Q550" i="1"/>
  <c r="S550" i="1" s="1"/>
  <c r="R550" i="1"/>
  <c r="P551" i="1"/>
  <c r="Q551" i="1"/>
  <c r="R551" i="1"/>
  <c r="P552" i="1"/>
  <c r="S552" i="1" s="1"/>
  <c r="Q552" i="1"/>
  <c r="R552" i="1"/>
  <c r="P553" i="1"/>
  <c r="Q553" i="1"/>
  <c r="S553" i="1" s="1"/>
  <c r="R553" i="1"/>
  <c r="P554" i="1"/>
  <c r="Q554" i="1"/>
  <c r="S554" i="1" s="1"/>
  <c r="R554" i="1"/>
  <c r="P555" i="1"/>
  <c r="Q555" i="1"/>
  <c r="R555" i="1"/>
  <c r="P556" i="1"/>
  <c r="S556" i="1" s="1"/>
  <c r="Q556" i="1"/>
  <c r="R556" i="1"/>
  <c r="P557" i="1"/>
  <c r="Q557" i="1"/>
  <c r="S557" i="1" s="1"/>
  <c r="R557" i="1"/>
  <c r="P558" i="1"/>
  <c r="Q558" i="1"/>
  <c r="S558" i="1" s="1"/>
  <c r="R558" i="1"/>
  <c r="P559" i="1"/>
  <c r="Q559" i="1"/>
  <c r="R559" i="1"/>
  <c r="P560" i="1"/>
  <c r="S560" i="1" s="1"/>
  <c r="Q560" i="1"/>
  <c r="R560" i="1"/>
  <c r="P561" i="1"/>
  <c r="Q561" i="1"/>
  <c r="S561" i="1" s="1"/>
  <c r="R561" i="1"/>
  <c r="P562" i="1"/>
  <c r="Q562" i="1"/>
  <c r="S562" i="1" s="1"/>
  <c r="R562" i="1"/>
  <c r="P563" i="1"/>
  <c r="Q563" i="1"/>
  <c r="R563" i="1"/>
  <c r="P564" i="1"/>
  <c r="S564" i="1" s="1"/>
  <c r="Q564" i="1"/>
  <c r="R564" i="1"/>
  <c r="P565" i="1"/>
  <c r="Q565" i="1"/>
  <c r="S565" i="1" s="1"/>
  <c r="R565" i="1"/>
  <c r="P566" i="1"/>
  <c r="Q566" i="1"/>
  <c r="R566" i="1"/>
  <c r="P567" i="1"/>
  <c r="Q567" i="1"/>
  <c r="R567" i="1"/>
  <c r="P568" i="1"/>
  <c r="S568" i="1" s="1"/>
  <c r="Q568" i="1"/>
  <c r="R568" i="1"/>
  <c r="P569" i="1"/>
  <c r="Q569" i="1"/>
  <c r="S569" i="1" s="1"/>
  <c r="R569" i="1"/>
  <c r="P570" i="1"/>
  <c r="Q570" i="1"/>
  <c r="S570" i="1" s="1"/>
  <c r="R570" i="1"/>
  <c r="P571" i="1"/>
  <c r="Q571" i="1"/>
  <c r="R571" i="1"/>
  <c r="P572" i="1"/>
  <c r="S572" i="1" s="1"/>
  <c r="Q572" i="1"/>
  <c r="R572" i="1"/>
  <c r="P573" i="1"/>
  <c r="Q573" i="1"/>
  <c r="S573" i="1" s="1"/>
  <c r="R573" i="1"/>
  <c r="P574" i="1"/>
  <c r="Q574" i="1"/>
  <c r="S574" i="1" s="1"/>
  <c r="R574" i="1"/>
  <c r="P575" i="1"/>
  <c r="Q575" i="1"/>
  <c r="R575" i="1"/>
  <c r="P576" i="1"/>
  <c r="S576" i="1" s="1"/>
  <c r="Q576" i="1"/>
  <c r="R576" i="1"/>
  <c r="P577" i="1"/>
  <c r="Q577" i="1"/>
  <c r="S577" i="1" s="1"/>
  <c r="R577" i="1"/>
  <c r="P578" i="1"/>
  <c r="Q578" i="1"/>
  <c r="R578" i="1"/>
  <c r="P579" i="1"/>
  <c r="Q579" i="1"/>
  <c r="R579" i="1"/>
  <c r="P580" i="1"/>
  <c r="S580" i="1" s="1"/>
  <c r="Q580" i="1"/>
  <c r="R580" i="1"/>
  <c r="P581" i="1"/>
  <c r="Q581" i="1"/>
  <c r="S581" i="1" s="1"/>
  <c r="R581" i="1"/>
  <c r="P582" i="1"/>
  <c r="Q582" i="1"/>
  <c r="S582" i="1" s="1"/>
  <c r="R582" i="1"/>
  <c r="P583" i="1"/>
  <c r="Q583" i="1"/>
  <c r="R583" i="1"/>
  <c r="P584" i="1"/>
  <c r="S584" i="1" s="1"/>
  <c r="Q584" i="1"/>
  <c r="R584" i="1"/>
  <c r="P585" i="1"/>
  <c r="Q585" i="1"/>
  <c r="S585" i="1" s="1"/>
  <c r="R585" i="1"/>
  <c r="P586" i="1"/>
  <c r="Q586" i="1"/>
  <c r="S586" i="1" s="1"/>
  <c r="R586" i="1"/>
  <c r="P587" i="1"/>
  <c r="Q587" i="1"/>
  <c r="R587" i="1"/>
  <c r="P588" i="1"/>
  <c r="S588" i="1" s="1"/>
  <c r="Q588" i="1"/>
  <c r="R588" i="1"/>
  <c r="P589" i="1"/>
  <c r="Q589" i="1"/>
  <c r="S589" i="1" s="1"/>
  <c r="R589" i="1"/>
  <c r="P590" i="1"/>
  <c r="Q590" i="1"/>
  <c r="S590" i="1" s="1"/>
  <c r="R590" i="1"/>
  <c r="P591" i="1"/>
  <c r="Q591" i="1"/>
  <c r="R591" i="1"/>
  <c r="P592" i="1"/>
  <c r="S592" i="1" s="1"/>
  <c r="Q592" i="1"/>
  <c r="R592" i="1"/>
  <c r="P593" i="1"/>
  <c r="Q593" i="1"/>
  <c r="S593" i="1" s="1"/>
  <c r="R593" i="1"/>
  <c r="P594" i="1"/>
  <c r="Q594" i="1"/>
  <c r="R594" i="1"/>
  <c r="P595" i="1"/>
  <c r="Q595" i="1"/>
  <c r="R595" i="1"/>
  <c r="P596" i="1"/>
  <c r="S596" i="1" s="1"/>
  <c r="Q596" i="1"/>
  <c r="R596" i="1"/>
  <c r="P597" i="1"/>
  <c r="Q597" i="1"/>
  <c r="S597" i="1" s="1"/>
  <c r="R597" i="1"/>
  <c r="P598" i="1"/>
  <c r="Q598" i="1"/>
  <c r="S598" i="1" s="1"/>
  <c r="R598" i="1"/>
  <c r="P599" i="1"/>
  <c r="Q599" i="1"/>
  <c r="R599" i="1"/>
  <c r="P600" i="1"/>
  <c r="S600" i="1" s="1"/>
  <c r="Q600" i="1"/>
  <c r="R600" i="1"/>
  <c r="P601" i="1"/>
  <c r="Q601" i="1"/>
  <c r="S601" i="1" s="1"/>
  <c r="R601" i="1"/>
  <c r="P602" i="1"/>
  <c r="Q602" i="1"/>
  <c r="S602" i="1" s="1"/>
  <c r="R602" i="1"/>
  <c r="P603" i="1"/>
  <c r="Q603" i="1"/>
  <c r="R603" i="1"/>
  <c r="P604" i="1"/>
  <c r="S604" i="1" s="1"/>
  <c r="Q604" i="1"/>
  <c r="R604" i="1"/>
  <c r="P605" i="1"/>
  <c r="Q605" i="1"/>
  <c r="S605" i="1" s="1"/>
  <c r="R605" i="1"/>
  <c r="P606" i="1"/>
  <c r="Q606" i="1"/>
  <c r="S606" i="1" s="1"/>
  <c r="R606" i="1"/>
  <c r="P607" i="1"/>
  <c r="Q607" i="1"/>
  <c r="R607" i="1"/>
  <c r="P608" i="1"/>
  <c r="S608" i="1" s="1"/>
  <c r="Q608" i="1"/>
  <c r="R608" i="1"/>
  <c r="P609" i="1"/>
  <c r="Q609" i="1"/>
  <c r="S609" i="1" s="1"/>
  <c r="R609" i="1"/>
  <c r="P610" i="1"/>
  <c r="Q610" i="1"/>
  <c r="S610" i="1" s="1"/>
  <c r="R610" i="1"/>
  <c r="P611" i="1"/>
  <c r="Q611" i="1"/>
  <c r="R611" i="1"/>
  <c r="P612" i="1"/>
  <c r="S612" i="1" s="1"/>
  <c r="Q612" i="1"/>
  <c r="R612" i="1"/>
  <c r="P613" i="1"/>
  <c r="Q613" i="1"/>
  <c r="S613" i="1" s="1"/>
  <c r="R613" i="1"/>
  <c r="P614" i="1"/>
  <c r="Q614" i="1"/>
  <c r="R614" i="1"/>
  <c r="P615" i="1"/>
  <c r="Q615" i="1"/>
  <c r="R615" i="1"/>
  <c r="P616" i="1"/>
  <c r="S616" i="1" s="1"/>
  <c r="Q616" i="1"/>
  <c r="R616" i="1"/>
  <c r="P617" i="1"/>
  <c r="Q617" i="1"/>
  <c r="S617" i="1" s="1"/>
  <c r="R617" i="1"/>
  <c r="P618" i="1"/>
  <c r="Q618" i="1"/>
  <c r="S618" i="1" s="1"/>
  <c r="R618" i="1"/>
  <c r="P619" i="1"/>
  <c r="Q619" i="1"/>
  <c r="R619" i="1"/>
  <c r="P620" i="1"/>
  <c r="S620" i="1" s="1"/>
  <c r="Q620" i="1"/>
  <c r="R620" i="1"/>
  <c r="P621" i="1"/>
  <c r="Q621" i="1"/>
  <c r="S621" i="1" s="1"/>
  <c r="R621" i="1"/>
  <c r="P622" i="1"/>
  <c r="Q622" i="1"/>
  <c r="S622" i="1" s="1"/>
  <c r="R622" i="1"/>
  <c r="P623" i="1"/>
  <c r="Q623" i="1"/>
  <c r="R623" i="1"/>
  <c r="P624" i="1"/>
  <c r="S624" i="1" s="1"/>
  <c r="Q624" i="1"/>
  <c r="R624" i="1"/>
  <c r="P625" i="1"/>
  <c r="Q625" i="1"/>
  <c r="S625" i="1" s="1"/>
  <c r="R625" i="1"/>
  <c r="P626" i="1"/>
  <c r="Q626" i="1"/>
  <c r="R626" i="1"/>
  <c r="P627" i="1"/>
  <c r="Q627" i="1"/>
  <c r="R627" i="1"/>
  <c r="P628" i="1"/>
  <c r="S628" i="1" s="1"/>
  <c r="Q628" i="1"/>
  <c r="R628" i="1"/>
  <c r="P629" i="1"/>
  <c r="Q629" i="1"/>
  <c r="S629" i="1" s="1"/>
  <c r="R629" i="1"/>
  <c r="P630" i="1"/>
  <c r="Q630" i="1"/>
  <c r="S630" i="1" s="1"/>
  <c r="R630" i="1"/>
  <c r="P631" i="1"/>
  <c r="Q631" i="1"/>
  <c r="R631" i="1"/>
  <c r="P632" i="1"/>
  <c r="S632" i="1" s="1"/>
  <c r="Q632" i="1"/>
  <c r="R632" i="1"/>
  <c r="P633" i="1"/>
  <c r="Q633" i="1"/>
  <c r="S633" i="1" s="1"/>
  <c r="R633" i="1"/>
  <c r="P634" i="1"/>
  <c r="Q634" i="1"/>
  <c r="S634" i="1" s="1"/>
  <c r="R634" i="1"/>
  <c r="P635" i="1"/>
  <c r="Q635" i="1"/>
  <c r="R635" i="1"/>
  <c r="P636" i="1"/>
  <c r="S636" i="1" s="1"/>
  <c r="Q636" i="1"/>
  <c r="R636" i="1"/>
  <c r="P637" i="1"/>
  <c r="Q637" i="1"/>
  <c r="S637" i="1" s="1"/>
  <c r="R637" i="1"/>
  <c r="P638" i="1"/>
  <c r="Q638" i="1"/>
  <c r="S638" i="1" s="1"/>
  <c r="R638" i="1"/>
  <c r="P639" i="1"/>
  <c r="Q639" i="1"/>
  <c r="R639" i="1"/>
  <c r="P640" i="1"/>
  <c r="S640" i="1" s="1"/>
  <c r="Q640" i="1"/>
  <c r="R640" i="1"/>
  <c r="P641" i="1"/>
  <c r="Q641" i="1"/>
  <c r="S641" i="1" s="1"/>
  <c r="R641" i="1"/>
  <c r="P642" i="1"/>
  <c r="Q642" i="1"/>
  <c r="R642" i="1"/>
  <c r="P643" i="1"/>
  <c r="Q643" i="1"/>
  <c r="R643" i="1"/>
  <c r="P644" i="1"/>
  <c r="S644" i="1" s="1"/>
  <c r="Q644" i="1"/>
  <c r="R644" i="1"/>
  <c r="P645" i="1"/>
  <c r="Q645" i="1"/>
  <c r="S645" i="1" s="1"/>
  <c r="R645" i="1"/>
  <c r="P646" i="1"/>
  <c r="Q646" i="1"/>
  <c r="S646" i="1" s="1"/>
  <c r="R646" i="1"/>
  <c r="P647" i="1"/>
  <c r="Q647" i="1"/>
  <c r="R647" i="1"/>
  <c r="P648" i="1"/>
  <c r="S648" i="1" s="1"/>
  <c r="Q648" i="1"/>
  <c r="R648" i="1"/>
  <c r="P649" i="1"/>
  <c r="Q649" i="1"/>
  <c r="S649" i="1" s="1"/>
  <c r="R649" i="1"/>
  <c r="P650" i="1"/>
  <c r="Q650" i="1"/>
  <c r="S650" i="1" s="1"/>
  <c r="R650" i="1"/>
  <c r="P651" i="1"/>
  <c r="Q651" i="1"/>
  <c r="R651" i="1"/>
  <c r="P652" i="1"/>
  <c r="S652" i="1" s="1"/>
  <c r="Q652" i="1"/>
  <c r="R652" i="1"/>
  <c r="P653" i="1"/>
  <c r="Q653" i="1"/>
  <c r="S653" i="1" s="1"/>
  <c r="R653" i="1"/>
  <c r="P654" i="1"/>
  <c r="Q654" i="1"/>
  <c r="S654" i="1" s="1"/>
  <c r="R654" i="1"/>
  <c r="P655" i="1"/>
  <c r="Q655" i="1"/>
  <c r="R655" i="1"/>
  <c r="P656" i="1"/>
  <c r="S656" i="1" s="1"/>
  <c r="Q656" i="1"/>
  <c r="R656" i="1"/>
  <c r="P657" i="1"/>
  <c r="Q657" i="1"/>
  <c r="S657" i="1" s="1"/>
  <c r="R657" i="1"/>
  <c r="P658" i="1"/>
  <c r="Q658" i="1"/>
  <c r="S658" i="1" s="1"/>
  <c r="R658" i="1"/>
  <c r="P659" i="1"/>
  <c r="Q659" i="1"/>
  <c r="R659" i="1"/>
  <c r="P660" i="1"/>
  <c r="S660" i="1" s="1"/>
  <c r="Q660" i="1"/>
  <c r="R660" i="1"/>
  <c r="P661" i="1"/>
  <c r="Q661" i="1"/>
  <c r="S661" i="1" s="1"/>
  <c r="R661" i="1"/>
  <c r="P662" i="1"/>
  <c r="Q662" i="1"/>
  <c r="R662" i="1"/>
  <c r="P663" i="1"/>
  <c r="Q663" i="1"/>
  <c r="R663" i="1"/>
  <c r="P664" i="1"/>
  <c r="S664" i="1" s="1"/>
  <c r="Q664" i="1"/>
  <c r="R664" i="1"/>
  <c r="P665" i="1"/>
  <c r="Q665" i="1"/>
  <c r="S665" i="1" s="1"/>
  <c r="R665" i="1"/>
  <c r="P666" i="1"/>
  <c r="Q666" i="1"/>
  <c r="S666" i="1" s="1"/>
  <c r="R666" i="1"/>
  <c r="P667" i="1"/>
  <c r="Q667" i="1"/>
  <c r="R667" i="1"/>
  <c r="P668" i="1"/>
  <c r="S668" i="1" s="1"/>
  <c r="Q668" i="1"/>
  <c r="R668" i="1"/>
  <c r="P669" i="1"/>
  <c r="Q669" i="1"/>
  <c r="S669" i="1" s="1"/>
  <c r="R669" i="1"/>
  <c r="P670" i="1"/>
  <c r="Q670" i="1"/>
  <c r="S670" i="1" s="1"/>
  <c r="R670" i="1"/>
  <c r="P671" i="1"/>
  <c r="Q671" i="1"/>
  <c r="R671" i="1"/>
  <c r="P672" i="1"/>
  <c r="S672" i="1" s="1"/>
  <c r="Q672" i="1"/>
  <c r="R672" i="1"/>
  <c r="P673" i="1"/>
  <c r="Q673" i="1"/>
  <c r="S673" i="1" s="1"/>
  <c r="R673" i="1"/>
  <c r="P674" i="1"/>
  <c r="Q674" i="1"/>
  <c r="R674" i="1"/>
  <c r="P675" i="1"/>
  <c r="Q675" i="1"/>
  <c r="R675" i="1"/>
  <c r="P676" i="1"/>
  <c r="S676" i="1" s="1"/>
  <c r="Q676" i="1"/>
  <c r="R676" i="1"/>
  <c r="P677" i="1"/>
  <c r="Q677" i="1"/>
  <c r="S677" i="1" s="1"/>
  <c r="R677" i="1"/>
  <c r="P678" i="1"/>
  <c r="Q678" i="1"/>
  <c r="S678" i="1" s="1"/>
  <c r="R678" i="1"/>
  <c r="P679" i="1"/>
  <c r="Q679" i="1"/>
  <c r="R679" i="1"/>
  <c r="P680" i="1"/>
  <c r="S680" i="1" s="1"/>
  <c r="Q680" i="1"/>
  <c r="R680" i="1"/>
  <c r="P681" i="1"/>
  <c r="Q681" i="1"/>
  <c r="S681" i="1" s="1"/>
  <c r="R681" i="1"/>
  <c r="P682" i="1"/>
  <c r="Q682" i="1"/>
  <c r="S682" i="1" s="1"/>
  <c r="R682" i="1"/>
  <c r="P683" i="1"/>
  <c r="Q683" i="1"/>
  <c r="R683" i="1"/>
  <c r="P684" i="1"/>
  <c r="S684" i="1" s="1"/>
  <c r="Q684" i="1"/>
  <c r="R684" i="1"/>
  <c r="P685" i="1"/>
  <c r="Q685" i="1"/>
  <c r="S685" i="1" s="1"/>
  <c r="R685" i="1"/>
  <c r="P686" i="1"/>
  <c r="Q686" i="1"/>
  <c r="S686" i="1" s="1"/>
  <c r="R686" i="1"/>
  <c r="P687" i="1"/>
  <c r="Q687" i="1"/>
  <c r="R687" i="1"/>
  <c r="P688" i="1"/>
  <c r="S688" i="1" s="1"/>
  <c r="Q688" i="1"/>
  <c r="R688" i="1"/>
  <c r="P689" i="1"/>
  <c r="Q689" i="1"/>
  <c r="S689" i="1" s="1"/>
  <c r="R689" i="1"/>
  <c r="P690" i="1"/>
  <c r="Q690" i="1"/>
  <c r="S690" i="1" s="1"/>
  <c r="R690" i="1"/>
  <c r="P691" i="1"/>
  <c r="Q691" i="1"/>
  <c r="R691" i="1"/>
  <c r="P692" i="1"/>
  <c r="S692" i="1" s="1"/>
  <c r="Q692" i="1"/>
  <c r="R692" i="1"/>
  <c r="P693" i="1"/>
  <c r="Q693" i="1"/>
  <c r="S693" i="1" s="1"/>
  <c r="R693" i="1"/>
  <c r="P694" i="1"/>
  <c r="Q694" i="1"/>
  <c r="R694" i="1"/>
  <c r="P695" i="1"/>
  <c r="Q695" i="1"/>
  <c r="R695" i="1"/>
  <c r="P696" i="1"/>
  <c r="S696" i="1" s="1"/>
  <c r="Q696" i="1"/>
  <c r="R696" i="1"/>
  <c r="P697" i="1"/>
  <c r="Q697" i="1"/>
  <c r="S697" i="1" s="1"/>
  <c r="R697" i="1"/>
  <c r="P698" i="1"/>
  <c r="Q698" i="1"/>
  <c r="S698" i="1" s="1"/>
  <c r="R698" i="1"/>
  <c r="P699" i="1"/>
  <c r="Q699" i="1"/>
  <c r="R699" i="1"/>
  <c r="P700" i="1"/>
  <c r="S700" i="1" s="1"/>
  <c r="Q700" i="1"/>
  <c r="R700" i="1"/>
  <c r="P701" i="1"/>
  <c r="Q701" i="1"/>
  <c r="S701" i="1" s="1"/>
  <c r="R701" i="1"/>
  <c r="P702" i="1"/>
  <c r="Q702" i="1"/>
  <c r="S702" i="1" s="1"/>
  <c r="R702" i="1"/>
  <c r="P703" i="1"/>
  <c r="Q703" i="1"/>
  <c r="R703" i="1"/>
  <c r="P704" i="1"/>
  <c r="S704" i="1" s="1"/>
  <c r="Q704" i="1"/>
  <c r="R704" i="1"/>
  <c r="P705" i="1"/>
  <c r="Q705" i="1"/>
  <c r="S705" i="1" s="1"/>
  <c r="R705" i="1"/>
  <c r="P706" i="1"/>
  <c r="Q706" i="1"/>
  <c r="R706" i="1"/>
  <c r="P707" i="1"/>
  <c r="Q707" i="1"/>
  <c r="R707" i="1"/>
  <c r="P708" i="1"/>
  <c r="S708" i="1" s="1"/>
  <c r="Q708" i="1"/>
  <c r="R708" i="1"/>
  <c r="P709" i="1"/>
  <c r="Q709" i="1"/>
  <c r="S709" i="1" s="1"/>
  <c r="R709" i="1"/>
  <c r="P710" i="1"/>
  <c r="Q710" i="1"/>
  <c r="S710" i="1" s="1"/>
  <c r="R710" i="1"/>
  <c r="P711" i="1"/>
  <c r="Q711" i="1"/>
  <c r="R711" i="1"/>
  <c r="P712" i="1"/>
  <c r="S712" i="1" s="1"/>
  <c r="Q712" i="1"/>
  <c r="R712" i="1"/>
  <c r="P713" i="1"/>
  <c r="Q713" i="1"/>
  <c r="S713" i="1" s="1"/>
  <c r="R713" i="1"/>
  <c r="P714" i="1"/>
  <c r="Q714" i="1"/>
  <c r="S714" i="1" s="1"/>
  <c r="R714" i="1"/>
  <c r="P715" i="1"/>
  <c r="Q715" i="1"/>
  <c r="R715" i="1"/>
  <c r="P716" i="1"/>
  <c r="S716" i="1" s="1"/>
  <c r="Q716" i="1"/>
  <c r="R716" i="1"/>
  <c r="P717" i="1"/>
  <c r="Q717" i="1"/>
  <c r="S717" i="1" s="1"/>
  <c r="R717" i="1"/>
  <c r="P718" i="1"/>
  <c r="Q718" i="1"/>
  <c r="S718" i="1" s="1"/>
  <c r="R718" i="1"/>
  <c r="P719" i="1"/>
  <c r="Q719" i="1"/>
  <c r="R719" i="1"/>
  <c r="P720" i="1"/>
  <c r="S720" i="1" s="1"/>
  <c r="Q720" i="1"/>
  <c r="R720" i="1"/>
  <c r="P721" i="1"/>
  <c r="Q721" i="1"/>
  <c r="S721" i="1" s="1"/>
  <c r="R721" i="1"/>
  <c r="P722" i="1"/>
  <c r="Q722" i="1"/>
  <c r="S722" i="1" s="1"/>
  <c r="R722" i="1"/>
  <c r="P723" i="1"/>
  <c r="Q723" i="1"/>
  <c r="R723" i="1"/>
  <c r="P724" i="1"/>
  <c r="S724" i="1" s="1"/>
  <c r="Q724" i="1"/>
  <c r="R724" i="1"/>
  <c r="P725" i="1"/>
  <c r="Q725" i="1"/>
  <c r="S725" i="1" s="1"/>
  <c r="R725" i="1"/>
  <c r="P726" i="1"/>
  <c r="Q726" i="1"/>
  <c r="R726" i="1"/>
  <c r="P727" i="1"/>
  <c r="Q727" i="1"/>
  <c r="R727" i="1"/>
  <c r="P728" i="1"/>
  <c r="S728" i="1" s="1"/>
  <c r="Q728" i="1"/>
  <c r="R728" i="1"/>
  <c r="P729" i="1"/>
  <c r="Q729" i="1"/>
  <c r="S729" i="1" s="1"/>
  <c r="R729" i="1"/>
  <c r="P730" i="1"/>
  <c r="Q730" i="1"/>
  <c r="S730" i="1" s="1"/>
  <c r="R730" i="1"/>
  <c r="P731" i="1"/>
  <c r="Q731" i="1"/>
  <c r="R731" i="1"/>
  <c r="P732" i="1"/>
  <c r="S732" i="1" s="1"/>
  <c r="Q732" i="1"/>
  <c r="R732" i="1"/>
  <c r="P733" i="1"/>
  <c r="Q733" i="1"/>
  <c r="S733" i="1" s="1"/>
  <c r="R733" i="1"/>
  <c r="P734" i="1"/>
  <c r="Q734" i="1"/>
  <c r="S734" i="1" s="1"/>
  <c r="R734" i="1"/>
  <c r="P735" i="1"/>
  <c r="Q735" i="1"/>
  <c r="R735" i="1"/>
  <c r="P736" i="1"/>
  <c r="S736" i="1" s="1"/>
  <c r="Q736" i="1"/>
  <c r="R736" i="1"/>
  <c r="P737" i="1"/>
  <c r="Q737" i="1"/>
  <c r="S737" i="1" s="1"/>
  <c r="R737" i="1"/>
  <c r="P738" i="1"/>
  <c r="Q738" i="1"/>
  <c r="R738" i="1"/>
  <c r="P739" i="1"/>
  <c r="Q739" i="1"/>
  <c r="R739" i="1"/>
  <c r="P740" i="1"/>
  <c r="S740" i="1" s="1"/>
  <c r="Q740" i="1"/>
  <c r="R740" i="1"/>
  <c r="P741" i="1"/>
  <c r="Q741" i="1"/>
  <c r="S741" i="1" s="1"/>
  <c r="R741" i="1"/>
  <c r="P742" i="1"/>
  <c r="Q742" i="1"/>
  <c r="S742" i="1" s="1"/>
  <c r="R742" i="1"/>
  <c r="P743" i="1"/>
  <c r="Q743" i="1"/>
  <c r="R743" i="1"/>
  <c r="P744" i="1"/>
  <c r="S744" i="1" s="1"/>
  <c r="Q744" i="1"/>
  <c r="R744" i="1"/>
  <c r="P745" i="1"/>
  <c r="Q745" i="1"/>
  <c r="S745" i="1" s="1"/>
  <c r="R745" i="1"/>
  <c r="P746" i="1"/>
  <c r="Q746" i="1"/>
  <c r="S746" i="1" s="1"/>
  <c r="R746" i="1"/>
  <c r="P747" i="1"/>
  <c r="Q747" i="1"/>
  <c r="R747" i="1"/>
  <c r="P748" i="1"/>
  <c r="S748" i="1" s="1"/>
  <c r="Q748" i="1"/>
  <c r="R748" i="1"/>
  <c r="P749" i="1"/>
  <c r="Q749" i="1"/>
  <c r="S749" i="1" s="1"/>
  <c r="R749" i="1"/>
  <c r="P750" i="1"/>
  <c r="Q750" i="1"/>
  <c r="S750" i="1" s="1"/>
  <c r="R750" i="1"/>
  <c r="P751" i="1"/>
  <c r="Q751" i="1"/>
  <c r="R751" i="1"/>
  <c r="P752" i="1"/>
  <c r="S752" i="1" s="1"/>
  <c r="Q752" i="1"/>
  <c r="R752" i="1"/>
  <c r="P753" i="1"/>
  <c r="Q753" i="1"/>
  <c r="S753" i="1" s="1"/>
  <c r="R753" i="1"/>
  <c r="P754" i="1"/>
  <c r="Q754" i="1"/>
  <c r="R754" i="1"/>
  <c r="P755" i="1"/>
  <c r="Q755" i="1"/>
  <c r="R755" i="1"/>
  <c r="P756" i="1"/>
  <c r="S756" i="1" s="1"/>
  <c r="Q756" i="1"/>
  <c r="R756" i="1"/>
  <c r="P757" i="1"/>
  <c r="Q757" i="1"/>
  <c r="S757" i="1" s="1"/>
  <c r="R757" i="1"/>
  <c r="P758" i="1"/>
  <c r="Q758" i="1"/>
  <c r="S758" i="1" s="1"/>
  <c r="R758" i="1"/>
  <c r="P759" i="1"/>
  <c r="Q759" i="1"/>
  <c r="R759" i="1"/>
  <c r="P760" i="1"/>
  <c r="S760" i="1" s="1"/>
  <c r="Q760" i="1"/>
  <c r="R760" i="1"/>
  <c r="P761" i="1"/>
  <c r="Q761" i="1"/>
  <c r="S761" i="1" s="1"/>
  <c r="R761" i="1"/>
  <c r="P762" i="1"/>
  <c r="Q762" i="1"/>
  <c r="S762" i="1" s="1"/>
  <c r="R762" i="1"/>
  <c r="P763" i="1"/>
  <c r="Q763" i="1"/>
  <c r="R763" i="1"/>
  <c r="P764" i="1"/>
  <c r="S764" i="1" s="1"/>
  <c r="Q764" i="1"/>
  <c r="R764" i="1"/>
  <c r="P765" i="1"/>
  <c r="Q765" i="1"/>
  <c r="S765" i="1" s="1"/>
  <c r="R765" i="1"/>
  <c r="P766" i="1"/>
  <c r="Q766" i="1"/>
  <c r="S766" i="1" s="1"/>
  <c r="R766" i="1"/>
  <c r="P767" i="1"/>
  <c r="Q767" i="1"/>
  <c r="R767" i="1"/>
  <c r="P768" i="1"/>
  <c r="S768" i="1" s="1"/>
  <c r="Q768" i="1"/>
  <c r="R768" i="1"/>
  <c r="P769" i="1"/>
  <c r="Q769" i="1"/>
  <c r="S769" i="1" s="1"/>
  <c r="R769" i="1"/>
  <c r="P770" i="1"/>
  <c r="Q770" i="1"/>
  <c r="S770" i="1" s="1"/>
  <c r="R770" i="1"/>
  <c r="P771" i="1"/>
  <c r="Q771" i="1"/>
  <c r="R771" i="1"/>
  <c r="P772" i="1"/>
  <c r="S772" i="1" s="1"/>
  <c r="Q772" i="1"/>
  <c r="R772" i="1"/>
  <c r="P773" i="1"/>
  <c r="Q773" i="1"/>
  <c r="S773" i="1" s="1"/>
  <c r="R773" i="1"/>
  <c r="P774" i="1"/>
  <c r="Q774" i="1"/>
  <c r="R774" i="1"/>
  <c r="P775" i="1"/>
  <c r="Q775" i="1"/>
  <c r="R775" i="1"/>
  <c r="P776" i="1"/>
  <c r="S776" i="1" s="1"/>
  <c r="Q776" i="1"/>
  <c r="R776" i="1"/>
  <c r="P777" i="1"/>
  <c r="Q777" i="1"/>
  <c r="S777" i="1" s="1"/>
  <c r="R777" i="1"/>
  <c r="P778" i="1"/>
  <c r="Q778" i="1"/>
  <c r="S778" i="1" s="1"/>
  <c r="R778" i="1"/>
  <c r="P779" i="1"/>
  <c r="Q779" i="1"/>
  <c r="R779" i="1"/>
  <c r="P780" i="1"/>
  <c r="S780" i="1" s="1"/>
  <c r="Q780" i="1"/>
  <c r="R780" i="1"/>
  <c r="P781" i="1"/>
  <c r="Q781" i="1"/>
  <c r="S781" i="1" s="1"/>
  <c r="R781" i="1"/>
  <c r="P782" i="1"/>
  <c r="Q782" i="1"/>
  <c r="S782" i="1" s="1"/>
  <c r="R782" i="1"/>
  <c r="P783" i="1"/>
  <c r="Q783" i="1"/>
  <c r="R783" i="1"/>
  <c r="P784" i="1"/>
  <c r="S784" i="1" s="1"/>
  <c r="Q784" i="1"/>
  <c r="R784" i="1"/>
  <c r="P785" i="1"/>
  <c r="Q785" i="1"/>
  <c r="S785" i="1" s="1"/>
  <c r="R785" i="1"/>
  <c r="P786" i="1"/>
  <c r="Q786" i="1"/>
  <c r="R786" i="1"/>
  <c r="P787" i="1"/>
  <c r="Q787" i="1"/>
  <c r="R787" i="1"/>
  <c r="P788" i="1"/>
  <c r="S788" i="1" s="1"/>
  <c r="Q788" i="1"/>
  <c r="R788" i="1"/>
  <c r="P789" i="1"/>
  <c r="Q789" i="1"/>
  <c r="S789" i="1" s="1"/>
  <c r="R789" i="1"/>
  <c r="P790" i="1"/>
  <c r="Q790" i="1"/>
  <c r="S790" i="1" s="1"/>
  <c r="R790" i="1"/>
  <c r="P791" i="1"/>
  <c r="Q791" i="1"/>
  <c r="R791" i="1"/>
  <c r="P792" i="1"/>
  <c r="S792" i="1" s="1"/>
  <c r="Q792" i="1"/>
  <c r="R792" i="1"/>
  <c r="P793" i="1"/>
  <c r="Q793" i="1"/>
  <c r="S793" i="1" s="1"/>
  <c r="R793" i="1"/>
  <c r="P794" i="1"/>
  <c r="Q794" i="1"/>
  <c r="S794" i="1" s="1"/>
  <c r="R794" i="1"/>
  <c r="P795" i="1"/>
  <c r="Q795" i="1"/>
  <c r="R795" i="1"/>
  <c r="P796" i="1"/>
  <c r="S796" i="1" s="1"/>
  <c r="Q796" i="1"/>
  <c r="R796" i="1"/>
  <c r="P797" i="1"/>
  <c r="Q797" i="1"/>
  <c r="S797" i="1" s="1"/>
  <c r="R797" i="1"/>
  <c r="P798" i="1"/>
  <c r="Q798" i="1"/>
  <c r="S798" i="1" s="1"/>
  <c r="R798" i="1"/>
  <c r="P799" i="1"/>
  <c r="Q799" i="1"/>
  <c r="R799" i="1"/>
  <c r="P800" i="1"/>
  <c r="S800" i="1" s="1"/>
  <c r="Q800" i="1"/>
  <c r="R800" i="1"/>
  <c r="P801" i="1"/>
  <c r="Q801" i="1"/>
  <c r="S801" i="1" s="1"/>
  <c r="R801" i="1"/>
  <c r="P802" i="1"/>
  <c r="Q802" i="1"/>
  <c r="S802" i="1" s="1"/>
  <c r="R802" i="1"/>
  <c r="P803" i="1"/>
  <c r="Q803" i="1"/>
  <c r="R803" i="1"/>
  <c r="P804" i="1"/>
  <c r="S804" i="1" s="1"/>
  <c r="Q804" i="1"/>
  <c r="R804" i="1"/>
  <c r="P805" i="1"/>
  <c r="Q805" i="1"/>
  <c r="S805" i="1" s="1"/>
  <c r="R805" i="1"/>
  <c r="P806" i="1"/>
  <c r="Q806" i="1"/>
  <c r="S806" i="1" s="1"/>
  <c r="R806" i="1"/>
  <c r="P807" i="1"/>
  <c r="Q807" i="1"/>
  <c r="R807" i="1"/>
  <c r="P808" i="1"/>
  <c r="S808" i="1" s="1"/>
  <c r="Q808" i="1"/>
  <c r="R808" i="1"/>
  <c r="P809" i="1"/>
  <c r="Q809" i="1"/>
  <c r="S809" i="1" s="1"/>
  <c r="R809" i="1"/>
  <c r="P810" i="1"/>
  <c r="Q810" i="1"/>
  <c r="R810" i="1"/>
  <c r="P811" i="1"/>
  <c r="Q811" i="1"/>
  <c r="R811" i="1"/>
  <c r="P812" i="1"/>
  <c r="S812" i="1" s="1"/>
  <c r="Q812" i="1"/>
  <c r="R812" i="1"/>
  <c r="P813" i="1"/>
  <c r="Q813" i="1"/>
  <c r="S813" i="1" s="1"/>
  <c r="R813" i="1"/>
  <c r="P814" i="1"/>
  <c r="Q814" i="1"/>
  <c r="S814" i="1" s="1"/>
  <c r="R814" i="1"/>
  <c r="P815" i="1"/>
  <c r="Q815" i="1"/>
  <c r="R815" i="1"/>
  <c r="P816" i="1"/>
  <c r="S816" i="1" s="1"/>
  <c r="Q816" i="1"/>
  <c r="R816" i="1"/>
  <c r="P817" i="1"/>
  <c r="Q817" i="1"/>
  <c r="S817" i="1" s="1"/>
  <c r="R817" i="1"/>
  <c r="P818" i="1"/>
  <c r="Q818" i="1"/>
  <c r="S818" i="1" s="1"/>
  <c r="R818" i="1"/>
  <c r="P819" i="1"/>
  <c r="Q819" i="1"/>
  <c r="R819" i="1"/>
  <c r="P820" i="1"/>
  <c r="S820" i="1" s="1"/>
  <c r="Q820" i="1"/>
  <c r="R820" i="1"/>
  <c r="P821" i="1"/>
  <c r="Q821" i="1"/>
  <c r="S821" i="1" s="1"/>
  <c r="R821" i="1"/>
  <c r="P822" i="1"/>
  <c r="Q822" i="1"/>
  <c r="S822" i="1" s="1"/>
  <c r="R822" i="1"/>
  <c r="P823" i="1"/>
  <c r="Q823" i="1"/>
  <c r="R823" i="1"/>
  <c r="P824" i="1"/>
  <c r="S824" i="1" s="1"/>
  <c r="Q824" i="1"/>
  <c r="R824" i="1"/>
  <c r="P825" i="1"/>
  <c r="Q825" i="1"/>
  <c r="S825" i="1" s="1"/>
  <c r="R825" i="1"/>
  <c r="P826" i="1"/>
  <c r="Q826" i="1"/>
  <c r="S826" i="1" s="1"/>
  <c r="R826" i="1"/>
  <c r="P827" i="1"/>
  <c r="Q827" i="1"/>
  <c r="R827" i="1"/>
  <c r="P828" i="1"/>
  <c r="S828" i="1" s="1"/>
  <c r="Q828" i="1"/>
  <c r="R828" i="1"/>
  <c r="P829" i="1"/>
  <c r="Q829" i="1"/>
  <c r="S829" i="1" s="1"/>
  <c r="R829" i="1"/>
  <c r="P830" i="1"/>
  <c r="Q830" i="1"/>
  <c r="S830" i="1" s="1"/>
  <c r="R830" i="1"/>
  <c r="P831" i="1"/>
  <c r="Q831" i="1"/>
  <c r="R831" i="1"/>
  <c r="P832" i="1"/>
  <c r="S832" i="1" s="1"/>
  <c r="Q832" i="1"/>
  <c r="R832" i="1"/>
  <c r="P833" i="1"/>
  <c r="Q833" i="1"/>
  <c r="S833" i="1" s="1"/>
  <c r="R833" i="1"/>
  <c r="P834" i="1"/>
  <c r="Q834" i="1"/>
  <c r="S834" i="1" s="1"/>
  <c r="R834" i="1"/>
  <c r="P835" i="1"/>
  <c r="Q835" i="1"/>
  <c r="R835" i="1"/>
  <c r="P836" i="1"/>
  <c r="S836" i="1" s="1"/>
  <c r="Q836" i="1"/>
  <c r="R836" i="1"/>
  <c r="P837" i="1"/>
  <c r="Q837" i="1"/>
  <c r="S837" i="1" s="1"/>
  <c r="R837" i="1"/>
  <c r="P838" i="1"/>
  <c r="Q838" i="1"/>
  <c r="S838" i="1" s="1"/>
  <c r="R838" i="1"/>
  <c r="P839" i="1"/>
  <c r="Q839" i="1"/>
  <c r="R839" i="1"/>
  <c r="P840" i="1"/>
  <c r="S840" i="1" s="1"/>
  <c r="Q840" i="1"/>
  <c r="R840" i="1"/>
  <c r="P841" i="1"/>
  <c r="Q841" i="1"/>
  <c r="S841" i="1" s="1"/>
  <c r="R841" i="1"/>
  <c r="P842" i="1"/>
  <c r="Q842" i="1"/>
  <c r="R842" i="1"/>
  <c r="P843" i="1"/>
  <c r="Q843" i="1"/>
  <c r="R843" i="1"/>
  <c r="P844" i="1"/>
  <c r="S844" i="1" s="1"/>
  <c r="Q844" i="1"/>
  <c r="R844" i="1"/>
  <c r="P845" i="1"/>
  <c r="Q845" i="1"/>
  <c r="S845" i="1" s="1"/>
  <c r="R845" i="1"/>
  <c r="P846" i="1"/>
  <c r="Q846" i="1"/>
  <c r="S846" i="1" s="1"/>
  <c r="R846" i="1"/>
  <c r="P847" i="1"/>
  <c r="Q847" i="1"/>
  <c r="R847" i="1"/>
  <c r="P848" i="1"/>
  <c r="S848" i="1" s="1"/>
  <c r="Q848" i="1"/>
  <c r="R848" i="1"/>
  <c r="P849" i="1"/>
  <c r="Q849" i="1"/>
  <c r="S849" i="1" s="1"/>
  <c r="R849" i="1"/>
  <c r="P850" i="1"/>
  <c r="Q850" i="1"/>
  <c r="S850" i="1" s="1"/>
  <c r="R850" i="1"/>
  <c r="P851" i="1"/>
  <c r="Q851" i="1"/>
  <c r="R851" i="1"/>
  <c r="P852" i="1"/>
  <c r="S852" i="1" s="1"/>
  <c r="Q852" i="1"/>
  <c r="R852" i="1"/>
  <c r="P853" i="1"/>
  <c r="Q853" i="1"/>
  <c r="S853" i="1" s="1"/>
  <c r="T853" i="1" s="1"/>
  <c r="R853" i="1"/>
  <c r="P854" i="1"/>
  <c r="Q854" i="1"/>
  <c r="S854" i="1" s="1"/>
  <c r="R854" i="1"/>
  <c r="P855" i="1"/>
  <c r="Q855" i="1"/>
  <c r="R855" i="1"/>
  <c r="P856" i="1"/>
  <c r="S856" i="1" s="1"/>
  <c r="Q856" i="1"/>
  <c r="R856" i="1"/>
  <c r="P857" i="1"/>
  <c r="Q857" i="1"/>
  <c r="S857" i="1" s="1"/>
  <c r="R857" i="1"/>
  <c r="P858" i="1"/>
  <c r="Q858" i="1"/>
  <c r="S858" i="1" s="1"/>
  <c r="R858" i="1"/>
  <c r="P859" i="1"/>
  <c r="Q859" i="1"/>
  <c r="R859" i="1"/>
  <c r="P860" i="1"/>
  <c r="S860" i="1" s="1"/>
  <c r="Q860" i="1"/>
  <c r="R860" i="1"/>
  <c r="P861" i="1"/>
  <c r="Q861" i="1"/>
  <c r="S861" i="1" s="1"/>
  <c r="R861" i="1"/>
  <c r="P862" i="1"/>
  <c r="Q862" i="1"/>
  <c r="S862" i="1" s="1"/>
  <c r="R862" i="1"/>
  <c r="P863" i="1"/>
  <c r="Q863" i="1"/>
  <c r="R863" i="1"/>
  <c r="P864" i="1"/>
  <c r="S864" i="1" s="1"/>
  <c r="Q864" i="1"/>
  <c r="R864" i="1"/>
  <c r="P865" i="1"/>
  <c r="Q865" i="1"/>
  <c r="S865" i="1" s="1"/>
  <c r="R865" i="1"/>
  <c r="P866" i="1"/>
  <c r="Q866" i="1"/>
  <c r="S866" i="1" s="1"/>
  <c r="R866" i="1"/>
  <c r="P867" i="1"/>
  <c r="Q867" i="1"/>
  <c r="R867" i="1"/>
  <c r="P868" i="1"/>
  <c r="S868" i="1" s="1"/>
  <c r="T868" i="1" s="1"/>
  <c r="Q868" i="1"/>
  <c r="R868" i="1"/>
  <c r="P869" i="1"/>
  <c r="Q869" i="1"/>
  <c r="S869" i="1" s="1"/>
  <c r="R869" i="1"/>
  <c r="P870" i="1"/>
  <c r="Q870" i="1"/>
  <c r="S870" i="1" s="1"/>
  <c r="R870" i="1"/>
  <c r="P871" i="1"/>
  <c r="Q871" i="1"/>
  <c r="R871" i="1"/>
  <c r="P872" i="1"/>
  <c r="S872" i="1" s="1"/>
  <c r="T872" i="1" s="1"/>
  <c r="Q872" i="1"/>
  <c r="R872" i="1"/>
  <c r="P873" i="1"/>
  <c r="Q873" i="1"/>
  <c r="S873" i="1" s="1"/>
  <c r="R873" i="1"/>
  <c r="P874" i="1"/>
  <c r="Q874" i="1"/>
  <c r="S874" i="1" s="1"/>
  <c r="R874" i="1"/>
  <c r="P875" i="1"/>
  <c r="Q875" i="1"/>
  <c r="R875" i="1"/>
  <c r="P876" i="1"/>
  <c r="S876" i="1" s="1"/>
  <c r="Q876" i="1"/>
  <c r="R876" i="1"/>
  <c r="P877" i="1"/>
  <c r="Q877" i="1"/>
  <c r="S877" i="1" s="1"/>
  <c r="R877" i="1"/>
  <c r="P878" i="1"/>
  <c r="Q878" i="1"/>
  <c r="S878" i="1" s="1"/>
  <c r="R878" i="1"/>
  <c r="P879" i="1"/>
  <c r="Q879" i="1"/>
  <c r="R879" i="1"/>
  <c r="P880" i="1"/>
  <c r="S880" i="1" s="1"/>
  <c r="T880" i="1" s="1"/>
  <c r="Q880" i="1"/>
  <c r="R880" i="1"/>
  <c r="P881" i="1"/>
  <c r="Q881" i="1"/>
  <c r="S881" i="1" s="1"/>
  <c r="R881" i="1"/>
  <c r="P882" i="1"/>
  <c r="Q882" i="1"/>
  <c r="S882" i="1" s="1"/>
  <c r="R882" i="1"/>
  <c r="P883" i="1"/>
  <c r="Q883" i="1"/>
  <c r="R883" i="1"/>
  <c r="P884" i="1"/>
  <c r="S884" i="1" s="1"/>
  <c r="Q884" i="1"/>
  <c r="R884" i="1"/>
  <c r="P885" i="1"/>
  <c r="Q885" i="1"/>
  <c r="S885" i="1" s="1"/>
  <c r="R885" i="1"/>
  <c r="P886" i="1"/>
  <c r="Q886" i="1"/>
  <c r="S886" i="1" s="1"/>
  <c r="R886" i="1"/>
  <c r="P887" i="1"/>
  <c r="Q887" i="1"/>
  <c r="R887" i="1"/>
  <c r="P888" i="1"/>
  <c r="S888" i="1" s="1"/>
  <c r="Q888" i="1"/>
  <c r="R888" i="1"/>
  <c r="P889" i="1"/>
  <c r="Q889" i="1"/>
  <c r="S889" i="1" s="1"/>
  <c r="R889" i="1"/>
  <c r="P890" i="1"/>
  <c r="Q890" i="1"/>
  <c r="S890" i="1" s="1"/>
  <c r="R890" i="1"/>
  <c r="P891" i="1"/>
  <c r="Q891" i="1"/>
  <c r="R891" i="1"/>
  <c r="P892" i="1"/>
  <c r="S892" i="1" s="1"/>
  <c r="T892" i="1" s="1"/>
  <c r="Q892" i="1"/>
  <c r="R892" i="1"/>
  <c r="P893" i="1"/>
  <c r="Q893" i="1"/>
  <c r="S893" i="1" s="1"/>
  <c r="R893" i="1"/>
  <c r="P894" i="1"/>
  <c r="Q894" i="1"/>
  <c r="S894" i="1" s="1"/>
  <c r="R894" i="1"/>
  <c r="P895" i="1"/>
  <c r="Q895" i="1"/>
  <c r="R895" i="1"/>
  <c r="P896" i="1"/>
  <c r="S896" i="1" s="1"/>
  <c r="Q896" i="1"/>
  <c r="R896" i="1"/>
  <c r="P897" i="1"/>
  <c r="Q897" i="1"/>
  <c r="S897" i="1" s="1"/>
  <c r="R897" i="1"/>
  <c r="P898" i="1"/>
  <c r="Q898" i="1"/>
  <c r="S898" i="1" s="1"/>
  <c r="R898" i="1"/>
  <c r="P899" i="1"/>
  <c r="Q899" i="1"/>
  <c r="R899" i="1"/>
  <c r="P900" i="1"/>
  <c r="S900" i="1" s="1"/>
  <c r="Q900" i="1"/>
  <c r="R900" i="1"/>
  <c r="P901" i="1"/>
  <c r="Q901" i="1"/>
  <c r="S901" i="1" s="1"/>
  <c r="R901" i="1"/>
  <c r="P902" i="1"/>
  <c r="Q902" i="1"/>
  <c r="S902" i="1" s="1"/>
  <c r="R902" i="1"/>
  <c r="P903" i="1"/>
  <c r="Q903" i="1"/>
  <c r="R903" i="1"/>
  <c r="P904" i="1"/>
  <c r="S904" i="1" s="1"/>
  <c r="T904" i="1" s="1"/>
  <c r="Q904" i="1"/>
  <c r="R904" i="1"/>
  <c r="P905" i="1"/>
  <c r="Q905" i="1"/>
  <c r="S905" i="1" s="1"/>
  <c r="R905" i="1"/>
  <c r="P906" i="1"/>
  <c r="Q906" i="1"/>
  <c r="R906" i="1"/>
  <c r="P907" i="1"/>
  <c r="Q907" i="1"/>
  <c r="R907" i="1"/>
  <c r="P908" i="1"/>
  <c r="S908" i="1" s="1"/>
  <c r="Q908" i="1"/>
  <c r="R908" i="1"/>
  <c r="P909" i="1"/>
  <c r="Q909" i="1"/>
  <c r="S909" i="1" s="1"/>
  <c r="R909" i="1"/>
  <c r="P910" i="1"/>
  <c r="Q910" i="1"/>
  <c r="S910" i="1" s="1"/>
  <c r="R910" i="1"/>
  <c r="P911" i="1"/>
  <c r="Q911" i="1"/>
  <c r="R911" i="1"/>
  <c r="P912" i="1"/>
  <c r="S912" i="1" s="1"/>
  <c r="Q912" i="1"/>
  <c r="R912" i="1"/>
  <c r="P913" i="1"/>
  <c r="Q913" i="1"/>
  <c r="S913" i="1" s="1"/>
  <c r="R913" i="1"/>
  <c r="P914" i="1"/>
  <c r="Q914" i="1"/>
  <c r="S914" i="1" s="1"/>
  <c r="R914" i="1"/>
  <c r="P915" i="1"/>
  <c r="Q915" i="1"/>
  <c r="R915" i="1"/>
  <c r="P916" i="1"/>
  <c r="S916" i="1" s="1"/>
  <c r="Q916" i="1"/>
  <c r="R916" i="1"/>
  <c r="P917" i="1"/>
  <c r="Q917" i="1"/>
  <c r="R917" i="1"/>
  <c r="P918" i="1"/>
  <c r="Q918" i="1"/>
  <c r="S918" i="1" s="1"/>
  <c r="R918" i="1"/>
  <c r="P919" i="1"/>
  <c r="Q919" i="1"/>
  <c r="R919" i="1"/>
  <c r="P920" i="1"/>
  <c r="S920" i="1" s="1"/>
  <c r="Q920" i="1"/>
  <c r="R920" i="1"/>
  <c r="P921" i="1"/>
  <c r="Q921" i="1"/>
  <c r="S921" i="1" s="1"/>
  <c r="R921" i="1"/>
  <c r="P922" i="1"/>
  <c r="Q922" i="1"/>
  <c r="S922" i="1" s="1"/>
  <c r="R922" i="1"/>
  <c r="P923" i="1"/>
  <c r="Q923" i="1"/>
  <c r="R923" i="1"/>
  <c r="P924" i="1"/>
  <c r="S924" i="1" s="1"/>
  <c r="Q924" i="1"/>
  <c r="R924" i="1"/>
  <c r="P925" i="1"/>
  <c r="Q925" i="1"/>
  <c r="S925" i="1" s="1"/>
  <c r="R925" i="1"/>
  <c r="P926" i="1"/>
  <c r="Q926" i="1"/>
  <c r="S926" i="1" s="1"/>
  <c r="R926" i="1"/>
  <c r="P927" i="1"/>
  <c r="Q927" i="1"/>
  <c r="R927" i="1"/>
  <c r="P928" i="1"/>
  <c r="S928" i="1" s="1"/>
  <c r="Q928" i="1"/>
  <c r="R928" i="1"/>
  <c r="P929" i="1"/>
  <c r="Q929" i="1"/>
  <c r="S929" i="1" s="1"/>
  <c r="R929" i="1"/>
  <c r="P930" i="1"/>
  <c r="Q930" i="1"/>
  <c r="S930" i="1" s="1"/>
  <c r="R930" i="1"/>
  <c r="P931" i="1"/>
  <c r="Q931" i="1"/>
  <c r="R931" i="1"/>
  <c r="P932" i="1"/>
  <c r="S932" i="1" s="1"/>
  <c r="Q932" i="1"/>
  <c r="R932" i="1"/>
  <c r="P933" i="1"/>
  <c r="Q933" i="1"/>
  <c r="S933" i="1" s="1"/>
  <c r="R933" i="1"/>
  <c r="P934" i="1"/>
  <c r="Q934" i="1"/>
  <c r="S934" i="1" s="1"/>
  <c r="R934" i="1"/>
  <c r="P935" i="1"/>
  <c r="Q935" i="1"/>
  <c r="R935" i="1"/>
  <c r="P936" i="1"/>
  <c r="S936" i="1" s="1"/>
  <c r="Q936" i="1"/>
  <c r="R936" i="1"/>
  <c r="P937" i="1"/>
  <c r="Q937" i="1"/>
  <c r="S937" i="1" s="1"/>
  <c r="R937" i="1"/>
  <c r="P938" i="1"/>
  <c r="Q938" i="1"/>
  <c r="S938" i="1" s="1"/>
  <c r="R938" i="1"/>
  <c r="P939" i="1"/>
  <c r="Q939" i="1"/>
  <c r="R939" i="1"/>
  <c r="P940" i="1"/>
  <c r="S940" i="1" s="1"/>
  <c r="T940" i="1" s="1"/>
  <c r="Q940" i="1"/>
  <c r="R940" i="1"/>
  <c r="P941" i="1"/>
  <c r="Q941" i="1"/>
  <c r="S941" i="1" s="1"/>
  <c r="R941" i="1"/>
  <c r="P942" i="1"/>
  <c r="Q942" i="1"/>
  <c r="S942" i="1" s="1"/>
  <c r="R942" i="1"/>
  <c r="P943" i="1"/>
  <c r="Q943" i="1"/>
  <c r="R943" i="1"/>
  <c r="P944" i="1"/>
  <c r="S944" i="1" s="1"/>
  <c r="Q944" i="1"/>
  <c r="R944" i="1"/>
  <c r="P945" i="1"/>
  <c r="Q945" i="1"/>
  <c r="S945" i="1" s="1"/>
  <c r="R945" i="1"/>
  <c r="P946" i="1"/>
  <c r="Q946" i="1"/>
  <c r="S946" i="1" s="1"/>
  <c r="R946" i="1"/>
  <c r="P947" i="1"/>
  <c r="Q947" i="1"/>
  <c r="R947" i="1"/>
  <c r="P948" i="1"/>
  <c r="S948" i="1" s="1"/>
  <c r="T948" i="1" s="1"/>
  <c r="Q948" i="1"/>
  <c r="R948" i="1"/>
  <c r="P949" i="1"/>
  <c r="Q949" i="1"/>
  <c r="S949" i="1" s="1"/>
  <c r="R949" i="1"/>
  <c r="P950" i="1"/>
  <c r="Q950" i="1"/>
  <c r="S950" i="1" s="1"/>
  <c r="R950" i="1"/>
  <c r="P951" i="1"/>
  <c r="Q951" i="1"/>
  <c r="R951" i="1"/>
  <c r="P952" i="1"/>
  <c r="S952" i="1" s="1"/>
  <c r="Q952" i="1"/>
  <c r="R952" i="1"/>
  <c r="P953" i="1"/>
  <c r="Q953" i="1"/>
  <c r="S953" i="1" s="1"/>
  <c r="R953" i="1"/>
  <c r="P954" i="1"/>
  <c r="Q954" i="1"/>
  <c r="S954" i="1" s="1"/>
  <c r="R954" i="1"/>
  <c r="P955" i="1"/>
  <c r="Q955" i="1"/>
  <c r="R955" i="1"/>
  <c r="P956" i="1"/>
  <c r="S956" i="1" s="1"/>
  <c r="T956" i="1" s="1"/>
  <c r="Q956" i="1"/>
  <c r="R956" i="1"/>
  <c r="P957" i="1"/>
  <c r="Q957" i="1"/>
  <c r="S957" i="1" s="1"/>
  <c r="R957" i="1"/>
  <c r="P958" i="1"/>
  <c r="Q958" i="1"/>
  <c r="S958" i="1" s="1"/>
  <c r="R958" i="1"/>
  <c r="P959" i="1"/>
  <c r="Q959" i="1"/>
  <c r="R959" i="1"/>
  <c r="P960" i="1"/>
  <c r="S960" i="1" s="1"/>
  <c r="Q960" i="1"/>
  <c r="R960" i="1"/>
  <c r="P961" i="1"/>
  <c r="Q961" i="1"/>
  <c r="S961" i="1" s="1"/>
  <c r="R961" i="1"/>
  <c r="P962" i="1"/>
  <c r="Q962" i="1"/>
  <c r="S962" i="1" s="1"/>
  <c r="R962" i="1"/>
  <c r="P963" i="1"/>
  <c r="Q963" i="1"/>
  <c r="R963" i="1"/>
  <c r="P964" i="1"/>
  <c r="S964" i="1" s="1"/>
  <c r="T964" i="1" s="1"/>
  <c r="Q964" i="1"/>
  <c r="R964" i="1"/>
  <c r="P965" i="1"/>
  <c r="Q965" i="1"/>
  <c r="S965" i="1" s="1"/>
  <c r="R965" i="1"/>
  <c r="P966" i="1"/>
  <c r="Q966" i="1"/>
  <c r="S966" i="1" s="1"/>
  <c r="R966" i="1"/>
  <c r="P967" i="1"/>
  <c r="Q967" i="1"/>
  <c r="R967" i="1"/>
  <c r="P968" i="1"/>
  <c r="S968" i="1" s="1"/>
  <c r="Q968" i="1"/>
  <c r="R968" i="1"/>
  <c r="P969" i="1"/>
  <c r="Q969" i="1"/>
  <c r="S969" i="1" s="1"/>
  <c r="R969" i="1"/>
  <c r="P970" i="1"/>
  <c r="Q970" i="1"/>
  <c r="S970" i="1" s="1"/>
  <c r="R970" i="1"/>
  <c r="P971" i="1"/>
  <c r="Q971" i="1"/>
  <c r="R971" i="1"/>
  <c r="P972" i="1"/>
  <c r="S972" i="1" s="1"/>
  <c r="T972" i="1" s="1"/>
  <c r="Q972" i="1"/>
  <c r="R972" i="1"/>
  <c r="P973" i="1"/>
  <c r="Q973" i="1"/>
  <c r="S973" i="1" s="1"/>
  <c r="R973" i="1"/>
  <c r="P974" i="1"/>
  <c r="Q974" i="1"/>
  <c r="S974" i="1" s="1"/>
  <c r="R974" i="1"/>
  <c r="P975" i="1"/>
  <c r="Q975" i="1"/>
  <c r="R975" i="1"/>
  <c r="P976" i="1"/>
  <c r="S976" i="1" s="1"/>
  <c r="Q976" i="1"/>
  <c r="R976" i="1"/>
  <c r="P977" i="1"/>
  <c r="Q977" i="1"/>
  <c r="S977" i="1" s="1"/>
  <c r="R977" i="1"/>
  <c r="P978" i="1"/>
  <c r="Q978" i="1"/>
  <c r="S978" i="1" s="1"/>
  <c r="R978" i="1"/>
  <c r="P979" i="1"/>
  <c r="Q979" i="1"/>
  <c r="R979" i="1"/>
  <c r="P980" i="1"/>
  <c r="S980" i="1" s="1"/>
  <c r="Q980" i="1"/>
  <c r="R980" i="1"/>
  <c r="P981" i="1"/>
  <c r="Q981" i="1"/>
  <c r="S981" i="1" s="1"/>
  <c r="R981" i="1"/>
  <c r="P982" i="1"/>
  <c r="Q982" i="1"/>
  <c r="S982" i="1" s="1"/>
  <c r="R982" i="1"/>
  <c r="P983" i="1"/>
  <c r="Q983" i="1"/>
  <c r="R983" i="1"/>
  <c r="P984" i="1"/>
  <c r="S984" i="1" s="1"/>
  <c r="T984" i="1" s="1"/>
  <c r="Q984" i="1"/>
  <c r="R984" i="1"/>
  <c r="P985" i="1"/>
  <c r="Q985" i="1"/>
  <c r="S985" i="1" s="1"/>
  <c r="R985" i="1"/>
  <c r="P986" i="1"/>
  <c r="Q986" i="1"/>
  <c r="S986" i="1" s="1"/>
  <c r="R986" i="1"/>
  <c r="P987" i="1"/>
  <c r="Q987" i="1"/>
  <c r="R987" i="1"/>
  <c r="P988" i="1"/>
  <c r="S988" i="1" s="1"/>
  <c r="Q988" i="1"/>
  <c r="R988" i="1"/>
  <c r="P989" i="1"/>
  <c r="Q989" i="1"/>
  <c r="S989" i="1" s="1"/>
  <c r="R989" i="1"/>
  <c r="P990" i="1"/>
  <c r="Q990" i="1"/>
  <c r="S990" i="1" s="1"/>
  <c r="R990" i="1"/>
  <c r="P991" i="1"/>
  <c r="Q991" i="1"/>
  <c r="R991" i="1"/>
  <c r="P992" i="1"/>
  <c r="S992" i="1" s="1"/>
  <c r="Q992" i="1"/>
  <c r="R992" i="1"/>
  <c r="P993" i="1"/>
  <c r="Q993" i="1"/>
  <c r="S993" i="1" s="1"/>
  <c r="R993" i="1"/>
  <c r="P994" i="1"/>
  <c r="Q994" i="1"/>
  <c r="S994" i="1" s="1"/>
  <c r="R994" i="1"/>
  <c r="P995" i="1"/>
  <c r="Q995" i="1"/>
  <c r="R995" i="1"/>
  <c r="P996" i="1"/>
  <c r="S996" i="1" s="1"/>
  <c r="Q996" i="1"/>
  <c r="R996" i="1"/>
  <c r="P997" i="1"/>
  <c r="Q997" i="1"/>
  <c r="S997" i="1" s="1"/>
  <c r="R997" i="1"/>
  <c r="P998" i="1"/>
  <c r="Q998" i="1"/>
  <c r="S998" i="1" s="1"/>
  <c r="R998" i="1"/>
  <c r="P999" i="1"/>
  <c r="Q999" i="1"/>
  <c r="R999" i="1"/>
  <c r="P1000" i="1"/>
  <c r="S1000" i="1" s="1"/>
  <c r="Q1000" i="1"/>
  <c r="R1000" i="1"/>
  <c r="P1001" i="1"/>
  <c r="Q1001" i="1"/>
  <c r="S1001" i="1" s="1"/>
  <c r="R1001" i="1"/>
  <c r="P1002" i="1"/>
  <c r="Q1002" i="1"/>
  <c r="R1002" i="1"/>
  <c r="P1003" i="1"/>
  <c r="Q1003" i="1"/>
  <c r="R1003" i="1"/>
  <c r="P1004" i="1"/>
  <c r="S1004" i="1" s="1"/>
  <c r="Q1004" i="1"/>
  <c r="R1004" i="1"/>
  <c r="P1005" i="1"/>
  <c r="Q1005" i="1"/>
  <c r="S1005" i="1" s="1"/>
  <c r="R1005" i="1"/>
  <c r="P1006" i="1"/>
  <c r="Q1006" i="1"/>
  <c r="S1006" i="1" s="1"/>
  <c r="R1006" i="1"/>
  <c r="P1007" i="1"/>
  <c r="Q1007" i="1"/>
  <c r="R1007" i="1"/>
  <c r="P1008" i="1"/>
  <c r="S1008" i="1" s="1"/>
  <c r="Q1008" i="1"/>
  <c r="R1008" i="1"/>
  <c r="P1009" i="1"/>
  <c r="Q1009" i="1"/>
  <c r="S1009" i="1" s="1"/>
  <c r="R1009" i="1"/>
  <c r="P1010" i="1"/>
  <c r="Q1010" i="1"/>
  <c r="S1010" i="1" s="1"/>
  <c r="R1010" i="1"/>
  <c r="P1011" i="1"/>
  <c r="Q1011" i="1"/>
  <c r="R1011" i="1"/>
  <c r="P1012" i="1"/>
  <c r="S1012" i="1" s="1"/>
  <c r="Q1012" i="1"/>
  <c r="R1012" i="1"/>
  <c r="P1013" i="1"/>
  <c r="Q1013" i="1"/>
  <c r="S1013" i="1" s="1"/>
  <c r="R1013" i="1"/>
  <c r="P1014" i="1"/>
  <c r="Q1014" i="1"/>
  <c r="S1014" i="1" s="1"/>
  <c r="R1014" i="1"/>
  <c r="P1015" i="1"/>
  <c r="Q1015" i="1"/>
  <c r="R1015" i="1"/>
  <c r="P1016" i="1"/>
  <c r="S1016" i="1" s="1"/>
  <c r="Q1016" i="1"/>
  <c r="R1016" i="1"/>
  <c r="P1017" i="1"/>
  <c r="Q1017" i="1"/>
  <c r="S1017" i="1" s="1"/>
  <c r="R1017" i="1"/>
  <c r="P1018" i="1"/>
  <c r="Q1018" i="1"/>
  <c r="S1018" i="1" s="1"/>
  <c r="R1018" i="1"/>
  <c r="P1019" i="1"/>
  <c r="Q1019" i="1"/>
  <c r="R1019" i="1"/>
  <c r="P1020" i="1"/>
  <c r="S1020" i="1" s="1"/>
  <c r="Q1020" i="1"/>
  <c r="R1020" i="1"/>
  <c r="P1021" i="1"/>
  <c r="Q1021" i="1"/>
  <c r="S1021" i="1" s="1"/>
  <c r="R1021" i="1"/>
  <c r="P1022" i="1"/>
  <c r="Q1022" i="1"/>
  <c r="S1022" i="1" s="1"/>
  <c r="R1022" i="1"/>
  <c r="P1023" i="1"/>
  <c r="Q1023" i="1"/>
  <c r="R1023" i="1"/>
  <c r="P1024" i="1"/>
  <c r="S1024" i="1" s="1"/>
  <c r="Q1024" i="1"/>
  <c r="R1024" i="1"/>
  <c r="P1025" i="1"/>
  <c r="Q1025" i="1"/>
  <c r="S1025" i="1" s="1"/>
  <c r="R1025" i="1"/>
  <c r="P1026" i="1"/>
  <c r="Q1026" i="1"/>
  <c r="S1026" i="1" s="1"/>
  <c r="R1026" i="1"/>
  <c r="P1027" i="1"/>
  <c r="Q1027" i="1"/>
  <c r="R1027" i="1"/>
  <c r="P1028" i="1"/>
  <c r="S1028" i="1" s="1"/>
  <c r="Q1028" i="1"/>
  <c r="R1028" i="1"/>
  <c r="P1029" i="1"/>
  <c r="Q1029" i="1"/>
  <c r="S1029" i="1" s="1"/>
  <c r="R1029" i="1"/>
  <c r="P1030" i="1"/>
  <c r="Q1030" i="1"/>
  <c r="S1030" i="1" s="1"/>
  <c r="R1030" i="1"/>
  <c r="P1031" i="1"/>
  <c r="Q1031" i="1"/>
  <c r="R1031" i="1"/>
  <c r="P1032" i="1"/>
  <c r="S1032" i="1" s="1"/>
  <c r="Q1032" i="1"/>
  <c r="R1032" i="1"/>
  <c r="P1033" i="1"/>
  <c r="Q1033" i="1"/>
  <c r="S1033" i="1" s="1"/>
  <c r="R1033" i="1"/>
  <c r="P1034" i="1"/>
  <c r="Q1034" i="1"/>
  <c r="S1034" i="1" s="1"/>
  <c r="R1034" i="1"/>
  <c r="P1035" i="1"/>
  <c r="Q1035" i="1"/>
  <c r="R1035" i="1"/>
  <c r="P1036" i="1"/>
  <c r="S1036" i="1" s="1"/>
  <c r="Q1036" i="1"/>
  <c r="R1036" i="1"/>
  <c r="P1037" i="1"/>
  <c r="Q1037" i="1"/>
  <c r="S1037" i="1" s="1"/>
  <c r="R1037" i="1"/>
  <c r="P1038" i="1"/>
  <c r="Q1038" i="1"/>
  <c r="S1038" i="1" s="1"/>
  <c r="R1038" i="1"/>
  <c r="P1039" i="1"/>
  <c r="Q1039" i="1"/>
  <c r="R1039" i="1"/>
  <c r="P1040" i="1"/>
  <c r="S1040" i="1" s="1"/>
  <c r="Q1040" i="1"/>
  <c r="R1040" i="1"/>
  <c r="P1041" i="1"/>
  <c r="Q1041" i="1"/>
  <c r="S1041" i="1" s="1"/>
  <c r="R1041" i="1"/>
  <c r="P1042" i="1"/>
  <c r="Q1042" i="1"/>
  <c r="S1042" i="1" s="1"/>
  <c r="R1042" i="1"/>
  <c r="P1043" i="1"/>
  <c r="Q1043" i="1"/>
  <c r="R1043" i="1"/>
  <c r="P1044" i="1"/>
  <c r="S1044" i="1" s="1"/>
  <c r="Q1044" i="1"/>
  <c r="R1044" i="1"/>
  <c r="P1045" i="1"/>
  <c r="Q1045" i="1"/>
  <c r="S1045" i="1" s="1"/>
  <c r="R1045" i="1"/>
  <c r="P1046" i="1"/>
  <c r="Q1046" i="1"/>
  <c r="S1046" i="1" s="1"/>
  <c r="R1046" i="1"/>
  <c r="P1047" i="1"/>
  <c r="Q1047" i="1"/>
  <c r="R1047" i="1"/>
  <c r="P1048" i="1"/>
  <c r="S1048" i="1" s="1"/>
  <c r="Q1048" i="1"/>
  <c r="R1048" i="1"/>
  <c r="P1049" i="1"/>
  <c r="Q1049" i="1"/>
  <c r="S1049" i="1" s="1"/>
  <c r="R1049" i="1"/>
  <c r="P1050" i="1"/>
  <c r="Q1050" i="1"/>
  <c r="S1050" i="1" s="1"/>
  <c r="R1050" i="1"/>
  <c r="P1051" i="1"/>
  <c r="Q1051" i="1"/>
  <c r="R1051" i="1"/>
  <c r="P1052" i="1"/>
  <c r="S1052" i="1" s="1"/>
  <c r="Q1052" i="1"/>
  <c r="R1052" i="1"/>
  <c r="P1053" i="1"/>
  <c r="Q1053" i="1"/>
  <c r="S1053" i="1" s="1"/>
  <c r="R1053" i="1"/>
  <c r="P1054" i="1"/>
  <c r="Q1054" i="1"/>
  <c r="S1054" i="1" s="1"/>
  <c r="R1054" i="1"/>
  <c r="P1055" i="1"/>
  <c r="Q1055" i="1"/>
  <c r="R1055" i="1"/>
  <c r="P1056" i="1"/>
  <c r="S1056" i="1" s="1"/>
  <c r="T1056" i="1" s="1"/>
  <c r="Q1056" i="1"/>
  <c r="R1056" i="1"/>
  <c r="P1057" i="1"/>
  <c r="Q1057" i="1"/>
  <c r="S1057" i="1" s="1"/>
  <c r="R1057" i="1"/>
  <c r="P1058" i="1"/>
  <c r="Q1058" i="1"/>
  <c r="S1058" i="1" s="1"/>
  <c r="R1058" i="1"/>
  <c r="P1059" i="1"/>
  <c r="Q1059" i="1"/>
  <c r="R1059" i="1"/>
  <c r="P1060" i="1"/>
  <c r="S1060" i="1" s="1"/>
  <c r="T1060" i="1" s="1"/>
  <c r="Q1060" i="1"/>
  <c r="R1060" i="1"/>
  <c r="P1061" i="1"/>
  <c r="Q1061" i="1"/>
  <c r="S1061" i="1" s="1"/>
  <c r="R1061" i="1"/>
  <c r="P1062" i="1"/>
  <c r="Q1062" i="1"/>
  <c r="S1062" i="1" s="1"/>
  <c r="R1062" i="1"/>
  <c r="P1063" i="1"/>
  <c r="Q1063" i="1"/>
  <c r="R1063" i="1"/>
  <c r="P1064" i="1"/>
  <c r="S1064" i="1" s="1"/>
  <c r="T1064" i="1" s="1"/>
  <c r="Q1064" i="1"/>
  <c r="R1064" i="1"/>
  <c r="P1065" i="1"/>
  <c r="Q1065" i="1"/>
  <c r="S1065" i="1" s="1"/>
  <c r="R1065" i="1"/>
  <c r="P1066" i="1"/>
  <c r="Q1066" i="1"/>
  <c r="R1066" i="1"/>
  <c r="P1067" i="1"/>
  <c r="Q1067" i="1"/>
  <c r="R1067" i="1"/>
  <c r="P1068" i="1"/>
  <c r="S1068" i="1" s="1"/>
  <c r="T1068" i="1" s="1"/>
  <c r="Q1068" i="1"/>
  <c r="R1068" i="1"/>
  <c r="P1069" i="1"/>
  <c r="Q1069" i="1"/>
  <c r="S1069" i="1" s="1"/>
  <c r="R1069" i="1"/>
  <c r="P1070" i="1"/>
  <c r="Q1070" i="1"/>
  <c r="S1070" i="1" s="1"/>
  <c r="R1070" i="1"/>
  <c r="P1071" i="1"/>
  <c r="Q1071" i="1"/>
  <c r="R1071" i="1"/>
  <c r="P1072" i="1"/>
  <c r="S1072" i="1" s="1"/>
  <c r="Q1072" i="1"/>
  <c r="R1072" i="1"/>
  <c r="P1073" i="1"/>
  <c r="Q1073" i="1"/>
  <c r="S1073" i="1" s="1"/>
  <c r="R1073" i="1"/>
  <c r="P1074" i="1"/>
  <c r="Q1074" i="1"/>
  <c r="S1074" i="1" s="1"/>
  <c r="R1074" i="1"/>
  <c r="P1075" i="1"/>
  <c r="Q1075" i="1"/>
  <c r="R1075" i="1"/>
  <c r="P1076" i="1"/>
  <c r="S1076" i="1" s="1"/>
  <c r="Q1076" i="1"/>
  <c r="R1076" i="1"/>
  <c r="P1077" i="1"/>
  <c r="Q1077" i="1"/>
  <c r="S1077" i="1" s="1"/>
  <c r="R1077" i="1"/>
  <c r="P1078" i="1"/>
  <c r="Q1078" i="1"/>
  <c r="S1078" i="1" s="1"/>
  <c r="R1078" i="1"/>
  <c r="P1079" i="1"/>
  <c r="Q1079" i="1"/>
  <c r="R1079" i="1"/>
  <c r="P1080" i="1"/>
  <c r="S1080" i="1" s="1"/>
  <c r="Q1080" i="1"/>
  <c r="R1080" i="1"/>
  <c r="P1081" i="1"/>
  <c r="Q1081" i="1"/>
  <c r="S1081" i="1" s="1"/>
  <c r="R1081" i="1"/>
  <c r="P1082" i="1"/>
  <c r="Q1082" i="1"/>
  <c r="S1082" i="1" s="1"/>
  <c r="R1082" i="1"/>
  <c r="P1083" i="1"/>
  <c r="Q1083" i="1"/>
  <c r="R1083" i="1"/>
  <c r="P1084" i="1"/>
  <c r="S1084" i="1" s="1"/>
  <c r="Q1084" i="1"/>
  <c r="R1084" i="1"/>
  <c r="P1085" i="1"/>
  <c r="Q1085" i="1"/>
  <c r="S1085" i="1" s="1"/>
  <c r="R1085" i="1"/>
  <c r="P1086" i="1"/>
  <c r="Q1086" i="1"/>
  <c r="S1086" i="1" s="1"/>
  <c r="R1086" i="1"/>
  <c r="P1087" i="1"/>
  <c r="Q1087" i="1"/>
  <c r="R1087" i="1"/>
  <c r="P1088" i="1"/>
  <c r="S1088" i="1" s="1"/>
  <c r="Q1088" i="1"/>
  <c r="R1088" i="1"/>
  <c r="P1089" i="1"/>
  <c r="Q1089" i="1"/>
  <c r="S1089" i="1" s="1"/>
  <c r="R1089" i="1"/>
  <c r="P1090" i="1"/>
  <c r="Q1090" i="1"/>
  <c r="S1090" i="1" s="1"/>
  <c r="R1090" i="1"/>
  <c r="P1091" i="1"/>
  <c r="Q1091" i="1"/>
  <c r="R1091" i="1"/>
  <c r="P1092" i="1"/>
  <c r="S1092" i="1" s="1"/>
  <c r="T1092" i="1" s="1"/>
  <c r="Q1092" i="1"/>
  <c r="R1092" i="1"/>
  <c r="P1093" i="1"/>
  <c r="Q1093" i="1"/>
  <c r="S1093" i="1" s="1"/>
  <c r="R1093" i="1"/>
  <c r="P1094" i="1"/>
  <c r="Q1094" i="1"/>
  <c r="S1094" i="1" s="1"/>
  <c r="R1094" i="1"/>
  <c r="P1095" i="1"/>
  <c r="Q1095" i="1"/>
  <c r="R1095" i="1"/>
  <c r="P1096" i="1"/>
  <c r="S1096" i="1" s="1"/>
  <c r="T1096" i="1" s="1"/>
  <c r="Q1096" i="1"/>
  <c r="R1096" i="1"/>
  <c r="P1097" i="1"/>
  <c r="Q1097" i="1"/>
  <c r="S1097" i="1" s="1"/>
  <c r="R1097" i="1"/>
  <c r="P1098" i="1"/>
  <c r="Q1098" i="1"/>
  <c r="R1098" i="1"/>
  <c r="P1099" i="1"/>
  <c r="Q1099" i="1"/>
  <c r="R1099" i="1"/>
  <c r="P1100" i="1"/>
  <c r="S1100" i="1" s="1"/>
  <c r="T1100" i="1" s="1"/>
  <c r="Q1100" i="1"/>
  <c r="R1100" i="1"/>
  <c r="P1101" i="1"/>
  <c r="Q1101" i="1"/>
  <c r="S1101" i="1" s="1"/>
  <c r="R1101" i="1"/>
  <c r="P1102" i="1"/>
  <c r="Q1102" i="1"/>
  <c r="S1102" i="1" s="1"/>
  <c r="R1102" i="1"/>
  <c r="P1103" i="1"/>
  <c r="Q1103" i="1"/>
  <c r="R1103" i="1"/>
  <c r="P1104" i="1"/>
  <c r="S1104" i="1" s="1"/>
  <c r="Q1104" i="1"/>
  <c r="R1104" i="1"/>
  <c r="P1105" i="1"/>
  <c r="Q1105" i="1"/>
  <c r="S1105" i="1" s="1"/>
  <c r="R1105" i="1"/>
  <c r="P1106" i="1"/>
  <c r="Q1106" i="1"/>
  <c r="S1106" i="1" s="1"/>
  <c r="R1106" i="1"/>
  <c r="P1107" i="1"/>
  <c r="Q1107" i="1"/>
  <c r="R1107" i="1"/>
  <c r="P1108" i="1"/>
  <c r="S1108" i="1" s="1"/>
  <c r="T1108" i="1" s="1"/>
  <c r="Q1108" i="1"/>
  <c r="R1108" i="1"/>
  <c r="P1109" i="1"/>
  <c r="Q1109" i="1"/>
  <c r="S1109" i="1" s="1"/>
  <c r="R1109" i="1"/>
  <c r="P1110" i="1"/>
  <c r="Q1110" i="1"/>
  <c r="S1110" i="1" s="1"/>
  <c r="R1110" i="1"/>
  <c r="P1111" i="1"/>
  <c r="Q1111" i="1"/>
  <c r="R1111" i="1"/>
  <c r="P1112" i="1"/>
  <c r="S1112" i="1" s="1"/>
  <c r="T1112" i="1" s="1"/>
  <c r="Q1112" i="1"/>
  <c r="R1112" i="1"/>
  <c r="P1113" i="1"/>
  <c r="Q1113" i="1"/>
  <c r="S1113" i="1" s="1"/>
  <c r="R1113" i="1"/>
  <c r="P1114" i="1"/>
  <c r="Q1114" i="1"/>
  <c r="S1114" i="1" s="1"/>
  <c r="R1114" i="1"/>
  <c r="P1115" i="1"/>
  <c r="Q1115" i="1"/>
  <c r="R1115" i="1"/>
  <c r="P1116" i="1"/>
  <c r="S1116" i="1" s="1"/>
  <c r="Q1116" i="1"/>
  <c r="R1116" i="1"/>
  <c r="P1117" i="1"/>
  <c r="Q1117" i="1"/>
  <c r="S1117" i="1" s="1"/>
  <c r="R1117" i="1"/>
  <c r="P1118" i="1"/>
  <c r="Q1118" i="1"/>
  <c r="S1118" i="1" s="1"/>
  <c r="R1118" i="1"/>
  <c r="P1119" i="1"/>
  <c r="Q1119" i="1"/>
  <c r="R1119" i="1"/>
  <c r="P1120" i="1"/>
  <c r="S1120" i="1" s="1"/>
  <c r="Q1120" i="1"/>
  <c r="R1120" i="1"/>
  <c r="P1121" i="1"/>
  <c r="Q1121" i="1"/>
  <c r="S1121" i="1" s="1"/>
  <c r="R1121" i="1"/>
  <c r="P1122" i="1"/>
  <c r="Q1122" i="1"/>
  <c r="S1122" i="1" s="1"/>
  <c r="R1122" i="1"/>
  <c r="P1123" i="1"/>
  <c r="Q1123" i="1"/>
  <c r="R1123" i="1"/>
  <c r="P1124" i="1"/>
  <c r="S1124" i="1" s="1"/>
  <c r="T1124" i="1" s="1"/>
  <c r="Q1124" i="1"/>
  <c r="R1124" i="1"/>
  <c r="P1125" i="1"/>
  <c r="Q1125" i="1"/>
  <c r="S1125" i="1" s="1"/>
  <c r="R1125" i="1"/>
  <c r="P1126" i="1"/>
  <c r="Q1126" i="1"/>
  <c r="S1126" i="1" s="1"/>
  <c r="R1126" i="1"/>
  <c r="P1127" i="1"/>
  <c r="Q1127" i="1"/>
  <c r="R1127" i="1"/>
  <c r="P1128" i="1"/>
  <c r="S1128" i="1" s="1"/>
  <c r="Q1128" i="1"/>
  <c r="R1128" i="1"/>
  <c r="P1129" i="1"/>
  <c r="Q1129" i="1"/>
  <c r="S1129" i="1" s="1"/>
  <c r="R1129" i="1"/>
  <c r="P1130" i="1"/>
  <c r="Q1130" i="1"/>
  <c r="S1130" i="1" s="1"/>
  <c r="R1130" i="1"/>
  <c r="P1131" i="1"/>
  <c r="Q1131" i="1"/>
  <c r="R1131" i="1"/>
  <c r="P1132" i="1"/>
  <c r="S1132" i="1" s="1"/>
  <c r="Q1132" i="1"/>
  <c r="R1132" i="1"/>
  <c r="P1133" i="1"/>
  <c r="Q1133" i="1"/>
  <c r="S1133" i="1" s="1"/>
  <c r="R1133" i="1"/>
  <c r="S3" i="1"/>
  <c r="S5" i="1"/>
  <c r="S6" i="1"/>
  <c r="S7" i="1"/>
  <c r="S9" i="1"/>
  <c r="S10" i="1"/>
  <c r="S11" i="1"/>
  <c r="S13" i="1"/>
  <c r="S15" i="1"/>
  <c r="S19" i="1"/>
  <c r="S23" i="1"/>
  <c r="S27" i="1"/>
  <c r="S31" i="1"/>
  <c r="S32" i="1"/>
  <c r="S35" i="1"/>
  <c r="S39" i="1"/>
  <c r="S43" i="1"/>
  <c r="S45" i="1"/>
  <c r="S47" i="1"/>
  <c r="S51" i="1"/>
  <c r="S55" i="1"/>
  <c r="S59" i="1"/>
  <c r="S63" i="1"/>
  <c r="S64" i="1"/>
  <c r="S67" i="1"/>
  <c r="S71" i="1"/>
  <c r="S75" i="1"/>
  <c r="S77" i="1"/>
  <c r="S79" i="1"/>
  <c r="S83" i="1"/>
  <c r="S87" i="1"/>
  <c r="S91" i="1"/>
  <c r="S95" i="1"/>
  <c r="S96" i="1"/>
  <c r="S99" i="1"/>
  <c r="S103" i="1"/>
  <c r="S107" i="1"/>
  <c r="S109" i="1"/>
  <c r="S111" i="1"/>
  <c r="S115" i="1"/>
  <c r="S119" i="1"/>
  <c r="S123" i="1"/>
  <c r="S127" i="1"/>
  <c r="S128" i="1"/>
  <c r="S131" i="1"/>
  <c r="S135" i="1"/>
  <c r="S139" i="1"/>
  <c r="S141" i="1"/>
  <c r="S143" i="1"/>
  <c r="S147" i="1"/>
  <c r="S151" i="1"/>
  <c r="S155" i="1"/>
  <c r="S159" i="1"/>
  <c r="S160" i="1"/>
  <c r="S163" i="1"/>
  <c r="S167" i="1"/>
  <c r="S171" i="1"/>
  <c r="S173" i="1"/>
  <c r="S175" i="1"/>
  <c r="S179" i="1"/>
  <c r="S183" i="1"/>
  <c r="S187" i="1"/>
  <c r="S191" i="1"/>
  <c r="S193" i="1"/>
  <c r="S195" i="1"/>
  <c r="S199" i="1"/>
  <c r="S203" i="1"/>
  <c r="S207" i="1"/>
  <c r="S209" i="1"/>
  <c r="S211" i="1"/>
  <c r="S215" i="1"/>
  <c r="S219" i="1"/>
  <c r="S223" i="1"/>
  <c r="S225" i="1"/>
  <c r="S227" i="1"/>
  <c r="S231" i="1"/>
  <c r="S235" i="1"/>
  <c r="S239" i="1"/>
  <c r="S241" i="1"/>
  <c r="S243" i="1"/>
  <c r="S247" i="1"/>
  <c r="S251" i="1"/>
  <c r="S255" i="1"/>
  <c r="S257" i="1"/>
  <c r="S259" i="1"/>
  <c r="S263" i="1"/>
  <c r="S267" i="1"/>
  <c r="S271" i="1"/>
  <c r="S275" i="1"/>
  <c r="S279" i="1"/>
  <c r="S283" i="1"/>
  <c r="S287" i="1"/>
  <c r="S291" i="1"/>
  <c r="S295" i="1"/>
  <c r="S299" i="1"/>
  <c r="S303" i="1"/>
  <c r="S307" i="1"/>
  <c r="S311" i="1"/>
  <c r="S315" i="1"/>
  <c r="S319" i="1"/>
  <c r="S323" i="1"/>
  <c r="S327" i="1"/>
  <c r="S331" i="1"/>
  <c r="S335" i="1"/>
  <c r="S339" i="1"/>
  <c r="S343" i="1"/>
  <c r="S347" i="1"/>
  <c r="S351" i="1"/>
  <c r="S355" i="1"/>
  <c r="S359" i="1"/>
  <c r="S363" i="1"/>
  <c r="S367" i="1"/>
  <c r="S371" i="1"/>
  <c r="S374" i="1"/>
  <c r="S375" i="1"/>
  <c r="S379" i="1"/>
  <c r="S383" i="1"/>
  <c r="S387" i="1"/>
  <c r="S391" i="1"/>
  <c r="S395" i="1"/>
  <c r="S399" i="1"/>
  <c r="S403" i="1"/>
  <c r="S406" i="1"/>
  <c r="S407" i="1"/>
  <c r="S411" i="1"/>
  <c r="S415" i="1"/>
  <c r="S419" i="1"/>
  <c r="S423" i="1"/>
  <c r="S427" i="1"/>
  <c r="S431" i="1"/>
  <c r="S435" i="1"/>
  <c r="S438" i="1"/>
  <c r="S439" i="1"/>
  <c r="S443" i="1"/>
  <c r="S447" i="1"/>
  <c r="S451" i="1"/>
  <c r="S455" i="1"/>
  <c r="S459" i="1"/>
  <c r="S461" i="1"/>
  <c r="S463" i="1"/>
  <c r="S467" i="1"/>
  <c r="S470" i="1"/>
  <c r="T470" i="1" s="1"/>
  <c r="S471" i="1"/>
  <c r="S475" i="1"/>
  <c r="S479" i="1"/>
  <c r="S483" i="1"/>
  <c r="S486" i="1"/>
  <c r="S487" i="1"/>
  <c r="S491" i="1"/>
  <c r="S495" i="1"/>
  <c r="S498" i="1"/>
  <c r="S499" i="1"/>
  <c r="S503" i="1"/>
  <c r="S507" i="1"/>
  <c r="S511" i="1"/>
  <c r="S515" i="1"/>
  <c r="S518" i="1"/>
  <c r="S519" i="1"/>
  <c r="S523" i="1"/>
  <c r="S527" i="1"/>
  <c r="S530" i="1"/>
  <c r="S531" i="1"/>
  <c r="S535" i="1"/>
  <c r="S539" i="1"/>
  <c r="S543" i="1"/>
  <c r="S546" i="1"/>
  <c r="S547" i="1"/>
  <c r="S551" i="1"/>
  <c r="S555" i="1"/>
  <c r="S559" i="1"/>
  <c r="S563" i="1"/>
  <c r="S566" i="1"/>
  <c r="S567" i="1"/>
  <c r="S571" i="1"/>
  <c r="S575" i="1"/>
  <c r="S578" i="1"/>
  <c r="S579" i="1"/>
  <c r="S583" i="1"/>
  <c r="S587" i="1"/>
  <c r="S591" i="1"/>
  <c r="S594" i="1"/>
  <c r="S595" i="1"/>
  <c r="S599" i="1"/>
  <c r="S603" i="1"/>
  <c r="S607" i="1"/>
  <c r="S611" i="1"/>
  <c r="S614" i="1"/>
  <c r="S615" i="1"/>
  <c r="S619" i="1"/>
  <c r="S623" i="1"/>
  <c r="S626" i="1"/>
  <c r="S627" i="1"/>
  <c r="S631" i="1"/>
  <c r="S635" i="1"/>
  <c r="S639" i="1"/>
  <c r="S642" i="1"/>
  <c r="S643" i="1"/>
  <c r="S647" i="1"/>
  <c r="S651" i="1"/>
  <c r="S655" i="1"/>
  <c r="S659" i="1"/>
  <c r="S662" i="1"/>
  <c r="S663" i="1"/>
  <c r="S667" i="1"/>
  <c r="S671" i="1"/>
  <c r="S674" i="1"/>
  <c r="S675" i="1"/>
  <c r="S679" i="1"/>
  <c r="S683" i="1"/>
  <c r="S687" i="1"/>
  <c r="S691" i="1"/>
  <c r="S694" i="1"/>
  <c r="S695" i="1"/>
  <c r="S699" i="1"/>
  <c r="S703" i="1"/>
  <c r="S706" i="1"/>
  <c r="S707" i="1"/>
  <c r="S711" i="1"/>
  <c r="S715" i="1"/>
  <c r="S719" i="1"/>
  <c r="S723" i="1"/>
  <c r="S726" i="1"/>
  <c r="S727" i="1"/>
  <c r="S731" i="1"/>
  <c r="S735" i="1"/>
  <c r="S738" i="1"/>
  <c r="S739" i="1"/>
  <c r="S743" i="1"/>
  <c r="S747" i="1"/>
  <c r="S751" i="1"/>
  <c r="S754" i="1"/>
  <c r="S755" i="1"/>
  <c r="S759" i="1"/>
  <c r="S763" i="1"/>
  <c r="S767" i="1"/>
  <c r="S771" i="1"/>
  <c r="S774" i="1"/>
  <c r="S775" i="1"/>
  <c r="S779" i="1"/>
  <c r="S783" i="1"/>
  <c r="S786" i="1"/>
  <c r="S787" i="1"/>
  <c r="S791" i="1"/>
  <c r="S795" i="1"/>
  <c r="S799" i="1"/>
  <c r="S803" i="1"/>
  <c r="S810" i="1"/>
  <c r="S842" i="1"/>
  <c r="S906" i="1"/>
  <c r="S917" i="1"/>
  <c r="S1002" i="1"/>
  <c r="S1066" i="1"/>
  <c r="S1098" i="1"/>
  <c r="M2" i="1"/>
  <c r="R2" i="1"/>
  <c r="Q2" i="1"/>
  <c r="P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2" i="1"/>
  <c r="L1126" i="1"/>
  <c r="M1126" i="1"/>
  <c r="N1126" i="1"/>
  <c r="L1127" i="1"/>
  <c r="M1127" i="1"/>
  <c r="N1127" i="1"/>
  <c r="L1128" i="1"/>
  <c r="M1128" i="1"/>
  <c r="N1128" i="1"/>
  <c r="L1129" i="1"/>
  <c r="M1129" i="1"/>
  <c r="N1129" i="1"/>
  <c r="L1130" i="1"/>
  <c r="M1130" i="1"/>
  <c r="N1130" i="1"/>
  <c r="L1131" i="1"/>
  <c r="M1131" i="1"/>
  <c r="N1131" i="1"/>
  <c r="L1132" i="1"/>
  <c r="M1132" i="1"/>
  <c r="N1132" i="1"/>
  <c r="L1133" i="1"/>
  <c r="M1133" i="1"/>
  <c r="N1133" i="1"/>
  <c r="L1117" i="1"/>
  <c r="M1117" i="1"/>
  <c r="N1117" i="1"/>
  <c r="L1118" i="1"/>
  <c r="M1118" i="1"/>
  <c r="N1118" i="1"/>
  <c r="L1119" i="1"/>
  <c r="M1119" i="1"/>
  <c r="N1119" i="1"/>
  <c r="L1120" i="1"/>
  <c r="M1120" i="1"/>
  <c r="N1120" i="1"/>
  <c r="L1121" i="1"/>
  <c r="M1121" i="1"/>
  <c r="N1121" i="1"/>
  <c r="L1122" i="1"/>
  <c r="M1122" i="1"/>
  <c r="N1122" i="1"/>
  <c r="L1123" i="1"/>
  <c r="M1123" i="1"/>
  <c r="N1123" i="1"/>
  <c r="L1124" i="1"/>
  <c r="M1124" i="1"/>
  <c r="N1124" i="1"/>
  <c r="L1125" i="1"/>
  <c r="M1125" i="1"/>
  <c r="N1125" i="1"/>
  <c r="L1109" i="1"/>
  <c r="M1109" i="1"/>
  <c r="N1109" i="1"/>
  <c r="L1110" i="1"/>
  <c r="M1110" i="1"/>
  <c r="N1110" i="1"/>
  <c r="L1111" i="1"/>
  <c r="M1111" i="1"/>
  <c r="N1111" i="1"/>
  <c r="L1112" i="1"/>
  <c r="M1112" i="1"/>
  <c r="N1112" i="1"/>
  <c r="L1113" i="1"/>
  <c r="M1113" i="1"/>
  <c r="N1113" i="1"/>
  <c r="L1114" i="1"/>
  <c r="M1114" i="1"/>
  <c r="N1114" i="1"/>
  <c r="L1115" i="1"/>
  <c r="M1115" i="1"/>
  <c r="N1115" i="1"/>
  <c r="L1116" i="1"/>
  <c r="M1116" i="1"/>
  <c r="N1116" i="1"/>
  <c r="L1101" i="1"/>
  <c r="M1101" i="1"/>
  <c r="N1101" i="1"/>
  <c r="L1102" i="1"/>
  <c r="M1102" i="1"/>
  <c r="N1102" i="1"/>
  <c r="L1103" i="1"/>
  <c r="M1103" i="1"/>
  <c r="N1103" i="1"/>
  <c r="L1104" i="1"/>
  <c r="M1104" i="1"/>
  <c r="N1104" i="1"/>
  <c r="L1105" i="1"/>
  <c r="M1105" i="1"/>
  <c r="N1105" i="1"/>
  <c r="L1106" i="1"/>
  <c r="M1106" i="1"/>
  <c r="N1106" i="1"/>
  <c r="L1107" i="1"/>
  <c r="M1107" i="1"/>
  <c r="N1107" i="1"/>
  <c r="L1108" i="1"/>
  <c r="M1108" i="1"/>
  <c r="N1108" i="1"/>
  <c r="L1094" i="1"/>
  <c r="M1094" i="1"/>
  <c r="N1094" i="1"/>
  <c r="L1095" i="1"/>
  <c r="M1095" i="1"/>
  <c r="N1095" i="1"/>
  <c r="L1096" i="1"/>
  <c r="M1096" i="1"/>
  <c r="N1096" i="1"/>
  <c r="L1097" i="1"/>
  <c r="M1097" i="1"/>
  <c r="N1097" i="1"/>
  <c r="L1098" i="1"/>
  <c r="M1098" i="1"/>
  <c r="N1098" i="1"/>
  <c r="L1099" i="1"/>
  <c r="M1099" i="1"/>
  <c r="N1099" i="1"/>
  <c r="L1100" i="1"/>
  <c r="M1100" i="1"/>
  <c r="N1100" i="1"/>
  <c r="L1081" i="1"/>
  <c r="M1081" i="1"/>
  <c r="N1081" i="1"/>
  <c r="L1082" i="1"/>
  <c r="M1082" i="1"/>
  <c r="N1082" i="1"/>
  <c r="L1083" i="1"/>
  <c r="M1083" i="1"/>
  <c r="N1083" i="1"/>
  <c r="L1084" i="1"/>
  <c r="M1084" i="1"/>
  <c r="N1084" i="1"/>
  <c r="L1085" i="1"/>
  <c r="M1085" i="1"/>
  <c r="N1085" i="1"/>
  <c r="L1086" i="1"/>
  <c r="M1086" i="1"/>
  <c r="N1086" i="1"/>
  <c r="L1087" i="1"/>
  <c r="M1087" i="1"/>
  <c r="N1087" i="1"/>
  <c r="L1088" i="1"/>
  <c r="M1088" i="1"/>
  <c r="N1088" i="1"/>
  <c r="L1089" i="1"/>
  <c r="M1089" i="1"/>
  <c r="N1089" i="1"/>
  <c r="L1090" i="1"/>
  <c r="M1090" i="1"/>
  <c r="N1090" i="1"/>
  <c r="L1091" i="1"/>
  <c r="M1091" i="1"/>
  <c r="N1091" i="1"/>
  <c r="L1092" i="1"/>
  <c r="M1092" i="1"/>
  <c r="N1092" i="1"/>
  <c r="L1093" i="1"/>
  <c r="M1093" i="1"/>
  <c r="N1093" i="1"/>
  <c r="L1072" i="1"/>
  <c r="M1072" i="1"/>
  <c r="N1072" i="1"/>
  <c r="L1073" i="1"/>
  <c r="M1073" i="1"/>
  <c r="N1073" i="1"/>
  <c r="L1074" i="1"/>
  <c r="M1074" i="1"/>
  <c r="N1074" i="1"/>
  <c r="L1075" i="1"/>
  <c r="M1075" i="1"/>
  <c r="N1075" i="1"/>
  <c r="L1076" i="1"/>
  <c r="M1076" i="1"/>
  <c r="N1076" i="1"/>
  <c r="L1077" i="1"/>
  <c r="M1077" i="1"/>
  <c r="N1077" i="1"/>
  <c r="L1078" i="1"/>
  <c r="M1078" i="1"/>
  <c r="N1078" i="1"/>
  <c r="L1079" i="1"/>
  <c r="M1079" i="1"/>
  <c r="N1079" i="1"/>
  <c r="L1080" i="1"/>
  <c r="M1080" i="1"/>
  <c r="N1080" i="1"/>
  <c r="L1062" i="1"/>
  <c r="M1062" i="1"/>
  <c r="N1062" i="1"/>
  <c r="L1063" i="1"/>
  <c r="M1063" i="1"/>
  <c r="N1063" i="1"/>
  <c r="L1064" i="1"/>
  <c r="M1064" i="1"/>
  <c r="N1064" i="1"/>
  <c r="L1065" i="1"/>
  <c r="M1065" i="1"/>
  <c r="N1065" i="1"/>
  <c r="L1066" i="1"/>
  <c r="M1066" i="1"/>
  <c r="N1066" i="1"/>
  <c r="L1067" i="1"/>
  <c r="M1067" i="1"/>
  <c r="N1067" i="1"/>
  <c r="L1068" i="1"/>
  <c r="M1068" i="1"/>
  <c r="N1068" i="1"/>
  <c r="L1069" i="1"/>
  <c r="M1069" i="1"/>
  <c r="N1069" i="1"/>
  <c r="L1070" i="1"/>
  <c r="M1070" i="1"/>
  <c r="N1070" i="1"/>
  <c r="L1071" i="1"/>
  <c r="M1071" i="1"/>
  <c r="N1071" i="1"/>
  <c r="L1053" i="1"/>
  <c r="M1053" i="1"/>
  <c r="N1053" i="1"/>
  <c r="L1054" i="1"/>
  <c r="M1054" i="1"/>
  <c r="N1054" i="1"/>
  <c r="L1055" i="1"/>
  <c r="M1055" i="1"/>
  <c r="N1055" i="1"/>
  <c r="L1056" i="1"/>
  <c r="M1056" i="1"/>
  <c r="N1056" i="1"/>
  <c r="L1057" i="1"/>
  <c r="M1057" i="1"/>
  <c r="N1057" i="1"/>
  <c r="L1058" i="1"/>
  <c r="M1058" i="1"/>
  <c r="N1058" i="1"/>
  <c r="L1059" i="1"/>
  <c r="M1059" i="1"/>
  <c r="N1059" i="1"/>
  <c r="L1060" i="1"/>
  <c r="M1060" i="1"/>
  <c r="N1060" i="1"/>
  <c r="L1061" i="1"/>
  <c r="M1061" i="1"/>
  <c r="N1061" i="1"/>
  <c r="L1052" i="1"/>
  <c r="M1052" i="1"/>
  <c r="N1052" i="1"/>
  <c r="L1037" i="1"/>
  <c r="M1037" i="1"/>
  <c r="N1037" i="1"/>
  <c r="L1038" i="1"/>
  <c r="M1038" i="1"/>
  <c r="N1038" i="1"/>
  <c r="L1039" i="1"/>
  <c r="M1039" i="1"/>
  <c r="N1039" i="1"/>
  <c r="L1040" i="1"/>
  <c r="M1040" i="1"/>
  <c r="N1040" i="1"/>
  <c r="L1041" i="1"/>
  <c r="M1041" i="1"/>
  <c r="N1041" i="1"/>
  <c r="L1042" i="1"/>
  <c r="M1042" i="1"/>
  <c r="N1042" i="1"/>
  <c r="L1043" i="1"/>
  <c r="M1043" i="1"/>
  <c r="N1043" i="1"/>
  <c r="L1044" i="1"/>
  <c r="M1044" i="1"/>
  <c r="N1044" i="1"/>
  <c r="L1045" i="1"/>
  <c r="M1045" i="1"/>
  <c r="N1045" i="1"/>
  <c r="L1046" i="1"/>
  <c r="M1046" i="1"/>
  <c r="N1046" i="1"/>
  <c r="L1047" i="1"/>
  <c r="M1047" i="1"/>
  <c r="N1047" i="1"/>
  <c r="L1048" i="1"/>
  <c r="M1048" i="1"/>
  <c r="N1048" i="1"/>
  <c r="L1049" i="1"/>
  <c r="M1049" i="1"/>
  <c r="N1049" i="1"/>
  <c r="L1050" i="1"/>
  <c r="M1050" i="1"/>
  <c r="N1050" i="1"/>
  <c r="L1051" i="1"/>
  <c r="M1051" i="1"/>
  <c r="N1051" i="1"/>
  <c r="L1028" i="1"/>
  <c r="M1028" i="1"/>
  <c r="N1028" i="1"/>
  <c r="L1029" i="1"/>
  <c r="M1029" i="1"/>
  <c r="N1029" i="1"/>
  <c r="L1030" i="1"/>
  <c r="M1030" i="1"/>
  <c r="N1030" i="1"/>
  <c r="L1031" i="1"/>
  <c r="M1031" i="1"/>
  <c r="N1031" i="1"/>
  <c r="L1032" i="1"/>
  <c r="M1032" i="1"/>
  <c r="N1032" i="1"/>
  <c r="L1033" i="1"/>
  <c r="M1033" i="1"/>
  <c r="N1033" i="1"/>
  <c r="L1034" i="1"/>
  <c r="M1034" i="1"/>
  <c r="N1034" i="1"/>
  <c r="L1035" i="1"/>
  <c r="M1035" i="1"/>
  <c r="N1035" i="1"/>
  <c r="L1036" i="1"/>
  <c r="M1036" i="1"/>
  <c r="N1036" i="1"/>
  <c r="L1011" i="1"/>
  <c r="M1011" i="1"/>
  <c r="N1011" i="1"/>
  <c r="L1012" i="1"/>
  <c r="M1012" i="1"/>
  <c r="N1012" i="1"/>
  <c r="L1013" i="1"/>
  <c r="M1013" i="1"/>
  <c r="N1013" i="1"/>
  <c r="L1014" i="1"/>
  <c r="M1014" i="1"/>
  <c r="N1014" i="1"/>
  <c r="L1015" i="1"/>
  <c r="M1015" i="1"/>
  <c r="N1015" i="1"/>
  <c r="L1016" i="1"/>
  <c r="M1016" i="1"/>
  <c r="N1016" i="1"/>
  <c r="L1017" i="1"/>
  <c r="M1017" i="1"/>
  <c r="N1017" i="1"/>
  <c r="L1018" i="1"/>
  <c r="M1018" i="1"/>
  <c r="N1018" i="1"/>
  <c r="L1019" i="1"/>
  <c r="M1019" i="1"/>
  <c r="N1019" i="1"/>
  <c r="L1020" i="1"/>
  <c r="M1020" i="1"/>
  <c r="N1020" i="1"/>
  <c r="L1021" i="1"/>
  <c r="M1021" i="1"/>
  <c r="N1021" i="1"/>
  <c r="L1022" i="1"/>
  <c r="M1022" i="1"/>
  <c r="N1022" i="1"/>
  <c r="L1023" i="1"/>
  <c r="M1023" i="1"/>
  <c r="N1023" i="1"/>
  <c r="L1024" i="1"/>
  <c r="M1024" i="1"/>
  <c r="N1024" i="1"/>
  <c r="L1025" i="1"/>
  <c r="M1025" i="1"/>
  <c r="N1025" i="1"/>
  <c r="L1026" i="1"/>
  <c r="M1026" i="1"/>
  <c r="N1026" i="1"/>
  <c r="L1027" i="1"/>
  <c r="M1027" i="1"/>
  <c r="N1027" i="1"/>
  <c r="L994" i="1"/>
  <c r="M994" i="1"/>
  <c r="N994" i="1"/>
  <c r="L995" i="1"/>
  <c r="M995" i="1"/>
  <c r="N995" i="1"/>
  <c r="L996" i="1"/>
  <c r="M996" i="1"/>
  <c r="N996" i="1"/>
  <c r="L997" i="1"/>
  <c r="M997" i="1"/>
  <c r="N997" i="1"/>
  <c r="L998" i="1"/>
  <c r="M998" i="1"/>
  <c r="N998" i="1"/>
  <c r="L999" i="1"/>
  <c r="M999" i="1"/>
  <c r="N999" i="1"/>
  <c r="L1000" i="1"/>
  <c r="M1000" i="1"/>
  <c r="N1000" i="1"/>
  <c r="L1001" i="1"/>
  <c r="M1001" i="1"/>
  <c r="N1001" i="1"/>
  <c r="L1002" i="1"/>
  <c r="M1002" i="1"/>
  <c r="N1002" i="1"/>
  <c r="L1003" i="1"/>
  <c r="M1003" i="1"/>
  <c r="N1003" i="1"/>
  <c r="L1004" i="1"/>
  <c r="M1004" i="1"/>
  <c r="N1004" i="1"/>
  <c r="L1005" i="1"/>
  <c r="M1005" i="1"/>
  <c r="N1005" i="1"/>
  <c r="L1006" i="1"/>
  <c r="M1006" i="1"/>
  <c r="N1006" i="1"/>
  <c r="L1007" i="1"/>
  <c r="M1007" i="1"/>
  <c r="N1007" i="1"/>
  <c r="L1008" i="1"/>
  <c r="M1008" i="1"/>
  <c r="N1008" i="1"/>
  <c r="L1009" i="1"/>
  <c r="M1009" i="1"/>
  <c r="N1009" i="1"/>
  <c r="L1010" i="1"/>
  <c r="M1010" i="1"/>
  <c r="N1010" i="1"/>
  <c r="L965" i="1"/>
  <c r="M965" i="1"/>
  <c r="N965" i="1"/>
  <c r="L966" i="1"/>
  <c r="M966" i="1"/>
  <c r="N966" i="1"/>
  <c r="L967" i="1"/>
  <c r="M967" i="1"/>
  <c r="N967" i="1"/>
  <c r="L968" i="1"/>
  <c r="M968" i="1"/>
  <c r="N968" i="1"/>
  <c r="L969" i="1"/>
  <c r="M969" i="1"/>
  <c r="N969" i="1"/>
  <c r="L970" i="1"/>
  <c r="M970" i="1"/>
  <c r="N970" i="1"/>
  <c r="L971" i="1"/>
  <c r="M971" i="1"/>
  <c r="N971" i="1"/>
  <c r="L972" i="1"/>
  <c r="M972" i="1"/>
  <c r="N972" i="1"/>
  <c r="L973" i="1"/>
  <c r="M973" i="1"/>
  <c r="N973" i="1"/>
  <c r="L974" i="1"/>
  <c r="M974" i="1"/>
  <c r="N974" i="1"/>
  <c r="L975" i="1"/>
  <c r="M975" i="1"/>
  <c r="N975" i="1"/>
  <c r="L976" i="1"/>
  <c r="M976" i="1"/>
  <c r="N976" i="1"/>
  <c r="L977" i="1"/>
  <c r="M977" i="1"/>
  <c r="N977" i="1"/>
  <c r="L978" i="1"/>
  <c r="M978" i="1"/>
  <c r="N978" i="1"/>
  <c r="L979" i="1"/>
  <c r="M979" i="1"/>
  <c r="N979" i="1"/>
  <c r="L980" i="1"/>
  <c r="M980" i="1"/>
  <c r="N980" i="1"/>
  <c r="L981" i="1"/>
  <c r="M981" i="1"/>
  <c r="N981" i="1"/>
  <c r="L982" i="1"/>
  <c r="M982" i="1"/>
  <c r="N982" i="1"/>
  <c r="L983" i="1"/>
  <c r="M983" i="1"/>
  <c r="N983" i="1"/>
  <c r="L984" i="1"/>
  <c r="M984" i="1"/>
  <c r="N984" i="1"/>
  <c r="L985" i="1"/>
  <c r="M985" i="1"/>
  <c r="N985" i="1"/>
  <c r="L986" i="1"/>
  <c r="M986" i="1"/>
  <c r="N986" i="1"/>
  <c r="L987" i="1"/>
  <c r="M987" i="1"/>
  <c r="N987" i="1"/>
  <c r="L988" i="1"/>
  <c r="M988" i="1"/>
  <c r="N988" i="1"/>
  <c r="L989" i="1"/>
  <c r="M989" i="1"/>
  <c r="N989" i="1"/>
  <c r="L990" i="1"/>
  <c r="M990" i="1"/>
  <c r="N990" i="1"/>
  <c r="L991" i="1"/>
  <c r="M991" i="1"/>
  <c r="N991" i="1"/>
  <c r="L992" i="1"/>
  <c r="M992" i="1"/>
  <c r="N992" i="1"/>
  <c r="L993" i="1"/>
  <c r="M993" i="1"/>
  <c r="N993" i="1"/>
  <c r="L934" i="1"/>
  <c r="M934" i="1"/>
  <c r="N934" i="1"/>
  <c r="L935" i="1"/>
  <c r="M935" i="1"/>
  <c r="N935" i="1"/>
  <c r="L936" i="1"/>
  <c r="M936" i="1"/>
  <c r="N936" i="1"/>
  <c r="L937" i="1"/>
  <c r="M937" i="1"/>
  <c r="N937" i="1"/>
  <c r="L938" i="1"/>
  <c r="M938" i="1"/>
  <c r="N938" i="1"/>
  <c r="L939" i="1"/>
  <c r="M939" i="1"/>
  <c r="N939" i="1"/>
  <c r="L940" i="1"/>
  <c r="M940" i="1"/>
  <c r="N940" i="1"/>
  <c r="L941" i="1"/>
  <c r="M941" i="1"/>
  <c r="N941" i="1"/>
  <c r="L942" i="1"/>
  <c r="M942" i="1"/>
  <c r="N942" i="1"/>
  <c r="L943" i="1"/>
  <c r="M943" i="1"/>
  <c r="N943" i="1"/>
  <c r="L944" i="1"/>
  <c r="M944" i="1"/>
  <c r="N944" i="1"/>
  <c r="L945" i="1"/>
  <c r="M945" i="1"/>
  <c r="N945" i="1"/>
  <c r="L946" i="1"/>
  <c r="M946" i="1"/>
  <c r="N946" i="1"/>
  <c r="L947" i="1"/>
  <c r="M947" i="1"/>
  <c r="N947" i="1"/>
  <c r="L948" i="1"/>
  <c r="M948" i="1"/>
  <c r="N948" i="1"/>
  <c r="L949" i="1"/>
  <c r="M949" i="1"/>
  <c r="N949" i="1"/>
  <c r="L950" i="1"/>
  <c r="M950" i="1"/>
  <c r="N950" i="1"/>
  <c r="L951" i="1"/>
  <c r="M951" i="1"/>
  <c r="N951" i="1"/>
  <c r="L952" i="1"/>
  <c r="M952" i="1"/>
  <c r="N952" i="1"/>
  <c r="L953" i="1"/>
  <c r="M953" i="1"/>
  <c r="N953" i="1"/>
  <c r="L954" i="1"/>
  <c r="M954" i="1"/>
  <c r="N954" i="1"/>
  <c r="L955" i="1"/>
  <c r="M955" i="1"/>
  <c r="N955" i="1"/>
  <c r="L956" i="1"/>
  <c r="M956" i="1"/>
  <c r="N956" i="1"/>
  <c r="L957" i="1"/>
  <c r="M957" i="1"/>
  <c r="N957" i="1"/>
  <c r="L958" i="1"/>
  <c r="M958" i="1"/>
  <c r="N958" i="1"/>
  <c r="L959" i="1"/>
  <c r="M959" i="1"/>
  <c r="N959" i="1"/>
  <c r="L960" i="1"/>
  <c r="M960" i="1"/>
  <c r="N960" i="1"/>
  <c r="L961" i="1"/>
  <c r="M961" i="1"/>
  <c r="N961" i="1"/>
  <c r="L962" i="1"/>
  <c r="M962" i="1"/>
  <c r="N962" i="1"/>
  <c r="L963" i="1"/>
  <c r="M963" i="1"/>
  <c r="N963" i="1"/>
  <c r="L964" i="1"/>
  <c r="M964" i="1"/>
  <c r="N964" i="1"/>
  <c r="L906" i="1"/>
  <c r="M906" i="1"/>
  <c r="N906" i="1"/>
  <c r="L907" i="1"/>
  <c r="M907" i="1"/>
  <c r="N907" i="1"/>
  <c r="L908" i="1"/>
  <c r="M908" i="1"/>
  <c r="N908" i="1"/>
  <c r="L909" i="1"/>
  <c r="M909" i="1"/>
  <c r="N909" i="1"/>
  <c r="L910" i="1"/>
  <c r="M910" i="1"/>
  <c r="N910" i="1"/>
  <c r="L911" i="1"/>
  <c r="M911" i="1"/>
  <c r="N911" i="1"/>
  <c r="L912" i="1"/>
  <c r="M912" i="1"/>
  <c r="N912" i="1"/>
  <c r="L913" i="1"/>
  <c r="M913" i="1"/>
  <c r="N913" i="1"/>
  <c r="L914" i="1"/>
  <c r="M914" i="1"/>
  <c r="N914" i="1"/>
  <c r="L915" i="1"/>
  <c r="M915" i="1"/>
  <c r="N915" i="1"/>
  <c r="L916" i="1"/>
  <c r="M916" i="1"/>
  <c r="N916" i="1"/>
  <c r="L917" i="1"/>
  <c r="M917" i="1"/>
  <c r="N917" i="1"/>
  <c r="L918" i="1"/>
  <c r="M918" i="1"/>
  <c r="N918" i="1"/>
  <c r="L919" i="1"/>
  <c r="M919" i="1"/>
  <c r="N919" i="1"/>
  <c r="L920" i="1"/>
  <c r="M920" i="1"/>
  <c r="N920" i="1"/>
  <c r="L921" i="1"/>
  <c r="M921" i="1"/>
  <c r="N921" i="1"/>
  <c r="L922" i="1"/>
  <c r="M922" i="1"/>
  <c r="N922" i="1"/>
  <c r="L923" i="1"/>
  <c r="M923" i="1"/>
  <c r="N923" i="1"/>
  <c r="L924" i="1"/>
  <c r="M924" i="1"/>
  <c r="N924" i="1"/>
  <c r="L925" i="1"/>
  <c r="M925" i="1"/>
  <c r="N925" i="1"/>
  <c r="L926" i="1"/>
  <c r="M926" i="1"/>
  <c r="N926" i="1"/>
  <c r="L927" i="1"/>
  <c r="M927" i="1"/>
  <c r="N927" i="1"/>
  <c r="L928" i="1"/>
  <c r="M928" i="1"/>
  <c r="N928" i="1"/>
  <c r="L929" i="1"/>
  <c r="M929" i="1"/>
  <c r="N929" i="1"/>
  <c r="L930" i="1"/>
  <c r="M930" i="1"/>
  <c r="N930" i="1"/>
  <c r="L931" i="1"/>
  <c r="M931" i="1"/>
  <c r="N931" i="1"/>
  <c r="L932" i="1"/>
  <c r="M932" i="1"/>
  <c r="N932" i="1"/>
  <c r="L933" i="1"/>
  <c r="M933" i="1"/>
  <c r="N933" i="1"/>
  <c r="L868" i="1"/>
  <c r="M868" i="1"/>
  <c r="N868" i="1"/>
  <c r="L869" i="1"/>
  <c r="M869" i="1"/>
  <c r="N869" i="1"/>
  <c r="L870" i="1"/>
  <c r="M870" i="1"/>
  <c r="N870" i="1"/>
  <c r="L871" i="1"/>
  <c r="M871" i="1"/>
  <c r="N871" i="1"/>
  <c r="L872" i="1"/>
  <c r="M872" i="1"/>
  <c r="N872" i="1"/>
  <c r="L873" i="1"/>
  <c r="M873" i="1"/>
  <c r="N873" i="1"/>
  <c r="L874" i="1"/>
  <c r="M874" i="1"/>
  <c r="N874" i="1"/>
  <c r="L875" i="1"/>
  <c r="M875" i="1"/>
  <c r="N875" i="1"/>
  <c r="L876" i="1"/>
  <c r="M876" i="1"/>
  <c r="N876" i="1"/>
  <c r="L877" i="1"/>
  <c r="M877" i="1"/>
  <c r="N877" i="1"/>
  <c r="L878" i="1"/>
  <c r="M878" i="1"/>
  <c r="N878" i="1"/>
  <c r="L879" i="1"/>
  <c r="M879" i="1"/>
  <c r="N879" i="1"/>
  <c r="L880" i="1"/>
  <c r="M880" i="1"/>
  <c r="N880" i="1"/>
  <c r="L881" i="1"/>
  <c r="M881" i="1"/>
  <c r="N881" i="1"/>
  <c r="L882" i="1"/>
  <c r="M882" i="1"/>
  <c r="N882" i="1"/>
  <c r="L883" i="1"/>
  <c r="M883" i="1"/>
  <c r="N883" i="1"/>
  <c r="L884" i="1"/>
  <c r="M884" i="1"/>
  <c r="N884" i="1"/>
  <c r="L885" i="1"/>
  <c r="M885" i="1"/>
  <c r="N885" i="1"/>
  <c r="L886" i="1"/>
  <c r="M886" i="1"/>
  <c r="N886" i="1"/>
  <c r="L887" i="1"/>
  <c r="M887" i="1"/>
  <c r="N887" i="1"/>
  <c r="L888" i="1"/>
  <c r="M888" i="1"/>
  <c r="N888" i="1"/>
  <c r="L889" i="1"/>
  <c r="M889" i="1"/>
  <c r="N889" i="1"/>
  <c r="L890" i="1"/>
  <c r="M890" i="1"/>
  <c r="N890" i="1"/>
  <c r="L891" i="1"/>
  <c r="M891" i="1"/>
  <c r="N891" i="1"/>
  <c r="L892" i="1"/>
  <c r="M892" i="1"/>
  <c r="N892" i="1"/>
  <c r="L893" i="1"/>
  <c r="M893" i="1"/>
  <c r="N893" i="1"/>
  <c r="L894" i="1"/>
  <c r="M894" i="1"/>
  <c r="N894" i="1"/>
  <c r="L895" i="1"/>
  <c r="M895" i="1"/>
  <c r="N895" i="1"/>
  <c r="L896" i="1"/>
  <c r="M896" i="1"/>
  <c r="N896" i="1"/>
  <c r="L897" i="1"/>
  <c r="M897" i="1"/>
  <c r="N897" i="1"/>
  <c r="L898" i="1"/>
  <c r="M898" i="1"/>
  <c r="N898" i="1"/>
  <c r="L899" i="1"/>
  <c r="M899" i="1"/>
  <c r="N899" i="1"/>
  <c r="L900" i="1"/>
  <c r="M900" i="1"/>
  <c r="N900" i="1"/>
  <c r="L901" i="1"/>
  <c r="M901" i="1"/>
  <c r="N901" i="1"/>
  <c r="L902" i="1"/>
  <c r="M902" i="1"/>
  <c r="N902" i="1"/>
  <c r="L903" i="1"/>
  <c r="M903" i="1"/>
  <c r="N903" i="1"/>
  <c r="L904" i="1"/>
  <c r="M904" i="1"/>
  <c r="N904" i="1"/>
  <c r="L905" i="1"/>
  <c r="M905" i="1"/>
  <c r="N905" i="1"/>
  <c r="L825" i="1"/>
  <c r="M825" i="1"/>
  <c r="N825" i="1"/>
  <c r="L826" i="1"/>
  <c r="M826" i="1"/>
  <c r="N826" i="1"/>
  <c r="L827" i="1"/>
  <c r="M827" i="1"/>
  <c r="N827" i="1"/>
  <c r="L828" i="1"/>
  <c r="M828" i="1"/>
  <c r="N828" i="1"/>
  <c r="L829" i="1"/>
  <c r="M829" i="1"/>
  <c r="N829" i="1"/>
  <c r="L830" i="1"/>
  <c r="M830" i="1"/>
  <c r="N830" i="1"/>
  <c r="L831" i="1"/>
  <c r="M831" i="1"/>
  <c r="N831" i="1"/>
  <c r="L832" i="1"/>
  <c r="M832" i="1"/>
  <c r="N832" i="1"/>
  <c r="L833" i="1"/>
  <c r="M833" i="1"/>
  <c r="N833" i="1"/>
  <c r="L834" i="1"/>
  <c r="M834" i="1"/>
  <c r="N834" i="1"/>
  <c r="L835" i="1"/>
  <c r="M835" i="1"/>
  <c r="N835" i="1"/>
  <c r="L836" i="1"/>
  <c r="M836" i="1"/>
  <c r="N836" i="1"/>
  <c r="L837" i="1"/>
  <c r="M837" i="1"/>
  <c r="N837" i="1"/>
  <c r="L838" i="1"/>
  <c r="M838" i="1"/>
  <c r="N838" i="1"/>
  <c r="L839" i="1"/>
  <c r="M839" i="1"/>
  <c r="N839" i="1"/>
  <c r="L840" i="1"/>
  <c r="M840" i="1"/>
  <c r="N840" i="1"/>
  <c r="L841" i="1"/>
  <c r="M841" i="1"/>
  <c r="N841" i="1"/>
  <c r="L842" i="1"/>
  <c r="M842" i="1"/>
  <c r="N842" i="1"/>
  <c r="L843" i="1"/>
  <c r="M843" i="1"/>
  <c r="N843" i="1"/>
  <c r="L844" i="1"/>
  <c r="M844" i="1"/>
  <c r="N844" i="1"/>
  <c r="L845" i="1"/>
  <c r="M845" i="1"/>
  <c r="N845" i="1"/>
  <c r="L846" i="1"/>
  <c r="M846" i="1"/>
  <c r="N846" i="1"/>
  <c r="L847" i="1"/>
  <c r="M847" i="1"/>
  <c r="N847" i="1"/>
  <c r="L848" i="1"/>
  <c r="M848" i="1"/>
  <c r="N848" i="1"/>
  <c r="L849" i="1"/>
  <c r="M849" i="1"/>
  <c r="N849" i="1"/>
  <c r="L850" i="1"/>
  <c r="M850" i="1"/>
  <c r="N850" i="1"/>
  <c r="L851" i="1"/>
  <c r="M851" i="1"/>
  <c r="N851" i="1"/>
  <c r="L852" i="1"/>
  <c r="M852" i="1"/>
  <c r="N852" i="1"/>
  <c r="L853" i="1"/>
  <c r="M853" i="1"/>
  <c r="N853" i="1"/>
  <c r="L854" i="1"/>
  <c r="M854" i="1"/>
  <c r="N854" i="1"/>
  <c r="L855" i="1"/>
  <c r="M855" i="1"/>
  <c r="N855" i="1"/>
  <c r="L856" i="1"/>
  <c r="M856" i="1"/>
  <c r="N856" i="1"/>
  <c r="L857" i="1"/>
  <c r="M857" i="1"/>
  <c r="N857" i="1"/>
  <c r="L858" i="1"/>
  <c r="M858" i="1"/>
  <c r="N858" i="1"/>
  <c r="L859" i="1"/>
  <c r="M859" i="1"/>
  <c r="N859" i="1"/>
  <c r="L860" i="1"/>
  <c r="M860" i="1"/>
  <c r="N860" i="1"/>
  <c r="L861" i="1"/>
  <c r="M861" i="1"/>
  <c r="N861" i="1"/>
  <c r="L862" i="1"/>
  <c r="M862" i="1"/>
  <c r="N862" i="1"/>
  <c r="L863" i="1"/>
  <c r="M863" i="1"/>
  <c r="N863" i="1"/>
  <c r="L864" i="1"/>
  <c r="M864" i="1"/>
  <c r="N864" i="1"/>
  <c r="L865" i="1"/>
  <c r="M865" i="1"/>
  <c r="N865" i="1"/>
  <c r="L866" i="1"/>
  <c r="M866" i="1"/>
  <c r="N866" i="1"/>
  <c r="L867" i="1"/>
  <c r="M867" i="1"/>
  <c r="N867" i="1"/>
  <c r="L691" i="1"/>
  <c r="M691" i="1"/>
  <c r="N691" i="1"/>
  <c r="L692" i="1"/>
  <c r="M692" i="1"/>
  <c r="N692" i="1"/>
  <c r="L693" i="1"/>
  <c r="M693" i="1"/>
  <c r="N693" i="1"/>
  <c r="L694" i="1"/>
  <c r="M694" i="1"/>
  <c r="N694" i="1"/>
  <c r="L695" i="1"/>
  <c r="M695" i="1"/>
  <c r="N695" i="1"/>
  <c r="L696" i="1"/>
  <c r="M696" i="1"/>
  <c r="N696" i="1"/>
  <c r="L697" i="1"/>
  <c r="M697" i="1"/>
  <c r="N697" i="1"/>
  <c r="L698" i="1"/>
  <c r="M698" i="1"/>
  <c r="N698" i="1"/>
  <c r="L699" i="1"/>
  <c r="M699" i="1"/>
  <c r="N699" i="1"/>
  <c r="L700" i="1"/>
  <c r="M700" i="1"/>
  <c r="N700" i="1"/>
  <c r="L701" i="1"/>
  <c r="M701" i="1"/>
  <c r="N701" i="1"/>
  <c r="L702" i="1"/>
  <c r="M702" i="1"/>
  <c r="N702" i="1"/>
  <c r="L703" i="1"/>
  <c r="M703" i="1"/>
  <c r="N703" i="1"/>
  <c r="L704" i="1"/>
  <c r="M704" i="1"/>
  <c r="N704" i="1"/>
  <c r="L705" i="1"/>
  <c r="M705" i="1"/>
  <c r="N705" i="1"/>
  <c r="L706" i="1"/>
  <c r="M706" i="1"/>
  <c r="N706" i="1"/>
  <c r="L707" i="1"/>
  <c r="M707" i="1"/>
  <c r="N707" i="1"/>
  <c r="L708" i="1"/>
  <c r="M708" i="1"/>
  <c r="N708" i="1"/>
  <c r="L709" i="1"/>
  <c r="M709" i="1"/>
  <c r="N709" i="1"/>
  <c r="L710" i="1"/>
  <c r="M710" i="1"/>
  <c r="N710" i="1"/>
  <c r="L711" i="1"/>
  <c r="M711" i="1"/>
  <c r="N711" i="1"/>
  <c r="L712" i="1"/>
  <c r="M712" i="1"/>
  <c r="N712" i="1"/>
  <c r="L713" i="1"/>
  <c r="M713" i="1"/>
  <c r="N713" i="1"/>
  <c r="L714" i="1"/>
  <c r="M714" i="1"/>
  <c r="N714" i="1"/>
  <c r="L715" i="1"/>
  <c r="M715" i="1"/>
  <c r="N715" i="1"/>
  <c r="L716" i="1"/>
  <c r="M716" i="1"/>
  <c r="N716" i="1"/>
  <c r="L717" i="1"/>
  <c r="M717" i="1"/>
  <c r="N717" i="1"/>
  <c r="L718" i="1"/>
  <c r="M718" i="1"/>
  <c r="N718" i="1"/>
  <c r="L719" i="1"/>
  <c r="M719" i="1"/>
  <c r="N719" i="1"/>
  <c r="L720" i="1"/>
  <c r="M720" i="1"/>
  <c r="N720" i="1"/>
  <c r="L721" i="1"/>
  <c r="M721" i="1"/>
  <c r="N721" i="1"/>
  <c r="L722" i="1"/>
  <c r="M722" i="1"/>
  <c r="N722" i="1"/>
  <c r="L723" i="1"/>
  <c r="M723" i="1"/>
  <c r="N723" i="1"/>
  <c r="L724" i="1"/>
  <c r="M724" i="1"/>
  <c r="N724" i="1"/>
  <c r="L725" i="1"/>
  <c r="M725" i="1"/>
  <c r="N725" i="1"/>
  <c r="L726" i="1"/>
  <c r="M726" i="1"/>
  <c r="N726" i="1"/>
  <c r="L727" i="1"/>
  <c r="M727" i="1"/>
  <c r="N727" i="1"/>
  <c r="L728" i="1"/>
  <c r="M728" i="1"/>
  <c r="N728" i="1"/>
  <c r="L729" i="1"/>
  <c r="M729" i="1"/>
  <c r="N729" i="1"/>
  <c r="L730" i="1"/>
  <c r="M730" i="1"/>
  <c r="N730" i="1"/>
  <c r="L731" i="1"/>
  <c r="M731" i="1"/>
  <c r="N731" i="1"/>
  <c r="L732" i="1"/>
  <c r="M732" i="1"/>
  <c r="N732" i="1"/>
  <c r="L733" i="1"/>
  <c r="M733" i="1"/>
  <c r="N733" i="1"/>
  <c r="L734" i="1"/>
  <c r="M734" i="1"/>
  <c r="N734" i="1"/>
  <c r="L735" i="1"/>
  <c r="M735" i="1"/>
  <c r="N735" i="1"/>
  <c r="L736" i="1"/>
  <c r="M736" i="1"/>
  <c r="N736" i="1"/>
  <c r="L737" i="1"/>
  <c r="M737" i="1"/>
  <c r="N737" i="1"/>
  <c r="L738" i="1"/>
  <c r="M738" i="1"/>
  <c r="N738" i="1"/>
  <c r="L739" i="1"/>
  <c r="M739" i="1"/>
  <c r="N739" i="1"/>
  <c r="L740" i="1"/>
  <c r="M740" i="1"/>
  <c r="N740" i="1"/>
  <c r="L741" i="1"/>
  <c r="M741" i="1"/>
  <c r="N741" i="1"/>
  <c r="L742" i="1"/>
  <c r="M742" i="1"/>
  <c r="N742" i="1"/>
  <c r="L743" i="1"/>
  <c r="M743" i="1"/>
  <c r="N743" i="1"/>
  <c r="L744" i="1"/>
  <c r="M744" i="1"/>
  <c r="N744" i="1"/>
  <c r="L745" i="1"/>
  <c r="M745" i="1"/>
  <c r="N745" i="1"/>
  <c r="L746" i="1"/>
  <c r="M746" i="1"/>
  <c r="N746" i="1"/>
  <c r="L747" i="1"/>
  <c r="M747" i="1"/>
  <c r="N747" i="1"/>
  <c r="L748" i="1"/>
  <c r="M748" i="1"/>
  <c r="N748" i="1"/>
  <c r="L749" i="1"/>
  <c r="M749" i="1"/>
  <c r="N749" i="1"/>
  <c r="L750" i="1"/>
  <c r="M750" i="1"/>
  <c r="N750" i="1"/>
  <c r="L751" i="1"/>
  <c r="M751" i="1"/>
  <c r="N751" i="1"/>
  <c r="L752" i="1"/>
  <c r="M752" i="1"/>
  <c r="N752" i="1"/>
  <c r="L753" i="1"/>
  <c r="M753" i="1"/>
  <c r="N753" i="1"/>
  <c r="L754" i="1"/>
  <c r="M754" i="1"/>
  <c r="N754" i="1"/>
  <c r="L755" i="1"/>
  <c r="M755" i="1"/>
  <c r="N755" i="1"/>
  <c r="L756" i="1"/>
  <c r="M756" i="1"/>
  <c r="N756" i="1"/>
  <c r="L757" i="1"/>
  <c r="M757" i="1"/>
  <c r="N757" i="1"/>
  <c r="L758" i="1"/>
  <c r="M758" i="1"/>
  <c r="N758" i="1"/>
  <c r="L759" i="1"/>
  <c r="M759" i="1"/>
  <c r="N759" i="1"/>
  <c r="L760" i="1"/>
  <c r="M760" i="1"/>
  <c r="N760" i="1"/>
  <c r="L761" i="1"/>
  <c r="M761" i="1"/>
  <c r="N761" i="1"/>
  <c r="L762" i="1"/>
  <c r="M762" i="1"/>
  <c r="N762" i="1"/>
  <c r="L763" i="1"/>
  <c r="M763" i="1"/>
  <c r="N763" i="1"/>
  <c r="L764" i="1"/>
  <c r="M764" i="1"/>
  <c r="N764" i="1"/>
  <c r="L765" i="1"/>
  <c r="M765" i="1"/>
  <c r="N765" i="1"/>
  <c r="L766" i="1"/>
  <c r="M766" i="1"/>
  <c r="N766" i="1"/>
  <c r="L767" i="1"/>
  <c r="M767" i="1"/>
  <c r="N767" i="1"/>
  <c r="L768" i="1"/>
  <c r="M768" i="1"/>
  <c r="N768" i="1"/>
  <c r="L769" i="1"/>
  <c r="M769" i="1"/>
  <c r="N769" i="1"/>
  <c r="L770" i="1"/>
  <c r="M770" i="1"/>
  <c r="N770" i="1"/>
  <c r="L771" i="1"/>
  <c r="M771" i="1"/>
  <c r="N771" i="1"/>
  <c r="L772" i="1"/>
  <c r="M772" i="1"/>
  <c r="N772" i="1"/>
  <c r="L773" i="1"/>
  <c r="M773" i="1"/>
  <c r="N773" i="1"/>
  <c r="L774" i="1"/>
  <c r="M774" i="1"/>
  <c r="N774" i="1"/>
  <c r="L775" i="1"/>
  <c r="M775" i="1"/>
  <c r="N775" i="1"/>
  <c r="L776" i="1"/>
  <c r="M776" i="1"/>
  <c r="N776" i="1"/>
  <c r="L777" i="1"/>
  <c r="M777" i="1"/>
  <c r="N777" i="1"/>
  <c r="L778" i="1"/>
  <c r="M778" i="1"/>
  <c r="N778" i="1"/>
  <c r="L779" i="1"/>
  <c r="M779" i="1"/>
  <c r="N779" i="1"/>
  <c r="L780" i="1"/>
  <c r="M780" i="1"/>
  <c r="N780" i="1"/>
  <c r="L781" i="1"/>
  <c r="M781" i="1"/>
  <c r="N781" i="1"/>
  <c r="L782" i="1"/>
  <c r="M782" i="1"/>
  <c r="N782" i="1"/>
  <c r="L783" i="1"/>
  <c r="M783" i="1"/>
  <c r="N783" i="1"/>
  <c r="L784" i="1"/>
  <c r="M784" i="1"/>
  <c r="N784" i="1"/>
  <c r="L785" i="1"/>
  <c r="M785" i="1"/>
  <c r="N785" i="1"/>
  <c r="L786" i="1"/>
  <c r="M786" i="1"/>
  <c r="N786" i="1"/>
  <c r="L787" i="1"/>
  <c r="M787" i="1"/>
  <c r="N787" i="1"/>
  <c r="L788" i="1"/>
  <c r="M788" i="1"/>
  <c r="N788" i="1"/>
  <c r="L789" i="1"/>
  <c r="M789" i="1"/>
  <c r="N789" i="1"/>
  <c r="L790" i="1"/>
  <c r="M790" i="1"/>
  <c r="N790" i="1"/>
  <c r="L791" i="1"/>
  <c r="M791" i="1"/>
  <c r="N791" i="1"/>
  <c r="L792" i="1"/>
  <c r="M792" i="1"/>
  <c r="N792" i="1"/>
  <c r="L793" i="1"/>
  <c r="M793" i="1"/>
  <c r="N793" i="1"/>
  <c r="L794" i="1"/>
  <c r="M794" i="1"/>
  <c r="N794" i="1"/>
  <c r="L795" i="1"/>
  <c r="M795" i="1"/>
  <c r="N795" i="1"/>
  <c r="L796" i="1"/>
  <c r="M796" i="1"/>
  <c r="N796" i="1"/>
  <c r="L797" i="1"/>
  <c r="M797" i="1"/>
  <c r="N797" i="1"/>
  <c r="L798" i="1"/>
  <c r="M798" i="1"/>
  <c r="N798" i="1"/>
  <c r="L799" i="1"/>
  <c r="M799" i="1"/>
  <c r="N799" i="1"/>
  <c r="L800" i="1"/>
  <c r="M800" i="1"/>
  <c r="N800" i="1"/>
  <c r="L801" i="1"/>
  <c r="M801" i="1"/>
  <c r="N801" i="1"/>
  <c r="L802" i="1"/>
  <c r="M802" i="1"/>
  <c r="N802" i="1"/>
  <c r="L803" i="1"/>
  <c r="M803" i="1"/>
  <c r="N803" i="1"/>
  <c r="L804" i="1"/>
  <c r="M804" i="1"/>
  <c r="N804" i="1"/>
  <c r="L805" i="1"/>
  <c r="M805" i="1"/>
  <c r="N805" i="1"/>
  <c r="L806" i="1"/>
  <c r="M806" i="1"/>
  <c r="N806" i="1"/>
  <c r="L807" i="1"/>
  <c r="M807" i="1"/>
  <c r="N807" i="1"/>
  <c r="L808" i="1"/>
  <c r="M808" i="1"/>
  <c r="N808" i="1"/>
  <c r="L809" i="1"/>
  <c r="M809" i="1"/>
  <c r="N809" i="1"/>
  <c r="L810" i="1"/>
  <c r="M810" i="1"/>
  <c r="N810" i="1"/>
  <c r="L811" i="1"/>
  <c r="M811" i="1"/>
  <c r="N811" i="1"/>
  <c r="L812" i="1"/>
  <c r="M812" i="1"/>
  <c r="N812" i="1"/>
  <c r="L813" i="1"/>
  <c r="M813" i="1"/>
  <c r="N813" i="1"/>
  <c r="L814" i="1"/>
  <c r="M814" i="1"/>
  <c r="N814" i="1"/>
  <c r="L815" i="1"/>
  <c r="M815" i="1"/>
  <c r="N815" i="1"/>
  <c r="L816" i="1"/>
  <c r="M816" i="1"/>
  <c r="N816" i="1"/>
  <c r="L817" i="1"/>
  <c r="M817" i="1"/>
  <c r="N817" i="1"/>
  <c r="L818" i="1"/>
  <c r="M818" i="1"/>
  <c r="N818" i="1"/>
  <c r="L819" i="1"/>
  <c r="M819" i="1"/>
  <c r="N819" i="1"/>
  <c r="L820" i="1"/>
  <c r="M820" i="1"/>
  <c r="N820" i="1"/>
  <c r="L821" i="1"/>
  <c r="M821" i="1"/>
  <c r="N821" i="1"/>
  <c r="L822" i="1"/>
  <c r="M822" i="1"/>
  <c r="N822" i="1"/>
  <c r="L823" i="1"/>
  <c r="M823" i="1"/>
  <c r="N823" i="1"/>
  <c r="L824" i="1"/>
  <c r="M824" i="1"/>
  <c r="N824" i="1"/>
  <c r="L545" i="1"/>
  <c r="M545" i="1"/>
  <c r="N545" i="1"/>
  <c r="L546" i="1"/>
  <c r="M546" i="1"/>
  <c r="N546" i="1"/>
  <c r="L547" i="1"/>
  <c r="M547" i="1"/>
  <c r="N547" i="1"/>
  <c r="L548" i="1"/>
  <c r="M548" i="1"/>
  <c r="N548" i="1"/>
  <c r="L549" i="1"/>
  <c r="M549" i="1"/>
  <c r="N549" i="1"/>
  <c r="L550" i="1"/>
  <c r="M550" i="1"/>
  <c r="N550" i="1"/>
  <c r="L551" i="1"/>
  <c r="M551" i="1"/>
  <c r="N551" i="1"/>
  <c r="L552" i="1"/>
  <c r="M552" i="1"/>
  <c r="N552" i="1"/>
  <c r="L553" i="1"/>
  <c r="M553" i="1"/>
  <c r="N553" i="1"/>
  <c r="L554" i="1"/>
  <c r="M554" i="1"/>
  <c r="N554" i="1"/>
  <c r="L555" i="1"/>
  <c r="M555" i="1"/>
  <c r="N555" i="1"/>
  <c r="L556" i="1"/>
  <c r="M556" i="1"/>
  <c r="N556" i="1"/>
  <c r="L557" i="1"/>
  <c r="M557" i="1"/>
  <c r="N557" i="1"/>
  <c r="L558" i="1"/>
  <c r="M558" i="1"/>
  <c r="N558" i="1"/>
  <c r="L559" i="1"/>
  <c r="M559" i="1"/>
  <c r="N559" i="1"/>
  <c r="L560" i="1"/>
  <c r="M560" i="1"/>
  <c r="N560" i="1"/>
  <c r="L561" i="1"/>
  <c r="M561" i="1"/>
  <c r="N561" i="1"/>
  <c r="L562" i="1"/>
  <c r="M562" i="1"/>
  <c r="N562" i="1"/>
  <c r="L563" i="1"/>
  <c r="M563" i="1"/>
  <c r="N563" i="1"/>
  <c r="L564" i="1"/>
  <c r="M564" i="1"/>
  <c r="N564" i="1"/>
  <c r="L565" i="1"/>
  <c r="M565" i="1"/>
  <c r="N565" i="1"/>
  <c r="L566" i="1"/>
  <c r="M566" i="1"/>
  <c r="N566" i="1"/>
  <c r="L567" i="1"/>
  <c r="M567" i="1"/>
  <c r="N567" i="1"/>
  <c r="L568" i="1"/>
  <c r="M568" i="1"/>
  <c r="N568" i="1"/>
  <c r="L569" i="1"/>
  <c r="M569" i="1"/>
  <c r="N569" i="1"/>
  <c r="L570" i="1"/>
  <c r="M570" i="1"/>
  <c r="N570" i="1"/>
  <c r="L571" i="1"/>
  <c r="M571" i="1"/>
  <c r="N571" i="1"/>
  <c r="L572" i="1"/>
  <c r="M572" i="1"/>
  <c r="N572" i="1"/>
  <c r="L573" i="1"/>
  <c r="M573" i="1"/>
  <c r="N573" i="1"/>
  <c r="L574" i="1"/>
  <c r="M574" i="1"/>
  <c r="N574" i="1"/>
  <c r="L575" i="1"/>
  <c r="M575" i="1"/>
  <c r="N575" i="1"/>
  <c r="L576" i="1"/>
  <c r="M576" i="1"/>
  <c r="N576" i="1"/>
  <c r="L577" i="1"/>
  <c r="M577" i="1"/>
  <c r="N577" i="1"/>
  <c r="L578" i="1"/>
  <c r="M578" i="1"/>
  <c r="N578" i="1"/>
  <c r="L579" i="1"/>
  <c r="M579" i="1"/>
  <c r="N579" i="1"/>
  <c r="L580" i="1"/>
  <c r="M580" i="1"/>
  <c r="N580" i="1"/>
  <c r="L581" i="1"/>
  <c r="M581" i="1"/>
  <c r="N581" i="1"/>
  <c r="L582" i="1"/>
  <c r="M582" i="1"/>
  <c r="N582" i="1"/>
  <c r="L583" i="1"/>
  <c r="M583" i="1"/>
  <c r="N583" i="1"/>
  <c r="L584" i="1"/>
  <c r="M584" i="1"/>
  <c r="N584" i="1"/>
  <c r="L585" i="1"/>
  <c r="M585" i="1"/>
  <c r="N585" i="1"/>
  <c r="L586" i="1"/>
  <c r="M586" i="1"/>
  <c r="N586" i="1"/>
  <c r="L587" i="1"/>
  <c r="M587" i="1"/>
  <c r="N587" i="1"/>
  <c r="L588" i="1"/>
  <c r="M588" i="1"/>
  <c r="N588" i="1"/>
  <c r="L589" i="1"/>
  <c r="M589" i="1"/>
  <c r="N589" i="1"/>
  <c r="L590" i="1"/>
  <c r="M590" i="1"/>
  <c r="N590" i="1"/>
  <c r="L591" i="1"/>
  <c r="M591" i="1"/>
  <c r="N591" i="1"/>
  <c r="L592" i="1"/>
  <c r="M592" i="1"/>
  <c r="N592" i="1"/>
  <c r="L593" i="1"/>
  <c r="M593" i="1"/>
  <c r="N593" i="1"/>
  <c r="L594" i="1"/>
  <c r="M594" i="1"/>
  <c r="N594" i="1"/>
  <c r="L595" i="1"/>
  <c r="M595" i="1"/>
  <c r="N595" i="1"/>
  <c r="L596" i="1"/>
  <c r="M596" i="1"/>
  <c r="N596" i="1"/>
  <c r="L597" i="1"/>
  <c r="M597" i="1"/>
  <c r="N597" i="1"/>
  <c r="L598" i="1"/>
  <c r="M598" i="1"/>
  <c r="N598" i="1"/>
  <c r="L599" i="1"/>
  <c r="M599" i="1"/>
  <c r="N599" i="1"/>
  <c r="L600" i="1"/>
  <c r="M600" i="1"/>
  <c r="N600" i="1"/>
  <c r="L601" i="1"/>
  <c r="M601" i="1"/>
  <c r="N601" i="1"/>
  <c r="L602" i="1"/>
  <c r="M602" i="1"/>
  <c r="N602" i="1"/>
  <c r="L603" i="1"/>
  <c r="M603" i="1"/>
  <c r="N603" i="1"/>
  <c r="L604" i="1"/>
  <c r="M604" i="1"/>
  <c r="N604" i="1"/>
  <c r="L605" i="1"/>
  <c r="M605" i="1"/>
  <c r="N605" i="1"/>
  <c r="L606" i="1"/>
  <c r="M606" i="1"/>
  <c r="N606" i="1"/>
  <c r="L607" i="1"/>
  <c r="M607" i="1"/>
  <c r="N607" i="1"/>
  <c r="L608" i="1"/>
  <c r="M608" i="1"/>
  <c r="N608" i="1"/>
  <c r="L609" i="1"/>
  <c r="M609" i="1"/>
  <c r="N609" i="1"/>
  <c r="L610" i="1"/>
  <c r="M610" i="1"/>
  <c r="N610" i="1"/>
  <c r="L611" i="1"/>
  <c r="M611" i="1"/>
  <c r="N611" i="1"/>
  <c r="L612" i="1"/>
  <c r="M612" i="1"/>
  <c r="N612" i="1"/>
  <c r="L613" i="1"/>
  <c r="M613" i="1"/>
  <c r="N613" i="1"/>
  <c r="L614" i="1"/>
  <c r="M614" i="1"/>
  <c r="N614" i="1"/>
  <c r="L615" i="1"/>
  <c r="M615" i="1"/>
  <c r="N615" i="1"/>
  <c r="L616" i="1"/>
  <c r="M616" i="1"/>
  <c r="N616" i="1"/>
  <c r="L617" i="1"/>
  <c r="M617" i="1"/>
  <c r="N617" i="1"/>
  <c r="L618" i="1"/>
  <c r="M618" i="1"/>
  <c r="N618" i="1"/>
  <c r="L619" i="1"/>
  <c r="M619" i="1"/>
  <c r="N619" i="1"/>
  <c r="L620" i="1"/>
  <c r="M620" i="1"/>
  <c r="N620" i="1"/>
  <c r="L621" i="1"/>
  <c r="M621" i="1"/>
  <c r="N621" i="1"/>
  <c r="L622" i="1"/>
  <c r="M622" i="1"/>
  <c r="N622" i="1"/>
  <c r="L623" i="1"/>
  <c r="M623" i="1"/>
  <c r="N623" i="1"/>
  <c r="L624" i="1"/>
  <c r="M624" i="1"/>
  <c r="N624" i="1"/>
  <c r="L625" i="1"/>
  <c r="M625" i="1"/>
  <c r="N625" i="1"/>
  <c r="L626" i="1"/>
  <c r="M626" i="1"/>
  <c r="N626" i="1"/>
  <c r="L627" i="1"/>
  <c r="M627" i="1"/>
  <c r="N627" i="1"/>
  <c r="L628" i="1"/>
  <c r="M628" i="1"/>
  <c r="N628" i="1"/>
  <c r="L629" i="1"/>
  <c r="M629" i="1"/>
  <c r="N629" i="1"/>
  <c r="L630" i="1"/>
  <c r="M630" i="1"/>
  <c r="N630" i="1"/>
  <c r="L631" i="1"/>
  <c r="M631" i="1"/>
  <c r="N631" i="1"/>
  <c r="L632" i="1"/>
  <c r="M632" i="1"/>
  <c r="N632" i="1"/>
  <c r="L633" i="1"/>
  <c r="M633" i="1"/>
  <c r="N633" i="1"/>
  <c r="L634" i="1"/>
  <c r="M634" i="1"/>
  <c r="N634" i="1"/>
  <c r="L635" i="1"/>
  <c r="M635" i="1"/>
  <c r="N635" i="1"/>
  <c r="L636" i="1"/>
  <c r="M636" i="1"/>
  <c r="N636" i="1"/>
  <c r="L637" i="1"/>
  <c r="M637" i="1"/>
  <c r="N637" i="1"/>
  <c r="L638" i="1"/>
  <c r="M638" i="1"/>
  <c r="N638" i="1"/>
  <c r="L639" i="1"/>
  <c r="M639" i="1"/>
  <c r="N639" i="1"/>
  <c r="L640" i="1"/>
  <c r="M640" i="1"/>
  <c r="N640" i="1"/>
  <c r="L641" i="1"/>
  <c r="M641" i="1"/>
  <c r="N641" i="1"/>
  <c r="L642" i="1"/>
  <c r="M642" i="1"/>
  <c r="N642" i="1"/>
  <c r="L643" i="1"/>
  <c r="M643" i="1"/>
  <c r="N643" i="1"/>
  <c r="L644" i="1"/>
  <c r="M644" i="1"/>
  <c r="N644" i="1"/>
  <c r="L645" i="1"/>
  <c r="M645" i="1"/>
  <c r="N645" i="1"/>
  <c r="L646" i="1"/>
  <c r="M646" i="1"/>
  <c r="N646" i="1"/>
  <c r="L647" i="1"/>
  <c r="M647" i="1"/>
  <c r="N647" i="1"/>
  <c r="L648" i="1"/>
  <c r="M648" i="1"/>
  <c r="N648" i="1"/>
  <c r="L649" i="1"/>
  <c r="M649" i="1"/>
  <c r="N649" i="1"/>
  <c r="L650" i="1"/>
  <c r="M650" i="1"/>
  <c r="N650" i="1"/>
  <c r="L651" i="1"/>
  <c r="M651" i="1"/>
  <c r="N651" i="1"/>
  <c r="L652" i="1"/>
  <c r="M652" i="1"/>
  <c r="N652" i="1"/>
  <c r="L653" i="1"/>
  <c r="M653" i="1"/>
  <c r="N653" i="1"/>
  <c r="L654" i="1"/>
  <c r="M654" i="1"/>
  <c r="N654" i="1"/>
  <c r="L655" i="1"/>
  <c r="M655" i="1"/>
  <c r="N655" i="1"/>
  <c r="L656" i="1"/>
  <c r="M656" i="1"/>
  <c r="N656" i="1"/>
  <c r="L657" i="1"/>
  <c r="M657" i="1"/>
  <c r="N657" i="1"/>
  <c r="L658" i="1"/>
  <c r="M658" i="1"/>
  <c r="N658" i="1"/>
  <c r="L659" i="1"/>
  <c r="M659" i="1"/>
  <c r="N659" i="1"/>
  <c r="L660" i="1"/>
  <c r="M660" i="1"/>
  <c r="N660" i="1"/>
  <c r="L661" i="1"/>
  <c r="M661" i="1"/>
  <c r="N661" i="1"/>
  <c r="L662" i="1"/>
  <c r="M662" i="1"/>
  <c r="N662" i="1"/>
  <c r="L663" i="1"/>
  <c r="M663" i="1"/>
  <c r="N663" i="1"/>
  <c r="L664" i="1"/>
  <c r="M664" i="1"/>
  <c r="N664" i="1"/>
  <c r="L665" i="1"/>
  <c r="M665" i="1"/>
  <c r="N665" i="1"/>
  <c r="L666" i="1"/>
  <c r="M666" i="1"/>
  <c r="N666" i="1"/>
  <c r="L667" i="1"/>
  <c r="M667" i="1"/>
  <c r="N667" i="1"/>
  <c r="L668" i="1"/>
  <c r="M668" i="1"/>
  <c r="N668" i="1"/>
  <c r="L669" i="1"/>
  <c r="M669" i="1"/>
  <c r="N669" i="1"/>
  <c r="L670" i="1"/>
  <c r="M670" i="1"/>
  <c r="N670" i="1"/>
  <c r="L671" i="1"/>
  <c r="M671" i="1"/>
  <c r="N671" i="1"/>
  <c r="L672" i="1"/>
  <c r="M672" i="1"/>
  <c r="N672" i="1"/>
  <c r="L673" i="1"/>
  <c r="M673" i="1"/>
  <c r="N673" i="1"/>
  <c r="L674" i="1"/>
  <c r="M674" i="1"/>
  <c r="N674" i="1"/>
  <c r="L675" i="1"/>
  <c r="M675" i="1"/>
  <c r="N675" i="1"/>
  <c r="L676" i="1"/>
  <c r="M676" i="1"/>
  <c r="N676" i="1"/>
  <c r="L677" i="1"/>
  <c r="M677" i="1"/>
  <c r="N677" i="1"/>
  <c r="L678" i="1"/>
  <c r="M678" i="1"/>
  <c r="N678" i="1"/>
  <c r="L679" i="1"/>
  <c r="M679" i="1"/>
  <c r="N679" i="1"/>
  <c r="L680" i="1"/>
  <c r="M680" i="1"/>
  <c r="N680" i="1"/>
  <c r="L681" i="1"/>
  <c r="M681" i="1"/>
  <c r="N681" i="1"/>
  <c r="L682" i="1"/>
  <c r="M682" i="1"/>
  <c r="N682" i="1"/>
  <c r="L683" i="1"/>
  <c r="M683" i="1"/>
  <c r="N683" i="1"/>
  <c r="L684" i="1"/>
  <c r="M684" i="1"/>
  <c r="N684" i="1"/>
  <c r="L685" i="1"/>
  <c r="M685" i="1"/>
  <c r="N685" i="1"/>
  <c r="L686" i="1"/>
  <c r="M686" i="1"/>
  <c r="N686" i="1"/>
  <c r="L687" i="1"/>
  <c r="M687" i="1"/>
  <c r="N687" i="1"/>
  <c r="L688" i="1"/>
  <c r="M688" i="1"/>
  <c r="N688" i="1"/>
  <c r="L689" i="1"/>
  <c r="M689" i="1"/>
  <c r="N689" i="1"/>
  <c r="L690" i="1"/>
  <c r="M690" i="1"/>
  <c r="N690" i="1"/>
  <c r="L399" i="1"/>
  <c r="M399" i="1"/>
  <c r="N399" i="1"/>
  <c r="L400" i="1"/>
  <c r="M400" i="1"/>
  <c r="N400" i="1"/>
  <c r="L401" i="1"/>
  <c r="M401" i="1"/>
  <c r="N401" i="1"/>
  <c r="L402" i="1"/>
  <c r="M402" i="1"/>
  <c r="N402" i="1"/>
  <c r="L403" i="1"/>
  <c r="M403" i="1"/>
  <c r="N403" i="1"/>
  <c r="L404" i="1"/>
  <c r="M404" i="1"/>
  <c r="N404" i="1"/>
  <c r="L405" i="1"/>
  <c r="M405" i="1"/>
  <c r="N405" i="1"/>
  <c r="L406" i="1"/>
  <c r="M406" i="1"/>
  <c r="N406" i="1"/>
  <c r="L407" i="1"/>
  <c r="M407" i="1"/>
  <c r="N407" i="1"/>
  <c r="L408" i="1"/>
  <c r="M408" i="1"/>
  <c r="N408" i="1"/>
  <c r="L409" i="1"/>
  <c r="M409" i="1"/>
  <c r="N409" i="1"/>
  <c r="L410" i="1"/>
  <c r="M410" i="1"/>
  <c r="N410" i="1"/>
  <c r="L411" i="1"/>
  <c r="M411" i="1"/>
  <c r="N411" i="1"/>
  <c r="L412" i="1"/>
  <c r="M412" i="1"/>
  <c r="N412" i="1"/>
  <c r="L413" i="1"/>
  <c r="M413" i="1"/>
  <c r="N413" i="1"/>
  <c r="L414" i="1"/>
  <c r="M414" i="1"/>
  <c r="N414" i="1"/>
  <c r="L415" i="1"/>
  <c r="M415" i="1"/>
  <c r="N415" i="1"/>
  <c r="L416" i="1"/>
  <c r="M416" i="1"/>
  <c r="N416" i="1"/>
  <c r="L417" i="1"/>
  <c r="M417" i="1"/>
  <c r="N417" i="1"/>
  <c r="L418" i="1"/>
  <c r="M418" i="1"/>
  <c r="N418" i="1"/>
  <c r="L419" i="1"/>
  <c r="M419" i="1"/>
  <c r="N419" i="1"/>
  <c r="L420" i="1"/>
  <c r="M420" i="1"/>
  <c r="N420" i="1"/>
  <c r="L421" i="1"/>
  <c r="M421" i="1"/>
  <c r="N421" i="1"/>
  <c r="L422" i="1"/>
  <c r="M422" i="1"/>
  <c r="N422" i="1"/>
  <c r="L423" i="1"/>
  <c r="M423" i="1"/>
  <c r="N423" i="1"/>
  <c r="L424" i="1"/>
  <c r="M424" i="1"/>
  <c r="N424" i="1"/>
  <c r="L425" i="1"/>
  <c r="M425" i="1"/>
  <c r="N425" i="1"/>
  <c r="L426" i="1"/>
  <c r="M426" i="1"/>
  <c r="N426" i="1"/>
  <c r="L427" i="1"/>
  <c r="M427" i="1"/>
  <c r="N427" i="1"/>
  <c r="L428" i="1"/>
  <c r="M428" i="1"/>
  <c r="N428" i="1"/>
  <c r="L429" i="1"/>
  <c r="M429" i="1"/>
  <c r="N429" i="1"/>
  <c r="L430" i="1"/>
  <c r="M430" i="1"/>
  <c r="N430" i="1"/>
  <c r="L431" i="1"/>
  <c r="M431" i="1"/>
  <c r="N431" i="1"/>
  <c r="L432" i="1"/>
  <c r="M432" i="1"/>
  <c r="N432" i="1"/>
  <c r="L433" i="1"/>
  <c r="M433" i="1"/>
  <c r="N433" i="1"/>
  <c r="L434" i="1"/>
  <c r="M434" i="1"/>
  <c r="N434" i="1"/>
  <c r="L435" i="1"/>
  <c r="M435" i="1"/>
  <c r="N435" i="1"/>
  <c r="L436" i="1"/>
  <c r="M436" i="1"/>
  <c r="N436" i="1"/>
  <c r="L437" i="1"/>
  <c r="M437" i="1"/>
  <c r="N437" i="1"/>
  <c r="L438" i="1"/>
  <c r="M438" i="1"/>
  <c r="N438" i="1"/>
  <c r="L439" i="1"/>
  <c r="M439" i="1"/>
  <c r="N439" i="1"/>
  <c r="L440" i="1"/>
  <c r="M440" i="1"/>
  <c r="N440" i="1"/>
  <c r="L441" i="1"/>
  <c r="M441" i="1"/>
  <c r="N441" i="1"/>
  <c r="L442" i="1"/>
  <c r="M442" i="1"/>
  <c r="N442" i="1"/>
  <c r="L443" i="1"/>
  <c r="M443" i="1"/>
  <c r="N443" i="1"/>
  <c r="L444" i="1"/>
  <c r="M444" i="1"/>
  <c r="N444" i="1"/>
  <c r="L445" i="1"/>
  <c r="M445" i="1"/>
  <c r="N445" i="1"/>
  <c r="L446" i="1"/>
  <c r="M446" i="1"/>
  <c r="N446" i="1"/>
  <c r="L447" i="1"/>
  <c r="M447" i="1"/>
  <c r="N447" i="1"/>
  <c r="L448" i="1"/>
  <c r="M448" i="1"/>
  <c r="N448" i="1"/>
  <c r="L449" i="1"/>
  <c r="M449" i="1"/>
  <c r="N449" i="1"/>
  <c r="L450" i="1"/>
  <c r="M450" i="1"/>
  <c r="N450" i="1"/>
  <c r="L451" i="1"/>
  <c r="M451" i="1"/>
  <c r="N451" i="1"/>
  <c r="L452" i="1"/>
  <c r="M452" i="1"/>
  <c r="N452" i="1"/>
  <c r="L453" i="1"/>
  <c r="M453" i="1"/>
  <c r="N453" i="1"/>
  <c r="L454" i="1"/>
  <c r="M454" i="1"/>
  <c r="N454" i="1"/>
  <c r="L455" i="1"/>
  <c r="M455" i="1"/>
  <c r="N455" i="1"/>
  <c r="L456" i="1"/>
  <c r="M456" i="1"/>
  <c r="N456" i="1"/>
  <c r="L457" i="1"/>
  <c r="M457" i="1"/>
  <c r="N457" i="1"/>
  <c r="L458" i="1"/>
  <c r="M458" i="1"/>
  <c r="N458" i="1"/>
  <c r="L459" i="1"/>
  <c r="M459" i="1"/>
  <c r="N459" i="1"/>
  <c r="L460" i="1"/>
  <c r="M460" i="1"/>
  <c r="N460" i="1"/>
  <c r="L461" i="1"/>
  <c r="M461" i="1"/>
  <c r="N461" i="1"/>
  <c r="L462" i="1"/>
  <c r="M462" i="1"/>
  <c r="N462" i="1"/>
  <c r="L463" i="1"/>
  <c r="M463" i="1"/>
  <c r="N463" i="1"/>
  <c r="L464" i="1"/>
  <c r="M464" i="1"/>
  <c r="N464" i="1"/>
  <c r="L465" i="1"/>
  <c r="M465" i="1"/>
  <c r="N465" i="1"/>
  <c r="L466" i="1"/>
  <c r="M466" i="1"/>
  <c r="N466" i="1"/>
  <c r="L467" i="1"/>
  <c r="M467" i="1"/>
  <c r="N467" i="1"/>
  <c r="L468" i="1"/>
  <c r="M468" i="1"/>
  <c r="N468" i="1"/>
  <c r="L469" i="1"/>
  <c r="M469" i="1"/>
  <c r="N469" i="1"/>
  <c r="L470" i="1"/>
  <c r="M470" i="1"/>
  <c r="N470" i="1"/>
  <c r="L471" i="1"/>
  <c r="M471" i="1"/>
  <c r="N471" i="1"/>
  <c r="L472" i="1"/>
  <c r="M472" i="1"/>
  <c r="N472" i="1"/>
  <c r="L473" i="1"/>
  <c r="M473" i="1"/>
  <c r="N473" i="1"/>
  <c r="L474" i="1"/>
  <c r="M474" i="1"/>
  <c r="N474" i="1"/>
  <c r="L475" i="1"/>
  <c r="M475" i="1"/>
  <c r="N475" i="1"/>
  <c r="L476" i="1"/>
  <c r="M476" i="1"/>
  <c r="N476" i="1"/>
  <c r="L477" i="1"/>
  <c r="M477" i="1"/>
  <c r="N477" i="1"/>
  <c r="L478" i="1"/>
  <c r="M478" i="1"/>
  <c r="N478" i="1"/>
  <c r="L479" i="1"/>
  <c r="M479" i="1"/>
  <c r="N479" i="1"/>
  <c r="L480" i="1"/>
  <c r="M480" i="1"/>
  <c r="N480" i="1"/>
  <c r="L481" i="1"/>
  <c r="M481" i="1"/>
  <c r="N481" i="1"/>
  <c r="L482" i="1"/>
  <c r="M482" i="1"/>
  <c r="N482" i="1"/>
  <c r="L483" i="1"/>
  <c r="M483" i="1"/>
  <c r="N483" i="1"/>
  <c r="L484" i="1"/>
  <c r="M484" i="1"/>
  <c r="N484" i="1"/>
  <c r="L485" i="1"/>
  <c r="M485" i="1"/>
  <c r="N485" i="1"/>
  <c r="L486" i="1"/>
  <c r="M486" i="1"/>
  <c r="N486" i="1"/>
  <c r="L487" i="1"/>
  <c r="M487" i="1"/>
  <c r="N487" i="1"/>
  <c r="L488" i="1"/>
  <c r="M488" i="1"/>
  <c r="N488" i="1"/>
  <c r="L489" i="1"/>
  <c r="M489" i="1"/>
  <c r="N489" i="1"/>
  <c r="L490" i="1"/>
  <c r="M490" i="1"/>
  <c r="N490" i="1"/>
  <c r="L491" i="1"/>
  <c r="M491" i="1"/>
  <c r="N491" i="1"/>
  <c r="L492" i="1"/>
  <c r="M492" i="1"/>
  <c r="N492" i="1"/>
  <c r="L493" i="1"/>
  <c r="M493" i="1"/>
  <c r="N493" i="1"/>
  <c r="L494" i="1"/>
  <c r="M494" i="1"/>
  <c r="N494" i="1"/>
  <c r="L495" i="1"/>
  <c r="M495" i="1"/>
  <c r="N495" i="1"/>
  <c r="L496" i="1"/>
  <c r="M496" i="1"/>
  <c r="N496" i="1"/>
  <c r="L497" i="1"/>
  <c r="M497" i="1"/>
  <c r="N497" i="1"/>
  <c r="L498" i="1"/>
  <c r="M498" i="1"/>
  <c r="N498" i="1"/>
  <c r="L499" i="1"/>
  <c r="M499" i="1"/>
  <c r="N499" i="1"/>
  <c r="L500" i="1"/>
  <c r="M500" i="1"/>
  <c r="N500" i="1"/>
  <c r="L501" i="1"/>
  <c r="M501" i="1"/>
  <c r="N501" i="1"/>
  <c r="L502" i="1"/>
  <c r="M502" i="1"/>
  <c r="N502" i="1"/>
  <c r="L503" i="1"/>
  <c r="M503" i="1"/>
  <c r="N503" i="1"/>
  <c r="L504" i="1"/>
  <c r="M504" i="1"/>
  <c r="N504" i="1"/>
  <c r="L505" i="1"/>
  <c r="M505" i="1"/>
  <c r="N505" i="1"/>
  <c r="L506" i="1"/>
  <c r="M506" i="1"/>
  <c r="N506" i="1"/>
  <c r="L507" i="1"/>
  <c r="M507" i="1"/>
  <c r="N507" i="1"/>
  <c r="L508" i="1"/>
  <c r="M508" i="1"/>
  <c r="N508" i="1"/>
  <c r="L509" i="1"/>
  <c r="M509" i="1"/>
  <c r="N509" i="1"/>
  <c r="L510" i="1"/>
  <c r="M510" i="1"/>
  <c r="N510" i="1"/>
  <c r="L511" i="1"/>
  <c r="M511" i="1"/>
  <c r="N511" i="1"/>
  <c r="L512" i="1"/>
  <c r="M512" i="1"/>
  <c r="N512" i="1"/>
  <c r="L513" i="1"/>
  <c r="M513" i="1"/>
  <c r="N513" i="1"/>
  <c r="L514" i="1"/>
  <c r="M514" i="1"/>
  <c r="N514" i="1"/>
  <c r="L515" i="1"/>
  <c r="M515" i="1"/>
  <c r="N515" i="1"/>
  <c r="L516" i="1"/>
  <c r="M516" i="1"/>
  <c r="N516" i="1"/>
  <c r="L517" i="1"/>
  <c r="M517" i="1"/>
  <c r="N517" i="1"/>
  <c r="L518" i="1"/>
  <c r="M518" i="1"/>
  <c r="N518" i="1"/>
  <c r="L519" i="1"/>
  <c r="M519" i="1"/>
  <c r="N519" i="1"/>
  <c r="L520" i="1"/>
  <c r="M520" i="1"/>
  <c r="N520" i="1"/>
  <c r="L521" i="1"/>
  <c r="M521" i="1"/>
  <c r="N521" i="1"/>
  <c r="L522" i="1"/>
  <c r="M522" i="1"/>
  <c r="N522" i="1"/>
  <c r="L523" i="1"/>
  <c r="M523" i="1"/>
  <c r="N523" i="1"/>
  <c r="L524" i="1"/>
  <c r="M524" i="1"/>
  <c r="N524" i="1"/>
  <c r="L525" i="1"/>
  <c r="M525" i="1"/>
  <c r="N525" i="1"/>
  <c r="L526" i="1"/>
  <c r="M526" i="1"/>
  <c r="N526" i="1"/>
  <c r="L527" i="1"/>
  <c r="M527" i="1"/>
  <c r="N527" i="1"/>
  <c r="L528" i="1"/>
  <c r="M528" i="1"/>
  <c r="N528" i="1"/>
  <c r="L529" i="1"/>
  <c r="M529" i="1"/>
  <c r="N529" i="1"/>
  <c r="L530" i="1"/>
  <c r="M530" i="1"/>
  <c r="N530" i="1"/>
  <c r="L531" i="1"/>
  <c r="M531" i="1"/>
  <c r="N531" i="1"/>
  <c r="L532" i="1"/>
  <c r="M532" i="1"/>
  <c r="N532" i="1"/>
  <c r="L533" i="1"/>
  <c r="M533" i="1"/>
  <c r="N533" i="1"/>
  <c r="L534" i="1"/>
  <c r="M534" i="1"/>
  <c r="N534" i="1"/>
  <c r="L535" i="1"/>
  <c r="M535" i="1"/>
  <c r="N535" i="1"/>
  <c r="L536" i="1"/>
  <c r="M536" i="1"/>
  <c r="N536" i="1"/>
  <c r="L537" i="1"/>
  <c r="M537" i="1"/>
  <c r="N537" i="1"/>
  <c r="L538" i="1"/>
  <c r="M538" i="1"/>
  <c r="N538" i="1"/>
  <c r="L539" i="1"/>
  <c r="M539" i="1"/>
  <c r="N539" i="1"/>
  <c r="L540" i="1"/>
  <c r="M540" i="1"/>
  <c r="N540" i="1"/>
  <c r="L541" i="1"/>
  <c r="M541" i="1"/>
  <c r="N541" i="1"/>
  <c r="L542" i="1"/>
  <c r="M542" i="1"/>
  <c r="N542" i="1"/>
  <c r="L543" i="1"/>
  <c r="M543" i="1"/>
  <c r="N543" i="1"/>
  <c r="L544" i="1"/>
  <c r="M544" i="1"/>
  <c r="N544" i="1"/>
  <c r="L273" i="1"/>
  <c r="M273" i="1"/>
  <c r="N273" i="1"/>
  <c r="L274" i="1"/>
  <c r="M274" i="1"/>
  <c r="N274" i="1"/>
  <c r="L275" i="1"/>
  <c r="M275" i="1"/>
  <c r="N275" i="1"/>
  <c r="L276" i="1"/>
  <c r="M276" i="1"/>
  <c r="N276" i="1"/>
  <c r="L277" i="1"/>
  <c r="M277" i="1"/>
  <c r="N277" i="1"/>
  <c r="L278" i="1"/>
  <c r="M278" i="1"/>
  <c r="N278" i="1"/>
  <c r="L279" i="1"/>
  <c r="M279" i="1"/>
  <c r="N279" i="1"/>
  <c r="L280" i="1"/>
  <c r="M280" i="1"/>
  <c r="N280" i="1"/>
  <c r="L281" i="1"/>
  <c r="M281" i="1"/>
  <c r="N281" i="1"/>
  <c r="L282" i="1"/>
  <c r="M282" i="1"/>
  <c r="N282" i="1"/>
  <c r="L283" i="1"/>
  <c r="M283" i="1"/>
  <c r="N283" i="1"/>
  <c r="L284" i="1"/>
  <c r="M284" i="1"/>
  <c r="N284" i="1"/>
  <c r="L285" i="1"/>
  <c r="M285" i="1"/>
  <c r="N285" i="1"/>
  <c r="L286" i="1"/>
  <c r="M286" i="1"/>
  <c r="N286" i="1"/>
  <c r="L287" i="1"/>
  <c r="M287" i="1"/>
  <c r="N287" i="1"/>
  <c r="L288" i="1"/>
  <c r="M288" i="1"/>
  <c r="N288" i="1"/>
  <c r="L289" i="1"/>
  <c r="M289" i="1"/>
  <c r="N289" i="1"/>
  <c r="L290" i="1"/>
  <c r="M290" i="1"/>
  <c r="N290" i="1"/>
  <c r="L291" i="1"/>
  <c r="M291" i="1"/>
  <c r="N291" i="1"/>
  <c r="L292" i="1"/>
  <c r="M292" i="1"/>
  <c r="N292" i="1"/>
  <c r="L293" i="1"/>
  <c r="M293" i="1"/>
  <c r="N293" i="1"/>
  <c r="L294" i="1"/>
  <c r="M294" i="1"/>
  <c r="N294" i="1"/>
  <c r="L295" i="1"/>
  <c r="M295" i="1"/>
  <c r="N295" i="1"/>
  <c r="L296" i="1"/>
  <c r="M296" i="1"/>
  <c r="N296" i="1"/>
  <c r="L297" i="1"/>
  <c r="M297" i="1"/>
  <c r="N297" i="1"/>
  <c r="L298" i="1"/>
  <c r="M298" i="1"/>
  <c r="N298" i="1"/>
  <c r="L299" i="1"/>
  <c r="M299" i="1"/>
  <c r="N299" i="1"/>
  <c r="L300" i="1"/>
  <c r="M300" i="1"/>
  <c r="N300" i="1"/>
  <c r="L301" i="1"/>
  <c r="M301" i="1"/>
  <c r="N301" i="1"/>
  <c r="L302" i="1"/>
  <c r="M302" i="1"/>
  <c r="N302" i="1"/>
  <c r="L303" i="1"/>
  <c r="M303" i="1"/>
  <c r="N303" i="1"/>
  <c r="L304" i="1"/>
  <c r="M304" i="1"/>
  <c r="N304" i="1"/>
  <c r="L305" i="1"/>
  <c r="M305" i="1"/>
  <c r="N305" i="1"/>
  <c r="L306" i="1"/>
  <c r="M306" i="1"/>
  <c r="N306" i="1"/>
  <c r="L307" i="1"/>
  <c r="M307" i="1"/>
  <c r="N307" i="1"/>
  <c r="L308" i="1"/>
  <c r="M308" i="1"/>
  <c r="N308" i="1"/>
  <c r="L309" i="1"/>
  <c r="M309" i="1"/>
  <c r="N309" i="1"/>
  <c r="L310" i="1"/>
  <c r="M310" i="1"/>
  <c r="N310" i="1"/>
  <c r="L311" i="1"/>
  <c r="M311" i="1"/>
  <c r="N311" i="1"/>
  <c r="L312" i="1"/>
  <c r="M312" i="1"/>
  <c r="N312" i="1"/>
  <c r="L313" i="1"/>
  <c r="M313" i="1"/>
  <c r="N313" i="1"/>
  <c r="L314" i="1"/>
  <c r="M314" i="1"/>
  <c r="N314" i="1"/>
  <c r="L315" i="1"/>
  <c r="M315" i="1"/>
  <c r="N315" i="1"/>
  <c r="L316" i="1"/>
  <c r="M316" i="1"/>
  <c r="N316" i="1"/>
  <c r="L317" i="1"/>
  <c r="M317" i="1"/>
  <c r="N317" i="1"/>
  <c r="L318" i="1"/>
  <c r="M318" i="1"/>
  <c r="N318" i="1"/>
  <c r="L319" i="1"/>
  <c r="M319" i="1"/>
  <c r="N319" i="1"/>
  <c r="L320" i="1"/>
  <c r="M320" i="1"/>
  <c r="N320" i="1"/>
  <c r="L321" i="1"/>
  <c r="M321" i="1"/>
  <c r="N321" i="1"/>
  <c r="L322" i="1"/>
  <c r="M322" i="1"/>
  <c r="N322" i="1"/>
  <c r="L323" i="1"/>
  <c r="M323" i="1"/>
  <c r="N323" i="1"/>
  <c r="L324" i="1"/>
  <c r="M324" i="1"/>
  <c r="N324" i="1"/>
  <c r="L325" i="1"/>
  <c r="M325" i="1"/>
  <c r="N325" i="1"/>
  <c r="L326" i="1"/>
  <c r="M326" i="1"/>
  <c r="N326" i="1"/>
  <c r="L327" i="1"/>
  <c r="M327" i="1"/>
  <c r="N327" i="1"/>
  <c r="L328" i="1"/>
  <c r="M328" i="1"/>
  <c r="N328" i="1"/>
  <c r="L329" i="1"/>
  <c r="M329" i="1"/>
  <c r="N329" i="1"/>
  <c r="L330" i="1"/>
  <c r="M330" i="1"/>
  <c r="N330" i="1"/>
  <c r="L331" i="1"/>
  <c r="M331" i="1"/>
  <c r="N331" i="1"/>
  <c r="L332" i="1"/>
  <c r="M332" i="1"/>
  <c r="N332" i="1"/>
  <c r="L333" i="1"/>
  <c r="M333" i="1"/>
  <c r="N333" i="1"/>
  <c r="L334" i="1"/>
  <c r="M334" i="1"/>
  <c r="N334" i="1"/>
  <c r="L335" i="1"/>
  <c r="M335" i="1"/>
  <c r="N335" i="1"/>
  <c r="L336" i="1"/>
  <c r="M336" i="1"/>
  <c r="N336" i="1"/>
  <c r="L337" i="1"/>
  <c r="M337" i="1"/>
  <c r="N337" i="1"/>
  <c r="L338" i="1"/>
  <c r="M338" i="1"/>
  <c r="N338" i="1"/>
  <c r="L339" i="1"/>
  <c r="M339" i="1"/>
  <c r="N339" i="1"/>
  <c r="L340" i="1"/>
  <c r="M340" i="1"/>
  <c r="N340" i="1"/>
  <c r="L341" i="1"/>
  <c r="M341" i="1"/>
  <c r="N341" i="1"/>
  <c r="L342" i="1"/>
  <c r="M342" i="1"/>
  <c r="N342" i="1"/>
  <c r="L343" i="1"/>
  <c r="M343" i="1"/>
  <c r="N343" i="1"/>
  <c r="L344" i="1"/>
  <c r="M344" i="1"/>
  <c r="N344" i="1"/>
  <c r="L345" i="1"/>
  <c r="M345" i="1"/>
  <c r="N345" i="1"/>
  <c r="L346" i="1"/>
  <c r="M346" i="1"/>
  <c r="N346" i="1"/>
  <c r="L347" i="1"/>
  <c r="M347" i="1"/>
  <c r="N347" i="1"/>
  <c r="L348" i="1"/>
  <c r="M348" i="1"/>
  <c r="N348" i="1"/>
  <c r="L349" i="1"/>
  <c r="M349" i="1"/>
  <c r="N349" i="1"/>
  <c r="L350" i="1"/>
  <c r="M350" i="1"/>
  <c r="N350" i="1"/>
  <c r="L351" i="1"/>
  <c r="M351" i="1"/>
  <c r="N351" i="1"/>
  <c r="L352" i="1"/>
  <c r="M352" i="1"/>
  <c r="N352" i="1"/>
  <c r="L353" i="1"/>
  <c r="M353" i="1"/>
  <c r="N353" i="1"/>
  <c r="L354" i="1"/>
  <c r="M354" i="1"/>
  <c r="N354" i="1"/>
  <c r="L355" i="1"/>
  <c r="M355" i="1"/>
  <c r="N355" i="1"/>
  <c r="L356" i="1"/>
  <c r="M356" i="1"/>
  <c r="N356" i="1"/>
  <c r="L357" i="1"/>
  <c r="M357" i="1"/>
  <c r="N357" i="1"/>
  <c r="L358" i="1"/>
  <c r="M358" i="1"/>
  <c r="N358" i="1"/>
  <c r="L359" i="1"/>
  <c r="M359" i="1"/>
  <c r="N359" i="1"/>
  <c r="L360" i="1"/>
  <c r="M360" i="1"/>
  <c r="N360" i="1"/>
  <c r="L361" i="1"/>
  <c r="M361" i="1"/>
  <c r="N361" i="1"/>
  <c r="L362" i="1"/>
  <c r="M362" i="1"/>
  <c r="N362" i="1"/>
  <c r="L363" i="1"/>
  <c r="M363" i="1"/>
  <c r="N363" i="1"/>
  <c r="L364" i="1"/>
  <c r="M364" i="1"/>
  <c r="N364" i="1"/>
  <c r="L365" i="1"/>
  <c r="M365" i="1"/>
  <c r="N365" i="1"/>
  <c r="L366" i="1"/>
  <c r="M366" i="1"/>
  <c r="N366" i="1"/>
  <c r="L367" i="1"/>
  <c r="M367" i="1"/>
  <c r="N367" i="1"/>
  <c r="L368" i="1"/>
  <c r="M368" i="1"/>
  <c r="N368" i="1"/>
  <c r="L369" i="1"/>
  <c r="M369" i="1"/>
  <c r="N369" i="1"/>
  <c r="L370" i="1"/>
  <c r="M370" i="1"/>
  <c r="N370" i="1"/>
  <c r="L371" i="1"/>
  <c r="M371" i="1"/>
  <c r="N371" i="1"/>
  <c r="L372" i="1"/>
  <c r="M372" i="1"/>
  <c r="N372" i="1"/>
  <c r="L373" i="1"/>
  <c r="M373" i="1"/>
  <c r="N373" i="1"/>
  <c r="L374" i="1"/>
  <c r="M374" i="1"/>
  <c r="N374" i="1"/>
  <c r="L375" i="1"/>
  <c r="M375" i="1"/>
  <c r="N375" i="1"/>
  <c r="L376" i="1"/>
  <c r="M376" i="1"/>
  <c r="N376" i="1"/>
  <c r="L377" i="1"/>
  <c r="M377" i="1"/>
  <c r="N377" i="1"/>
  <c r="L378" i="1"/>
  <c r="M378" i="1"/>
  <c r="N378" i="1"/>
  <c r="L379" i="1"/>
  <c r="M379" i="1"/>
  <c r="N379" i="1"/>
  <c r="L380" i="1"/>
  <c r="M380" i="1"/>
  <c r="N380" i="1"/>
  <c r="L381" i="1"/>
  <c r="M381" i="1"/>
  <c r="N381" i="1"/>
  <c r="L382" i="1"/>
  <c r="M382" i="1"/>
  <c r="N382" i="1"/>
  <c r="L383" i="1"/>
  <c r="M383" i="1"/>
  <c r="N383" i="1"/>
  <c r="L384" i="1"/>
  <c r="M384" i="1"/>
  <c r="N384" i="1"/>
  <c r="L385" i="1"/>
  <c r="M385" i="1"/>
  <c r="N385" i="1"/>
  <c r="L386" i="1"/>
  <c r="M386" i="1"/>
  <c r="N386" i="1"/>
  <c r="L387" i="1"/>
  <c r="M387" i="1"/>
  <c r="N387" i="1"/>
  <c r="L388" i="1"/>
  <c r="M388" i="1"/>
  <c r="N388" i="1"/>
  <c r="L389" i="1"/>
  <c r="M389" i="1"/>
  <c r="N389" i="1"/>
  <c r="L390" i="1"/>
  <c r="M390" i="1"/>
  <c r="N390" i="1"/>
  <c r="L391" i="1"/>
  <c r="M391" i="1"/>
  <c r="N391" i="1"/>
  <c r="L392" i="1"/>
  <c r="M392" i="1"/>
  <c r="N392" i="1"/>
  <c r="L393" i="1"/>
  <c r="M393" i="1"/>
  <c r="N393" i="1"/>
  <c r="L394" i="1"/>
  <c r="M394" i="1"/>
  <c r="N394" i="1"/>
  <c r="L395" i="1"/>
  <c r="M395" i="1"/>
  <c r="N395" i="1"/>
  <c r="L396" i="1"/>
  <c r="M396" i="1"/>
  <c r="N396" i="1"/>
  <c r="L397" i="1"/>
  <c r="M397" i="1"/>
  <c r="N397" i="1"/>
  <c r="L398" i="1"/>
  <c r="M398" i="1"/>
  <c r="N398"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 i="1"/>
  <c r="L160" i="1"/>
  <c r="M160" i="1"/>
  <c r="L161" i="1"/>
  <c r="M161" i="1"/>
  <c r="L162" i="1"/>
  <c r="M162" i="1"/>
  <c r="L163" i="1"/>
  <c r="M163" i="1"/>
  <c r="L164" i="1"/>
  <c r="M164" i="1"/>
  <c r="L165" i="1"/>
  <c r="M165" i="1"/>
  <c r="L166" i="1"/>
  <c r="M166" i="1"/>
  <c r="L167" i="1"/>
  <c r="M167" i="1"/>
  <c r="L168" i="1"/>
  <c r="M168" i="1"/>
  <c r="L169" i="1"/>
  <c r="M169" i="1"/>
  <c r="L170" i="1"/>
  <c r="M170" i="1"/>
  <c r="L171" i="1"/>
  <c r="M171" i="1"/>
  <c r="L172" i="1"/>
  <c r="M172" i="1"/>
  <c r="L173" i="1"/>
  <c r="M173" i="1"/>
  <c r="L174" i="1"/>
  <c r="M174" i="1"/>
  <c r="L175" i="1"/>
  <c r="M175" i="1"/>
  <c r="L176" i="1"/>
  <c r="M176" i="1"/>
  <c r="L177" i="1"/>
  <c r="M177" i="1"/>
  <c r="L178" i="1"/>
  <c r="M178" i="1"/>
  <c r="L179" i="1"/>
  <c r="M179" i="1"/>
  <c r="L180" i="1"/>
  <c r="M180" i="1"/>
  <c r="L181" i="1"/>
  <c r="M181" i="1"/>
  <c r="L182" i="1"/>
  <c r="M182" i="1"/>
  <c r="L183" i="1"/>
  <c r="M183" i="1"/>
  <c r="L184" i="1"/>
  <c r="M184" i="1"/>
  <c r="L185" i="1"/>
  <c r="M185" i="1"/>
  <c r="L186" i="1"/>
  <c r="M186" i="1"/>
  <c r="L187" i="1"/>
  <c r="M187" i="1"/>
  <c r="L188" i="1"/>
  <c r="M188" i="1"/>
  <c r="L189" i="1"/>
  <c r="M189" i="1"/>
  <c r="L190" i="1"/>
  <c r="M190" i="1"/>
  <c r="L191" i="1"/>
  <c r="M191" i="1"/>
  <c r="L192" i="1"/>
  <c r="M192" i="1"/>
  <c r="L193" i="1"/>
  <c r="M193" i="1"/>
  <c r="L194" i="1"/>
  <c r="M194" i="1"/>
  <c r="L195" i="1"/>
  <c r="M195" i="1"/>
  <c r="L196" i="1"/>
  <c r="M196" i="1"/>
  <c r="L197" i="1"/>
  <c r="M197" i="1"/>
  <c r="L198" i="1"/>
  <c r="M198" i="1"/>
  <c r="L199" i="1"/>
  <c r="M199" i="1"/>
  <c r="L200" i="1"/>
  <c r="M200" i="1"/>
  <c r="L201" i="1"/>
  <c r="M201" i="1"/>
  <c r="L202" i="1"/>
  <c r="M202" i="1"/>
  <c r="L203" i="1"/>
  <c r="M203" i="1"/>
  <c r="L204" i="1"/>
  <c r="M204" i="1"/>
  <c r="L205" i="1"/>
  <c r="M205" i="1"/>
  <c r="L206" i="1"/>
  <c r="M206" i="1"/>
  <c r="L207" i="1"/>
  <c r="M207" i="1"/>
  <c r="L208" i="1"/>
  <c r="M208" i="1"/>
  <c r="L209" i="1"/>
  <c r="M209" i="1"/>
  <c r="L210" i="1"/>
  <c r="M210" i="1"/>
  <c r="L211" i="1"/>
  <c r="M211" i="1"/>
  <c r="L212" i="1"/>
  <c r="M212" i="1"/>
  <c r="L213" i="1"/>
  <c r="M213" i="1"/>
  <c r="L214" i="1"/>
  <c r="M214" i="1"/>
  <c r="L215" i="1"/>
  <c r="M215" i="1"/>
  <c r="L216" i="1"/>
  <c r="M216" i="1"/>
  <c r="L217" i="1"/>
  <c r="M217" i="1"/>
  <c r="L218" i="1"/>
  <c r="M218" i="1"/>
  <c r="L219" i="1"/>
  <c r="M219" i="1"/>
  <c r="L220" i="1"/>
  <c r="M220" i="1"/>
  <c r="L221" i="1"/>
  <c r="M221" i="1"/>
  <c r="L222" i="1"/>
  <c r="M222" i="1"/>
  <c r="L223" i="1"/>
  <c r="M223" i="1"/>
  <c r="L224" i="1"/>
  <c r="M224" i="1"/>
  <c r="L225" i="1"/>
  <c r="M225" i="1"/>
  <c r="L226" i="1"/>
  <c r="M226" i="1"/>
  <c r="L227" i="1"/>
  <c r="M227" i="1"/>
  <c r="L228" i="1"/>
  <c r="M228" i="1"/>
  <c r="L229" i="1"/>
  <c r="M229" i="1"/>
  <c r="L230" i="1"/>
  <c r="M230" i="1"/>
  <c r="L231" i="1"/>
  <c r="M231" i="1"/>
  <c r="L232" i="1"/>
  <c r="M232" i="1"/>
  <c r="L233" i="1"/>
  <c r="M233" i="1"/>
  <c r="L234" i="1"/>
  <c r="M234" i="1"/>
  <c r="L235" i="1"/>
  <c r="M235" i="1"/>
  <c r="L236" i="1"/>
  <c r="M236" i="1"/>
  <c r="L237" i="1"/>
  <c r="M237" i="1"/>
  <c r="L238" i="1"/>
  <c r="M238" i="1"/>
  <c r="L239" i="1"/>
  <c r="M239" i="1"/>
  <c r="L240" i="1"/>
  <c r="M240" i="1"/>
  <c r="L241" i="1"/>
  <c r="M241" i="1"/>
  <c r="L242" i="1"/>
  <c r="M242" i="1"/>
  <c r="L243" i="1"/>
  <c r="M243" i="1"/>
  <c r="L244" i="1"/>
  <c r="M244" i="1"/>
  <c r="L245" i="1"/>
  <c r="M245" i="1"/>
  <c r="L246" i="1"/>
  <c r="M246" i="1"/>
  <c r="L247" i="1"/>
  <c r="M247" i="1"/>
  <c r="L248" i="1"/>
  <c r="M248" i="1"/>
  <c r="L249" i="1"/>
  <c r="M249" i="1"/>
  <c r="L250" i="1"/>
  <c r="M250" i="1"/>
  <c r="L251" i="1"/>
  <c r="M251" i="1"/>
  <c r="L252" i="1"/>
  <c r="M252" i="1"/>
  <c r="L253" i="1"/>
  <c r="M253" i="1"/>
  <c r="L254" i="1"/>
  <c r="M254" i="1"/>
  <c r="L255" i="1"/>
  <c r="M255" i="1"/>
  <c r="L256" i="1"/>
  <c r="M256" i="1"/>
  <c r="L257" i="1"/>
  <c r="M257" i="1"/>
  <c r="L258" i="1"/>
  <c r="M258" i="1"/>
  <c r="L259" i="1"/>
  <c r="M259" i="1"/>
  <c r="L260" i="1"/>
  <c r="M260" i="1"/>
  <c r="L261" i="1"/>
  <c r="M261" i="1"/>
  <c r="L262" i="1"/>
  <c r="M262" i="1"/>
  <c r="L263" i="1"/>
  <c r="M263" i="1"/>
  <c r="L264" i="1"/>
  <c r="M264" i="1"/>
  <c r="L265" i="1"/>
  <c r="M265" i="1"/>
  <c r="L266" i="1"/>
  <c r="M266" i="1"/>
  <c r="L267" i="1"/>
  <c r="M267" i="1"/>
  <c r="L268" i="1"/>
  <c r="M268" i="1"/>
  <c r="L269" i="1"/>
  <c r="M269" i="1"/>
  <c r="L270" i="1"/>
  <c r="M270" i="1"/>
  <c r="L271" i="1"/>
  <c r="M271" i="1"/>
  <c r="L272" i="1"/>
  <c r="M272" i="1"/>
  <c r="L159" i="1"/>
  <c r="M159"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2" i="1"/>
  <c r="T1053" i="1" l="1"/>
  <c r="T989" i="1"/>
  <c r="T909" i="1"/>
  <c r="T865" i="1"/>
  <c r="T804" i="1"/>
  <c r="T796" i="1"/>
  <c r="T788" i="1"/>
  <c r="T781" i="1"/>
  <c r="T776" i="1"/>
  <c r="T772" i="1"/>
  <c r="T768" i="1"/>
  <c r="T765" i="1"/>
  <c r="T764" i="1"/>
  <c r="T761" i="1"/>
  <c r="T760" i="1"/>
  <c r="T757" i="1"/>
  <c r="T756" i="1"/>
  <c r="T748" i="1"/>
  <c r="T741" i="1"/>
  <c r="T740" i="1"/>
  <c r="T732" i="1"/>
  <c r="T729" i="1"/>
  <c r="T728" i="1"/>
  <c r="T725" i="1"/>
  <c r="T724" i="1"/>
  <c r="T717" i="1"/>
  <c r="T712" i="1"/>
  <c r="T704" i="1"/>
  <c r="T697" i="1"/>
  <c r="T696" i="1"/>
  <c r="T147" i="1"/>
  <c r="T123" i="1"/>
  <c r="T19" i="1"/>
  <c r="T1085" i="1"/>
  <c r="T1077" i="1"/>
  <c r="T1061" i="1"/>
  <c r="T1021" i="1"/>
  <c r="T1013" i="1"/>
  <c r="T1005" i="1"/>
  <c r="T997" i="1"/>
  <c r="T949" i="1"/>
  <c r="T937" i="1"/>
  <c r="T928" i="1"/>
  <c r="T912" i="1"/>
  <c r="T841" i="1"/>
  <c r="T833" i="1"/>
  <c r="T821" i="1"/>
  <c r="T813" i="1"/>
  <c r="T800" i="1"/>
  <c r="T780" i="1"/>
  <c r="T773" i="1"/>
  <c r="T769" i="1"/>
  <c r="T738" i="1"/>
  <c r="T135" i="1"/>
  <c r="T1049" i="1"/>
  <c r="T1033" i="1"/>
  <c r="T1025" i="1"/>
  <c r="T1017" i="1"/>
  <c r="T1001" i="1"/>
  <c r="T857" i="1"/>
  <c r="T845" i="1"/>
  <c r="T837" i="1"/>
  <c r="T801" i="1"/>
  <c r="T793" i="1"/>
  <c r="T744" i="1"/>
  <c r="T917" i="1"/>
  <c r="T160" i="1"/>
  <c r="T115" i="1"/>
  <c r="T39" i="1"/>
  <c r="T1089" i="1"/>
  <c r="T1073" i="1"/>
  <c r="T1057" i="1"/>
  <c r="T993" i="1"/>
  <c r="T985" i="1"/>
  <c r="T973" i="1"/>
  <c r="T957" i="1"/>
  <c r="T925" i="1"/>
  <c r="T913" i="1"/>
  <c r="T908" i="1"/>
  <c r="T805" i="1"/>
  <c r="T745" i="1"/>
  <c r="S2" i="1"/>
  <c r="T655" i="1"/>
  <c r="T451" i="1"/>
  <c r="T367" i="1"/>
  <c r="T271" i="1"/>
  <c r="T235" i="1"/>
  <c r="T203" i="1"/>
  <c r="T32" i="1"/>
  <c r="T9" i="1"/>
  <c r="T1080" i="1"/>
  <c r="T1072" i="1"/>
  <c r="T1032" i="1"/>
  <c r="T1028" i="1"/>
  <c r="T1008" i="1"/>
  <c r="T1000" i="1"/>
  <c r="T996" i="1"/>
  <c r="T905" i="1"/>
  <c r="T897" i="1"/>
  <c r="T893" i="1"/>
  <c r="T881" i="1"/>
  <c r="T877" i="1"/>
  <c r="T856" i="1"/>
  <c r="T852" i="1"/>
  <c r="T848" i="1"/>
  <c r="T840" i="1"/>
  <c r="T836" i="1"/>
  <c r="T828" i="1"/>
  <c r="T685" i="1"/>
  <c r="T684" i="1"/>
  <c r="T677" i="1"/>
  <c r="T676" i="1"/>
  <c r="T673" i="1"/>
  <c r="T672" i="1"/>
  <c r="T669" i="1"/>
  <c r="T664" i="1"/>
  <c r="T661" i="1"/>
  <c r="T660" i="1"/>
  <c r="T656" i="1"/>
  <c r="T648" i="1"/>
  <c r="T645" i="1"/>
  <c r="T589" i="1"/>
  <c r="T493" i="1"/>
  <c r="T439" i="1"/>
  <c r="T375" i="1"/>
  <c r="T287" i="1"/>
  <c r="T251" i="1"/>
  <c r="T225" i="1"/>
  <c r="T128" i="1"/>
  <c r="T109" i="1"/>
  <c r="T64" i="1"/>
  <c r="T5" i="1"/>
  <c r="T1101" i="1"/>
  <c r="T674" i="1"/>
  <c r="T599" i="1"/>
  <c r="T498" i="1"/>
  <c r="T1126" i="1"/>
  <c r="T1030" i="1"/>
  <c r="T998" i="1"/>
  <c r="T934" i="1"/>
  <c r="T902" i="1"/>
  <c r="T870" i="1"/>
  <c r="T838" i="1"/>
  <c r="T806" i="1"/>
  <c r="T1109" i="1"/>
  <c r="T479" i="1"/>
  <c r="T419" i="1"/>
  <c r="T387" i="1"/>
  <c r="T327" i="1"/>
  <c r="T257" i="1"/>
  <c r="T241" i="1"/>
  <c r="T219" i="1"/>
  <c r="T173" i="1"/>
  <c r="T167" i="1"/>
  <c r="T141" i="1"/>
  <c r="T77" i="1"/>
  <c r="T13" i="1"/>
  <c r="T1113" i="1"/>
  <c r="T1105" i="1"/>
  <c r="T1069" i="1"/>
  <c r="T1052" i="1"/>
  <c r="T710" i="1"/>
  <c r="T619" i="1"/>
  <c r="T610" i="1"/>
  <c r="T551" i="1"/>
  <c r="T534" i="1"/>
  <c r="T525" i="1"/>
  <c r="T515" i="1"/>
  <c r="T727" i="1"/>
  <c r="T719" i="1"/>
  <c r="T637" i="1"/>
  <c r="T627" i="1"/>
  <c r="T571" i="1"/>
  <c r="T562" i="1"/>
  <c r="T640" i="1"/>
  <c r="T636" i="1"/>
  <c r="T624" i="1"/>
  <c r="T620" i="1"/>
  <c r="T617" i="1"/>
  <c r="T616" i="1"/>
  <c r="T612" i="1"/>
  <c r="T609" i="1"/>
  <c r="T608" i="1"/>
  <c r="T604" i="1"/>
  <c r="T601" i="1"/>
  <c r="T597" i="1"/>
  <c r="T596" i="1"/>
  <c r="T592" i="1"/>
  <c r="T585" i="1"/>
  <c r="T584" i="1"/>
  <c r="T581" i="1"/>
  <c r="T569" i="1"/>
  <c r="T568" i="1"/>
  <c r="T564" i="1"/>
  <c r="T561" i="1"/>
  <c r="T560" i="1"/>
  <c r="T556" i="1"/>
  <c r="T549" i="1"/>
  <c r="T548" i="1"/>
  <c r="T545" i="1"/>
  <c r="T540" i="1"/>
  <c r="T537" i="1"/>
  <c r="T536" i="1"/>
  <c r="T533" i="1"/>
  <c r="T532" i="1"/>
  <c r="T529" i="1"/>
  <c r="T521" i="1"/>
  <c r="T516" i="1"/>
  <c r="T512" i="1"/>
  <c r="T505" i="1"/>
  <c r="T504" i="1"/>
  <c r="T501" i="1"/>
  <c r="T492" i="1"/>
  <c r="T485" i="1"/>
  <c r="T484" i="1"/>
  <c r="T481" i="1"/>
  <c r="T480" i="1"/>
  <c r="T473" i="1"/>
  <c r="T469" i="1"/>
  <c r="T468" i="1"/>
  <c r="T457" i="1"/>
  <c r="T448" i="1"/>
  <c r="T440" i="1"/>
  <c r="T437" i="1"/>
  <c r="T436" i="1"/>
  <c r="T432" i="1"/>
  <c r="T425" i="1"/>
  <c r="T421" i="1"/>
  <c r="T420" i="1"/>
  <c r="T416" i="1"/>
  <c r="T408" i="1"/>
  <c r="T405" i="1"/>
  <c r="T404" i="1"/>
  <c r="T397" i="1"/>
  <c r="T396" i="1"/>
  <c r="T389" i="1"/>
  <c r="T388" i="1"/>
  <c r="T384" i="1"/>
  <c r="T381" i="1"/>
  <c r="T373" i="1"/>
  <c r="T372" i="1"/>
  <c r="T365" i="1"/>
  <c r="T364" i="1"/>
  <c r="T352" i="1"/>
  <c r="T349" i="1"/>
  <c r="T348" i="1"/>
  <c r="T341" i="1"/>
  <c r="T333" i="1"/>
  <c r="T328" i="1"/>
  <c r="T320" i="1"/>
  <c r="T317" i="1"/>
  <c r="T309" i="1"/>
  <c r="T305" i="1"/>
  <c r="T304" i="1"/>
  <c r="T301" i="1"/>
  <c r="T297" i="1"/>
  <c r="T296" i="1"/>
  <c r="T288" i="1"/>
  <c r="T285" i="1"/>
  <c r="T1098" i="1"/>
  <c r="T1066" i="1"/>
  <c r="T1002" i="1"/>
  <c r="T970" i="1"/>
  <c r="T906" i="1"/>
  <c r="T810" i="1"/>
  <c r="T799" i="1"/>
  <c r="T763" i="1"/>
  <c r="T726" i="1"/>
  <c r="T671" i="1"/>
  <c r="T662" i="1"/>
  <c r="T635" i="1"/>
  <c r="T615" i="1"/>
  <c r="T607" i="1"/>
  <c r="T598" i="1"/>
  <c r="T567" i="1"/>
  <c r="T550" i="1"/>
  <c r="T531" i="1"/>
  <c r="T523" i="1"/>
  <c r="T503" i="1"/>
  <c r="T495" i="1"/>
  <c r="T486" i="1"/>
  <c r="T467" i="1"/>
  <c r="T459" i="1"/>
  <c r="T449" i="1"/>
  <c r="T438" i="1"/>
  <c r="T427" i="1"/>
  <c r="T417" i="1"/>
  <c r="T406" i="1"/>
  <c r="T385" i="1"/>
  <c r="T374" i="1"/>
  <c r="T363" i="1"/>
  <c r="T353" i="1"/>
  <c r="T311" i="1"/>
  <c r="T283" i="1"/>
  <c r="T239" i="1"/>
  <c r="T223" i="1"/>
  <c r="T216" i="1"/>
  <c r="T207" i="1"/>
  <c r="T191" i="1"/>
  <c r="T165" i="1"/>
  <c r="T133" i="1"/>
  <c r="T127" i="1"/>
  <c r="T120" i="1"/>
  <c r="T113" i="1"/>
  <c r="T108" i="1"/>
  <c r="T101" i="1"/>
  <c r="T88" i="1"/>
  <c r="T81" i="1"/>
  <c r="T76" i="1"/>
  <c r="T63" i="1"/>
  <c r="T37" i="1"/>
  <c r="T31" i="1"/>
  <c r="T12" i="1"/>
  <c r="T1118" i="1"/>
  <c r="T1110" i="1"/>
  <c r="T1106" i="1"/>
  <c r="T1102" i="1"/>
  <c r="T1086" i="1"/>
  <c r="T1070" i="1"/>
  <c r="T1054" i="1"/>
  <c r="T1050" i="1"/>
  <c r="T1042" i="1"/>
  <c r="T1026" i="1"/>
  <c r="T1022" i="1"/>
  <c r="T1006" i="1"/>
  <c r="T994" i="1"/>
  <c r="T986" i="1"/>
  <c r="T978" i="1"/>
  <c r="T974" i="1"/>
  <c r="T962" i="1"/>
  <c r="T954" i="1"/>
  <c r="T950" i="1"/>
  <c r="T942" i="1"/>
  <c r="T922" i="1"/>
  <c r="T918" i="1"/>
  <c r="T894" i="1"/>
  <c r="T890" i="1"/>
  <c r="T882" i="1"/>
  <c r="T878" i="1"/>
  <c r="T854" i="1"/>
  <c r="T850" i="1"/>
  <c r="T846" i="1"/>
  <c r="T826" i="1"/>
  <c r="T814" i="1"/>
  <c r="T798" i="1"/>
  <c r="T794" i="1"/>
  <c r="T782" i="1"/>
  <c r="T778" i="1"/>
  <c r="T762" i="1"/>
  <c r="T730" i="1"/>
  <c r="T686" i="1"/>
  <c r="T670" i="1"/>
  <c r="T654" i="1"/>
  <c r="T650" i="1"/>
  <c r="T638" i="1"/>
  <c r="T634" i="1"/>
  <c r="T618" i="1"/>
  <c r="T602" i="1"/>
  <c r="T590" i="1"/>
  <c r="T582" i="1"/>
  <c r="T570" i="1"/>
  <c r="T554" i="1"/>
  <c r="T526" i="1"/>
  <c r="T522" i="1"/>
  <c r="T506" i="1"/>
  <c r="T490" i="1"/>
  <c r="T478" i="1"/>
  <c r="T474" i="1"/>
  <c r="T458" i="1"/>
  <c r="T446" i="1"/>
  <c r="T442" i="1"/>
  <c r="T434" i="1"/>
  <c r="T418" i="1"/>
  <c r="T414" i="1"/>
  <c r="T410" i="1"/>
  <c r="T386" i="1"/>
  <c r="T378" i="1"/>
  <c r="T366" i="1"/>
  <c r="T354" i="1"/>
  <c r="T350" i="1"/>
  <c r="T338" i="1"/>
  <c r="T334" i="1"/>
  <c r="T330" i="1"/>
  <c r="T326" i="1"/>
  <c r="T318" i="1"/>
  <c r="T310" i="1"/>
  <c r="T306" i="1"/>
  <c r="T302" i="1"/>
  <c r="T298" i="1"/>
  <c r="T290" i="1"/>
  <c r="T286" i="1"/>
  <c r="T274" i="1"/>
  <c r="T270" i="1"/>
  <c r="T262" i="1"/>
  <c r="T258" i="1"/>
  <c r="T250" i="1"/>
  <c r="T242" i="1"/>
  <c r="T238" i="1"/>
  <c r="T234" i="1"/>
  <c r="T230" i="1"/>
  <c r="T222" i="1"/>
  <c r="T218" i="1"/>
  <c r="T214" i="1"/>
  <c r="T206" i="1"/>
  <c r="T198" i="1"/>
  <c r="T186" i="1"/>
  <c r="T162" i="1"/>
  <c r="T787" i="1"/>
  <c r="T779" i="1"/>
  <c r="T759" i="1"/>
  <c r="T751" i="1"/>
  <c r="T723" i="1"/>
  <c r="T715" i="1"/>
  <c r="T695" i="1"/>
  <c r="T687" i="1"/>
  <c r="T659" i="1"/>
  <c r="T614" i="1"/>
  <c r="T595" i="1"/>
  <c r="T587" i="1"/>
  <c r="T575" i="1"/>
  <c r="T566" i="1"/>
  <c r="T547" i="1"/>
  <c r="T530" i="1"/>
  <c r="T511" i="1"/>
  <c r="T483" i="1"/>
  <c r="T475" i="1"/>
  <c r="T466" i="1"/>
  <c r="T455" i="1"/>
  <c r="T447" i="1"/>
  <c r="T435" i="1"/>
  <c r="T423" i="1"/>
  <c r="T403" i="1"/>
  <c r="T391" i="1"/>
  <c r="T371" i="1"/>
  <c r="T359" i="1"/>
  <c r="T351" i="1"/>
  <c r="T321" i="1"/>
  <c r="T307" i="1"/>
  <c r="T291" i="1"/>
  <c r="T263" i="1"/>
  <c r="T253" i="1"/>
  <c r="T247" i="1"/>
  <c r="T237" i="1"/>
  <c r="T221" i="1"/>
  <c r="T215" i="1"/>
  <c r="T189" i="1"/>
  <c r="T171" i="1"/>
  <c r="T157" i="1"/>
  <c r="T144" i="1"/>
  <c r="T139" i="1"/>
  <c r="T131" i="1"/>
  <c r="T112" i="1"/>
  <c r="T87" i="1"/>
  <c r="T80" i="1"/>
  <c r="T48" i="1"/>
  <c r="T35" i="1"/>
  <c r="T29" i="1"/>
  <c r="T23" i="1"/>
  <c r="T7" i="1"/>
  <c r="S1131" i="1"/>
  <c r="S1127" i="1"/>
  <c r="T1127" i="1" s="1"/>
  <c r="S1123" i="1"/>
  <c r="T1123" i="1" s="1"/>
  <c r="S1119" i="1"/>
  <c r="S1115" i="1"/>
  <c r="S1111" i="1"/>
  <c r="T1111" i="1" s="1"/>
  <c r="S1107" i="1"/>
  <c r="T1107" i="1" s="1"/>
  <c r="S1103" i="1"/>
  <c r="T1103" i="1" s="1"/>
  <c r="S1099" i="1"/>
  <c r="T1099" i="1" s="1"/>
  <c r="S1095" i="1"/>
  <c r="T1095" i="1" s="1"/>
  <c r="S1091" i="1"/>
  <c r="S1087" i="1"/>
  <c r="T1087" i="1" s="1"/>
  <c r="S1083" i="1"/>
  <c r="S1079" i="1"/>
  <c r="S1075" i="1"/>
  <c r="T1075" i="1" s="1"/>
  <c r="S1071" i="1"/>
  <c r="T1071" i="1" s="1"/>
  <c r="S1067" i="1"/>
  <c r="T1067" i="1" s="1"/>
  <c r="S1063" i="1"/>
  <c r="T1063" i="1" s="1"/>
  <c r="S1059" i="1"/>
  <c r="S1055" i="1"/>
  <c r="T1055" i="1" s="1"/>
  <c r="S1051" i="1"/>
  <c r="T1051" i="1" s="1"/>
  <c r="S1047" i="1"/>
  <c r="S1043" i="1"/>
  <c r="S1039" i="1"/>
  <c r="T1039" i="1" s="1"/>
  <c r="S1035" i="1"/>
  <c r="S1031" i="1"/>
  <c r="T1031" i="1" s="1"/>
  <c r="S1027" i="1"/>
  <c r="S1023" i="1"/>
  <c r="T1023" i="1" s="1"/>
  <c r="S1019" i="1"/>
  <c r="S1015" i="1"/>
  <c r="S1011" i="1"/>
  <c r="S1007" i="1"/>
  <c r="S1003" i="1"/>
  <c r="T1003" i="1" s="1"/>
  <c r="S999" i="1"/>
  <c r="T999" i="1" s="1"/>
  <c r="S995" i="1"/>
  <c r="T995" i="1" s="1"/>
  <c r="S991" i="1"/>
  <c r="T991" i="1" s="1"/>
  <c r="S987" i="1"/>
  <c r="S983" i="1"/>
  <c r="T983" i="1" s="1"/>
  <c r="S979" i="1"/>
  <c r="S975" i="1"/>
  <c r="S971" i="1"/>
  <c r="T971" i="1" s="1"/>
  <c r="S967" i="1"/>
  <c r="T967" i="1" s="1"/>
  <c r="S963" i="1"/>
  <c r="T963" i="1" s="1"/>
  <c r="S959" i="1"/>
  <c r="S955" i="1"/>
  <c r="T955" i="1" s="1"/>
  <c r="S951" i="1"/>
  <c r="T951" i="1" s="1"/>
  <c r="S947" i="1"/>
  <c r="S943" i="1"/>
  <c r="S939" i="1"/>
  <c r="S935" i="1"/>
  <c r="S931" i="1"/>
  <c r="T931" i="1" s="1"/>
  <c r="S927" i="1"/>
  <c r="S923" i="1"/>
  <c r="T923" i="1" s="1"/>
  <c r="S919" i="1"/>
  <c r="S915" i="1"/>
  <c r="S911" i="1"/>
  <c r="T911" i="1" s="1"/>
  <c r="S907" i="1"/>
  <c r="T907" i="1" s="1"/>
  <c r="S903" i="1"/>
  <c r="T903" i="1" s="1"/>
  <c r="S899" i="1"/>
  <c r="S895" i="1"/>
  <c r="T895" i="1" s="1"/>
  <c r="S891" i="1"/>
  <c r="T891" i="1" s="1"/>
  <c r="S887" i="1"/>
  <c r="T887" i="1" s="1"/>
  <c r="S883" i="1"/>
  <c r="S879" i="1"/>
  <c r="T879" i="1" s="1"/>
  <c r="S875" i="1"/>
  <c r="T875" i="1" s="1"/>
  <c r="S871" i="1"/>
  <c r="S867" i="1"/>
  <c r="S863" i="1"/>
  <c r="S859" i="1"/>
  <c r="T859" i="1" s="1"/>
  <c r="S855" i="1"/>
  <c r="T855" i="1" s="1"/>
  <c r="S851" i="1"/>
  <c r="T851" i="1" s="1"/>
  <c r="S847" i="1"/>
  <c r="S843" i="1"/>
  <c r="T843" i="1" s="1"/>
  <c r="S839" i="1"/>
  <c r="T839" i="1" s="1"/>
  <c r="S835" i="1"/>
  <c r="T835" i="1" s="1"/>
  <c r="S831" i="1"/>
  <c r="S827" i="1"/>
  <c r="S823" i="1"/>
  <c r="S819" i="1"/>
  <c r="S815" i="1"/>
  <c r="T815" i="1" s="1"/>
  <c r="S811" i="1"/>
  <c r="T811" i="1" s="1"/>
  <c r="S807" i="1"/>
  <c r="T807" i="1" s="1"/>
  <c r="T24" i="1"/>
  <c r="T803" i="1"/>
  <c r="T786" i="1"/>
  <c r="T758" i="1"/>
  <c r="T739" i="1"/>
  <c r="T731" i="1"/>
  <c r="T722" i="1"/>
  <c r="T703" i="1"/>
  <c r="T694" i="1"/>
  <c r="T675" i="1"/>
  <c r="T667" i="1"/>
  <c r="T658" i="1"/>
  <c r="T639" i="1"/>
  <c r="T603" i="1"/>
  <c r="T594" i="1"/>
  <c r="T583" i="1"/>
  <c r="T563" i="1"/>
  <c r="T527" i="1"/>
  <c r="T518" i="1"/>
  <c r="T491" i="1"/>
  <c r="T482" i="1"/>
  <c r="T454" i="1"/>
  <c r="T443" i="1"/>
  <c r="T433" i="1"/>
  <c r="T401" i="1"/>
  <c r="T390" i="1"/>
  <c r="T379" i="1"/>
  <c r="T369" i="1"/>
  <c r="T358" i="1"/>
  <c r="T347" i="1"/>
  <c r="T319" i="1"/>
  <c r="T303" i="1"/>
  <c r="T275" i="1"/>
  <c r="T259" i="1"/>
  <c r="T252" i="1"/>
  <c r="T243" i="1"/>
  <c r="T236" i="1"/>
  <c r="T227" i="1"/>
  <c r="T220" i="1"/>
  <c r="T175" i="1"/>
  <c r="T161" i="1"/>
  <c r="T149" i="1"/>
  <c r="T143" i="1"/>
  <c r="T136" i="1"/>
  <c r="T129" i="1"/>
  <c r="T124" i="1"/>
  <c r="T111" i="1"/>
  <c r="T104" i="1"/>
  <c r="T79" i="1"/>
  <c r="T65" i="1"/>
  <c r="T53" i="1"/>
  <c r="T47" i="1"/>
  <c r="T40" i="1"/>
  <c r="T33" i="1"/>
  <c r="T21" i="1"/>
  <c r="T15" i="1"/>
  <c r="T10" i="1"/>
  <c r="S284" i="1"/>
  <c r="S281" i="1"/>
  <c r="S280" i="1"/>
  <c r="T280" i="1" s="1"/>
  <c r="S277" i="1"/>
  <c r="T277" i="1" s="1"/>
  <c r="S276" i="1"/>
  <c r="T276" i="1" s="1"/>
  <c r="S273" i="1"/>
  <c r="T273" i="1" s="1"/>
  <c r="S272" i="1"/>
  <c r="T272" i="1" s="1"/>
  <c r="S269" i="1"/>
  <c r="T269" i="1" s="1"/>
  <c r="S268" i="1"/>
  <c r="T268" i="1" s="1"/>
  <c r="S265" i="1"/>
  <c r="S264" i="1"/>
  <c r="S261" i="1"/>
  <c r="S260" i="1"/>
  <c r="T260" i="1" s="1"/>
  <c r="S256" i="1"/>
  <c r="S249" i="1"/>
  <c r="T249" i="1" s="1"/>
  <c r="S245" i="1"/>
  <c r="T245" i="1" s="1"/>
  <c r="S244" i="1"/>
  <c r="T244" i="1" s="1"/>
  <c r="S240" i="1"/>
  <c r="T240" i="1" s="1"/>
  <c r="S233" i="1"/>
  <c r="S229" i="1"/>
  <c r="S228" i="1"/>
  <c r="T228" i="1" s="1"/>
  <c r="S224" i="1"/>
  <c r="S217" i="1"/>
  <c r="T217" i="1" s="1"/>
  <c r="S213" i="1"/>
  <c r="T213" i="1" s="1"/>
  <c r="S212" i="1"/>
  <c r="T212" i="1" s="1"/>
  <c r="S208" i="1"/>
  <c r="T208" i="1" s="1"/>
  <c r="S201" i="1"/>
  <c r="T201" i="1" s="1"/>
  <c r="S197" i="1"/>
  <c r="S196" i="1"/>
  <c r="S192" i="1"/>
  <c r="S185" i="1"/>
  <c r="T185" i="1" s="1"/>
  <c r="S180" i="1"/>
  <c r="S169" i="1"/>
  <c r="T169" i="1" s="1"/>
  <c r="S164" i="1"/>
  <c r="T164" i="1" s="1"/>
  <c r="S153" i="1"/>
  <c r="S148" i="1"/>
  <c r="S137" i="1"/>
  <c r="S132" i="1"/>
  <c r="T132" i="1" s="1"/>
  <c r="S121" i="1"/>
  <c r="T121" i="1" s="1"/>
  <c r="S116" i="1"/>
  <c r="S105" i="1"/>
  <c r="S100" i="1"/>
  <c r="S89" i="1"/>
  <c r="T89" i="1" s="1"/>
  <c r="S84" i="1"/>
  <c r="S73" i="1"/>
  <c r="S68" i="1"/>
  <c r="S57" i="1"/>
  <c r="S52" i="1"/>
  <c r="S41" i="1"/>
  <c r="T41" i="1" s="1"/>
  <c r="S36" i="1"/>
  <c r="T36" i="1" s="1"/>
  <c r="S25" i="1"/>
  <c r="T25" i="1" s="1"/>
  <c r="S20" i="1"/>
  <c r="T158" i="1"/>
  <c r="T154" i="1"/>
  <c r="T146" i="1"/>
  <c r="T134" i="1"/>
  <c r="T130" i="1"/>
  <c r="T122" i="1"/>
  <c r="T114" i="1"/>
  <c r="T110" i="1"/>
  <c r="T106" i="1"/>
  <c r="T102" i="1"/>
  <c r="T98" i="1"/>
  <c r="T86" i="1"/>
  <c r="T82" i="1"/>
  <c r="T78" i="1"/>
  <c r="T58" i="1"/>
  <c r="T38" i="1"/>
  <c r="T30" i="1"/>
  <c r="T26" i="1"/>
  <c r="T18" i="1"/>
  <c r="T14" i="1"/>
</calcChain>
</file>

<file path=xl/sharedStrings.xml><?xml version="1.0" encoding="utf-8"?>
<sst xmlns="http://schemas.openxmlformats.org/spreadsheetml/2006/main" count="2282" uniqueCount="731">
  <si>
    <t>cheque</t>
  </si>
  <si>
    <t>concepto</t>
  </si>
  <si>
    <t>deposito</t>
  </si>
  <si>
    <t>retiro</t>
  </si>
  <si>
    <t>saldo</t>
  </si>
  <si>
    <t>TRASPASO DE HSBC A SCOTIABANK</t>
  </si>
  <si>
    <t>RM MANZANELA CL 35 Y DULCE NOVIEMBRE CL 30 RECIBO 2076</t>
  </si>
  <si>
    <t>EF FARAONES NUEVO CASAS GRANDES FACTURA 5823</t>
  </si>
  <si>
    <t>COBRO FALLIDO ECOGAS</t>
  </si>
  <si>
    <t>DEVOLUCION COBRO FALLIDO ECOGAS</t>
  </si>
  <si>
    <t>CAMIONETA PAVEL</t>
  </si>
  <si>
    <t>SEGURO CAMIONETA PAVEL</t>
  </si>
  <si>
    <t>CAMIONETA LILIAN</t>
  </si>
  <si>
    <t>TRASPASO DE HSBC A BANCOMER</t>
  </si>
  <si>
    <t>CR FACEIMAGEN RD RADIOLOGIA DIGITAL RECIBO 2074</t>
  </si>
  <si>
    <t>COLEGIATURA FABIOLA</t>
  </si>
  <si>
    <t>NOTIF EJ PROTEAM RECIBO 2088</t>
  </si>
  <si>
    <t>TRASPASO DE SCOTIABANK A HSBC</t>
  </si>
  <si>
    <t>COMISIONES RAFAEL</t>
  </si>
  <si>
    <t>COMISIONES PAOLA</t>
  </si>
  <si>
    <t>COMISIONES BETTY</t>
  </si>
  <si>
    <t>COMISIONES JUAN CARLOS</t>
  </si>
  <si>
    <t>COMISIONES DIANA</t>
  </si>
  <si>
    <t>REN. DUSO Y NOTIF XTREME SOUND PAGO 4/5 FACTURA 5872</t>
  </si>
  <si>
    <t>COMIS LULY</t>
  </si>
  <si>
    <t>DISP. DE EFECTIVO POR TRANSFERENCIA A CUENTA</t>
  </si>
  <si>
    <t>CFEL PANCAKE PARADISE PAGO 1/7 FACTURA 5885</t>
  </si>
  <si>
    <t>RDPD EL SHOW DE LAS SOCIAS RECIBO 2080</t>
  </si>
  <si>
    <t>TITRM DELIBURGER RECIBO 2096</t>
  </si>
  <si>
    <t>RM MULTILINGUAL FACTURA 5836</t>
  </si>
  <si>
    <t>RESERVA DE DERECHOS EL SHOW DE LAS SOCIAS</t>
  </si>
  <si>
    <t>RM SENDA A LA ETERNIDAD PAGO 2/3 RECIBO 2083</t>
  </si>
  <si>
    <t>DULCE NOVIEMBRE CL35 PAGO RECIBO 2084</t>
  </si>
  <si>
    <t>GOLDEN PAY CL35 PAGO 1/2 RECIBO 2085</t>
  </si>
  <si>
    <t>SERVICIOS NOTARIALES NOTARIA 25 PAGO 1/2 ONAPPAFA RECIBO 2086</t>
  </si>
  <si>
    <t>SERV. NOT. PAGO 2/2 , COPIAS LIC. TORRES Y TITRM IDENTIFIKT PAGO 1/2 ONAPPAFA RECIBO 2087</t>
  </si>
  <si>
    <t>PRÉSTAMO INVEX</t>
  </si>
  <si>
    <t>HXHE ON MEDICAL FACTURA 5891</t>
  </si>
  <si>
    <t>DEMANDAS DE INFRACCIÓN PIZZERIA LA SIERRA ABONO FACTURA 5841</t>
  </si>
  <si>
    <t>MENSUALIDAD 3/6 SOLADM PRODUCTOS TROQUELADOS DE CHIHUAHUA Y GASTOS ADMINISTRATIVOS DE PRESENTACION Y EJECUCION FACTURA 5892</t>
  </si>
  <si>
    <t>TITRM SOCORRO EN TU HOGAR RECIBO 2089</t>
  </si>
  <si>
    <t>EF SUBSECUENTE CINAROLL RECIBO 2091</t>
  </si>
  <si>
    <t>CCONF FUMIGRAL FACTURA 5893</t>
  </si>
  <si>
    <t>EF ABISMAL FACTURA 5742, MERMAID FACTURA 5730 Y PLANTARIUM FACTURA 5886</t>
  </si>
  <si>
    <t>EF NARA Y CARABONITA FACTURA 5895 FALTA EL IVA</t>
  </si>
  <si>
    <t>EF MIXTO MOTOR CERVECERIA RECIBO 2092</t>
  </si>
  <si>
    <t>RO CATALOGO DE PRODUCTOS PEI Y PAQ FACTURA 5876</t>
  </si>
  <si>
    <t>ONAPPAFA RECIBO 2093</t>
  </si>
  <si>
    <t>NOMINA JUAN CARLOS</t>
  </si>
  <si>
    <t>NOMINA LULY</t>
  </si>
  <si>
    <t>NOMINA CRISTY</t>
  </si>
  <si>
    <t>NOMINA BETTY</t>
  </si>
  <si>
    <t>NOMINA RAFA</t>
  </si>
  <si>
    <t>NOMINA PAOLA</t>
  </si>
  <si>
    <t>RM MASARONI FACTURA 5881</t>
  </si>
  <si>
    <t>EF MIXTO JESSE TALABARTERIA ARTESANAL RECIBO 2094</t>
  </si>
  <si>
    <t>REPLCF REDUCE SPA FACTURA 5848</t>
  </si>
  <si>
    <t>PAGO RENTA OFICINA</t>
  </si>
  <si>
    <t>SAMS</t>
  </si>
  <si>
    <t>HXHE VISA DEL NORTE FACTURA 5888 Y FACTURA 5896</t>
  </si>
  <si>
    <t>RM BENDITA PLANCHA Y EF MIXTO TALLERES ZARCO RECIBO 2097</t>
  </si>
  <si>
    <t>TITRM MULAKA FACTURA 5903</t>
  </si>
  <si>
    <t>REPLCF TORTAS PARRA FACTURA 5824</t>
  </si>
  <si>
    <t>IMSS-INFONAVIT</t>
  </si>
  <si>
    <t>EF MIXTO Y RM THE CLUB NETWORKING PAGO 2/2 FACTURA 5900 Y RECIBO 2098</t>
  </si>
  <si>
    <t>NOMINA DIANA</t>
  </si>
  <si>
    <t>AVP ON MEDICAL FACTURA 5902</t>
  </si>
  <si>
    <t>RM FELICIDAD PRODUCTIVA FACTURA 5890</t>
  </si>
  <si>
    <t>SOKOLABS NOVIEMBRE 1625 Y DICIEMBRE 1626</t>
  </si>
  <si>
    <t>FEDEX 3143295</t>
  </si>
  <si>
    <t>RICARDO SEIRA</t>
  </si>
  <si>
    <t>LEOCARD 773</t>
  </si>
  <si>
    <t>PUNTO ALERTA</t>
  </si>
  <si>
    <t>PRUEBA TRANS AIME</t>
  </si>
  <si>
    <t>NOMINA AIME</t>
  </si>
  <si>
    <t>TITRM SUPRENBOV FACTURA 5901</t>
  </si>
  <si>
    <t>EF MIXTO UNIFORMES UNLIMITED FACTURA 5899</t>
  </si>
  <si>
    <t>REN Y DUSO COPY &amp; PRINT RECIBO 2120</t>
  </si>
  <si>
    <t>AVP STORE PLUS FACTURA 5877</t>
  </si>
  <si>
    <t>RM JUGLANS FACTURA 5908</t>
  </si>
  <si>
    <t>CARGO TBS TONER</t>
  </si>
  <si>
    <t>COMIS PAOLA</t>
  </si>
  <si>
    <t>COMIS JUAN CARLOS</t>
  </si>
  <si>
    <t>COMIS RAFA</t>
  </si>
  <si>
    <t>COMIS DIANA</t>
  </si>
  <si>
    <t>COMIS BETTY</t>
  </si>
  <si>
    <t>PAGO LIC. TORRES</t>
  </si>
  <si>
    <t>RETIRO CAJERO LIC.PARRA (PAGOS EN EFECTIVO DE ELÉCTRICO Y CERAMIQUERO, QUEDANDO SALDO. DETALLE EN EFECTIVOS EMPORIO)</t>
  </si>
  <si>
    <t>PIZZERIA LA SIERRA FACTURA 5841</t>
  </si>
  <si>
    <t>EF MIXTO INDELEK FACTURA 5906</t>
  </si>
  <si>
    <t>RM CAPITAL TIRE CENTER CL. 35 Y CL. 37 IMPI</t>
  </si>
  <si>
    <t>RO CATÁLOGO PUBLICITARIO PEI INDAUTOR</t>
  </si>
  <si>
    <t>RM FARAONES FACTURA 5887</t>
  </si>
  <si>
    <t>EF MIXTO Y RM MOLINA´S STEAK HOUSE HA FACTURA 5880</t>
  </si>
  <si>
    <t>PAGO GASTOS CASA</t>
  </si>
  <si>
    <t>REN Y DUSO Z ZAPETAS ZUPER VARA FACTURA 5911</t>
  </si>
  <si>
    <t>RM CINARLLING RECIBO RECIBO 2105</t>
  </si>
  <si>
    <t>EF MIXTO LOS BANDIDOS KITCHEN BAR FACTURA 5916</t>
  </si>
  <si>
    <t>REN Y DUSO COPY &amp; PRINT RECIBO 2108</t>
  </si>
  <si>
    <t>RM UNIFORMES U UNLIMITED FACTURA 5914</t>
  </si>
  <si>
    <t>EF MIXTO WORK INN FACTURA 5912</t>
  </si>
  <si>
    <t>EF FELICIDAD PRODUCTIVA FACTURA 5882</t>
  </si>
  <si>
    <t>TRASPASO DE HSBC A BANAMEX</t>
  </si>
  <si>
    <t>FEDEX 3154001</t>
  </si>
  <si>
    <t>PAGO ECOGAS</t>
  </si>
  <si>
    <t>REVERSO ECOGAS</t>
  </si>
  <si>
    <t>RETIRO CAJERO</t>
  </si>
  <si>
    <t>RO Y PAQ VIVE, JUEGA Y APRENDE, TODO EN EL HOSPITAL RECIBO 2109</t>
  </si>
  <si>
    <t>TROQUELADOS</t>
  </si>
  <si>
    <t>RM INDELEK FACTURA 5917</t>
  </si>
  <si>
    <t>EF AJOLIVO Y RAIZ RARAMURI LABORATORIO NATURALDEL FACTURA 5915</t>
  </si>
  <si>
    <t>TITRM PANNITELI RECIBO 2110</t>
  </si>
  <si>
    <t>PAQ PANNITELI RECIBO 2110</t>
  </si>
  <si>
    <t>RM DODO DONUTS RECIBO 2111</t>
  </si>
  <si>
    <t>TITRM TAMALES DOÑA CECY DESDE 1953 RECIBO 2112</t>
  </si>
  <si>
    <t>SOLADM SPCA FACTURA 5879</t>
  </si>
  <si>
    <t>REN Y DUSO COMANSA RECIBO 2121</t>
  </si>
  <si>
    <t>PROMALLAS (gastos casa)</t>
  </si>
  <si>
    <t>EF MIXTO AO MEDICAL FACTURA 5920</t>
  </si>
  <si>
    <t>CARTOON FERIA DE MERIDA 5889</t>
  </si>
  <si>
    <t>PRÉSTAMO LIC. PARRA</t>
  </si>
  <si>
    <t>REN Y DUSO ALM ABASTECEDORA DE LACTEOS MERCADO CL. 35 RECIBO 2114</t>
  </si>
  <si>
    <t>REN Y DUSO PAGO 1/3 AUDIOEXPRESS RECIBO 2117</t>
  </si>
  <si>
    <t>RM AO MEDICAL FACTURA 5925</t>
  </si>
  <si>
    <t>REN Y DUSO CARBANSA CL. 12 FACTURA 5919</t>
  </si>
  <si>
    <t>SEGURO MULTICREDITO</t>
  </si>
  <si>
    <t>REN. DUSO Y NOTIF XTREME SOUND PAGO 5/5 FACTURA 5878</t>
  </si>
  <si>
    <t>SALVAMENTO DE MARCA TENLASA FACTURA 5923</t>
  </si>
  <si>
    <t>HXHE PK PROTEIN KITCHEN</t>
  </si>
  <si>
    <t>SAT</t>
  </si>
  <si>
    <t>RM CAPITAL TIRE CENTER CL. 35 Y CL. 37 IMPI Y MASARONI</t>
  </si>
  <si>
    <t>EF MIXTO FANTASY FLAG FOOTBALL FACTURA 5928</t>
  </si>
  <si>
    <t>mes</t>
  </si>
  <si>
    <t>banco</t>
  </si>
  <si>
    <t>fecha</t>
  </si>
  <si>
    <t>Efectivo</t>
  </si>
  <si>
    <t>Bancomer</t>
  </si>
  <si>
    <t>HSBC</t>
  </si>
  <si>
    <t>Banamex</t>
  </si>
  <si>
    <t>Santander</t>
  </si>
  <si>
    <t>Scotiabank</t>
  </si>
  <si>
    <t>RM MOTOR CERVECERIA RECIBO 2122 ($90.00 en ELEfectivos con fecha 5/Feb/19)</t>
  </si>
  <si>
    <t>PAGO 3 PARA PROTECCIÓN DE PATENTE TEJAS TERRACOTTA FACTURA 5931</t>
  </si>
  <si>
    <t>SEGURO CAMIONETA LILIAN</t>
  </si>
  <si>
    <t>RETIRO DE CAJERO</t>
  </si>
  <si>
    <t>FEDEX 3170305</t>
  </si>
  <si>
    <t>FOOT CENTER</t>
  </si>
  <si>
    <t>ESCUELA FABIOLA</t>
  </si>
  <si>
    <t>CANT HERENZZA RECIBO 2125</t>
  </si>
  <si>
    <t>EF MIXTO Y RM KEGS RECIBO 2123</t>
  </si>
  <si>
    <t>HXHE PIJAMA SOCIAL RECIBO 2124</t>
  </si>
  <si>
    <t>RM AJOLIVO FACTURA 5933</t>
  </si>
  <si>
    <t>RM WORK INN FACTURA 5929</t>
  </si>
  <si>
    <t>CR NEBITÉ FACTURA 5832</t>
  </si>
  <si>
    <t>CFEL PANCAKE PARADISE FACTURA 5934</t>
  </si>
  <si>
    <t>COMIS AIME</t>
  </si>
  <si>
    <t>COMIS CRISTY</t>
  </si>
  <si>
    <t>PAGO TORRES</t>
  </si>
  <si>
    <t>EF MIXTO PINSA PROYECTOS Y SERVICIOS INDUSTRIALES FACTURA 5935</t>
  </si>
  <si>
    <t>EF MIXTO CASCANUECES RECIBO 2131</t>
  </si>
  <si>
    <t>TITRM PRESTAVALE MAS TIENDAS, MAS COMPRAS FACTURA 5940</t>
  </si>
  <si>
    <t>RM SENDA A LA ETERNIDAD RECIBO 2128 PAGO 3/3</t>
  </si>
  <si>
    <t>SEGURO IMSS-INFONAVIT</t>
  </si>
  <si>
    <t>EF MIXTO HIPER RECUBRE FACTURA 5936</t>
  </si>
  <si>
    <t>RM TALLERES ZARCO FACTURA 5941</t>
  </si>
  <si>
    <t>EF VIA AUREA RECIBO 2129</t>
  </si>
  <si>
    <t>RENTA OFICINA</t>
  </si>
  <si>
    <t>RO SERTEI SOLUCIONES INFORMATICAS
MANUALES Y RO PORTAFOLIOS SERTEI (pago complementario)</t>
  </si>
  <si>
    <t>REN Y DUSO AVISO COMERCIAL MAS QUE CLIENTES HACEMOS AMIGOS FACTURA 5943</t>
  </si>
  <si>
    <t>TITRM TACOS ESPINO RECIBO 2127</t>
  </si>
  <si>
    <t>CERTRO (METODOLOGIA DEL PROCESO COLABORATIVO PARA LA IDENTIFICACION DE ELEMENTOS ESTRATEGICOS, LA ADMINISTRACION DE RIESGOS: UNA HERRAMIENTA PARA CREAR Y PERSEVERAR EL VALOR DE UNA INSTITUCION PUBLICA, EL CONTROL INTERNO: UN ALIADO ESTRATEGICO PARA UNA GESTION INSTITUCIONAL EXITOSA Y, DIAGRAMAS Y PRINCIPIOS BASICOS APLICABLES AL CONTROL INTERNO Y ADMINISTRACION DE RIESGOS) FACTURA 5939</t>
  </si>
  <si>
    <t>REN, DUSO Y TITRM HOME PAINT HP FACTURA 5859 Y CIMP HOME PAINT HP FACTURA 5897</t>
  </si>
  <si>
    <t>CIMP, CR Y PLAD NAOMIPHONE FACTURA 5948</t>
  </si>
  <si>
    <t>REN Y DUSO AMERIVENT FACTURA 5945</t>
  </si>
  <si>
    <t>REN Y DUSO COMANSA FACTURA 5944</t>
  </si>
  <si>
    <t>SEARS</t>
  </si>
  <si>
    <t>RM BUGALOO EN CL. 29, CL. 32 Y CL. 35</t>
  </si>
  <si>
    <t>TITRM TERRALITE GASOLINERA FACTURA 5949</t>
  </si>
  <si>
    <t>CANT OPTILENTES FACTURA 5956</t>
  </si>
  <si>
    <t>EF MIXTO ZENTINEL FACTURA 5946</t>
  </si>
  <si>
    <t>EF MIXTO LA JUGUERIA RECIBO 2130</t>
  </si>
  <si>
    <t>EF (BONITA CO., BONITA FARM, BONITA, OLA BONITA, BOSSALINDA Y BUGALOO) FACTURA 5910, IVA DE EF (CARA BONITA Y NARA) FACTURA 5895 Y EF (CORDELIA Y FILAMENT) FACTURA 5958</t>
  </si>
  <si>
    <t>RO BIO HEALT STORE (Pago complementario)</t>
  </si>
  <si>
    <t>HXHE SOCIAL PIJAMAS RECIBO 2137</t>
  </si>
  <si>
    <t>TITRM X XENTRO ADMIN FACTURA 5953</t>
  </si>
  <si>
    <t>RM PINSA FACTURA 5954</t>
  </si>
  <si>
    <t>RM CASCANUECES FACTURA 5955</t>
  </si>
  <si>
    <t>REN Y DUSO YARPO FACTURA 5957</t>
  </si>
  <si>
    <t>EF MIXTO ALPA RECIBO 2141</t>
  </si>
  <si>
    <t>EF SOMOS GOOD FOOD RECIBO 2142</t>
  </si>
  <si>
    <t>IVA RM BUGALOO FACTURA 5950</t>
  </si>
  <si>
    <t>HXHE RINCÓN DE LA ABUELA DELICIAS RANCHERAS AUDITORIA DE SECRETOS FACTURA 5932</t>
  </si>
  <si>
    <t>PAGO CONTABILIDAD</t>
  </si>
  <si>
    <t>EF (Sedona, Avalon, Eternia, Antártida, Mont Blanc, Tundra, Skywalk, Viedma, Sierra Nevada, Volcano, Taos, Canyon, Alpino, Trekking, Nepal, Interlaken, Kayak, Fiji, Badian, Bora, Alsek, Donegal, Ananda, Alaya, Asana, Metta, Novelty, Qualia, Polaris, Ares, Kai, Tibet, Olympus, Athos, Vosgos, Stargate, Satori, Apolo, Maia, Iguazú, Valparaíso, Sayulita, Luxor, Cartagena, Janeiro, Holbox, Portofino, Tikal, Tulum, Andino, Sau Paulo, Trastevere, Pokhara) FACTURA 5904, HXHE (Demanda de Amparo Internacional de Cerámica) FACTURA 5930, RM HOGAR INTERCERAMIC FACTURA 5947</t>
  </si>
  <si>
    <t>TITRM DETALES QUE HACEN TU ESPACIO FACTURA 5905</t>
  </si>
  <si>
    <t>SOLADM PAGO 1/4 ECOCENTER FACTURA 5973</t>
  </si>
  <si>
    <t>TITRM SEGA FISCAL RECIBO 2138</t>
  </si>
  <si>
    <t>TITRM CONFIANZA BIENES RAICES RECIBO 2139</t>
  </si>
  <si>
    <t>CFEL ELOTELANDIA PAGO 1/2 RECIBO 2140</t>
  </si>
  <si>
    <t>FEDEX 3179057 3185813</t>
  </si>
  <si>
    <t>EF LOPES FACTURA 5962</t>
  </si>
  <si>
    <t>FEDEX 3164034 y 3192391</t>
  </si>
  <si>
    <t>SOKOLABS</t>
  </si>
  <si>
    <t>DEPOSITO EN CHEQUE SEMILLAS PURA SANGRE</t>
  </si>
  <si>
    <t>CHEQUE REVERSA</t>
  </si>
  <si>
    <t>EF MIXTO Y RM FIXYCAR RECIBO 2136</t>
  </si>
  <si>
    <t>CANT BC TOOL FACTURA 5971</t>
  </si>
  <si>
    <t>TITRM PRAEMISSA FACTURA 5966</t>
  </si>
  <si>
    <t>RM KETOTRACE RECIBO 2145</t>
  </si>
  <si>
    <t>EF (NUX CL.30 Y CL.31, GRUPO ASTRON CL.35, CL.36 Y CL.39, GLOBAL EX CL.36) FACTURA 5952</t>
  </si>
  <si>
    <t>EF MIXTO GRISKA FACTURA 5970</t>
  </si>
  <si>
    <t>PAGO SEGURO MULTICREDITO</t>
  </si>
  <si>
    <t>fecha2</t>
  </si>
  <si>
    <t>REN Y DUSO "M FROES MANUFACTURERA FROES" FACTURA 5965</t>
  </si>
  <si>
    <t>SOLADM 2/4 ECOCENTER FACTURA 6000</t>
  </si>
  <si>
    <t>EF GREEN RABIT MARKET RECIBO 2148</t>
  </si>
  <si>
    <t>REVERSO PAGO ECOGAS</t>
  </si>
  <si>
    <t>PAGO LEOCARD</t>
  </si>
  <si>
    <t>EF MIXTO "IHOLZWERK" FACTURA 5308</t>
  </si>
  <si>
    <t>CANT "REVUELTA" FACTURA 5977</t>
  </si>
  <si>
    <t>EF GALESCO RECIBO 2154</t>
  </si>
  <si>
    <t>HXHE Y RM "BUGTALOO" FACTURA 5976</t>
  </si>
  <si>
    <t>TITRM "TEIKA ENERGY", "TEKA UNLEADED" Y "TEIKA SUPER UNLEADED" FACTURA 5975</t>
  </si>
  <si>
    <t>CAPACITACION DEL MES</t>
  </si>
  <si>
    <t>HXHE PIJAMA SOCIAL RECIBO 2143</t>
  </si>
  <si>
    <t>ININTEGRUM</t>
  </si>
  <si>
    <t>SOLADM PAGO 5/6 PRODUCTOS TROQUELADOS DE CHIHUAHUA FACTURA 5968</t>
  </si>
  <si>
    <t>CFEL "PANCAKE PARADISE" FACTURA 5983</t>
  </si>
  <si>
    <t>REN Y DUSO SEMILLAS PURA SANGRE FACTURA 5967</t>
  </si>
  <si>
    <t>COLEGIATURA FABI</t>
  </si>
  <si>
    <t>CFEL ELOTELANDIA RECIBO 2155</t>
  </si>
  <si>
    <t>PAGO ELSA ORDOÑEZ NOTARIA FACTURA 718</t>
  </si>
  <si>
    <t>PAGO LASER TONN</t>
  </si>
  <si>
    <t>RM SEÑOR CAMARON S LA RICA COMIDA DEL MAR CL. 43 FACTURA 6001, CON UN SALDO A FAVOR DE $1,675.04</t>
  </si>
  <si>
    <t>RM RAIZ RARAMURI FACTURA 5978</t>
  </si>
  <si>
    <t>EF MIXTO OMEE FACTURA 5960</t>
  </si>
  <si>
    <t>EF MIXTO PORKYS BBQ JOINT RECIBO 2149</t>
  </si>
  <si>
    <t>PAGO NOTARIA ONAPPAFA RECIBO 2150</t>
  </si>
  <si>
    <t>RM OFICIUM FACTURA 5984</t>
  </si>
  <si>
    <t>REN Y DUSO LIKON FACTURA 5987</t>
  </si>
  <si>
    <t>EF MIXTO BURGUERLANDIA RECIBO 2151</t>
  </si>
  <si>
    <t>PAGO GASTOS ELSA ORDOÑEZ</t>
  </si>
  <si>
    <t>PAGO A&amp;C CLEAN</t>
  </si>
  <si>
    <t>PAGO SOKOLABS</t>
  </si>
  <si>
    <t>ESPECIALISTAS QUE HACEN LA DIFERENCIA FACTURA 5985</t>
  </si>
  <si>
    <t>PAGO MANDADO BETTY OFICINA</t>
  </si>
  <si>
    <t>PAGO A JUAN CARLOS POR DUPLICADOS DE LLAVES DE OFICINA</t>
  </si>
  <si>
    <t>IVA PENDIENTE DE LASER TONN</t>
  </si>
  <si>
    <t>EF MIXTO LUCA RECIBO 2152</t>
  </si>
  <si>
    <t>RO, CERTRO Y PAQ "TRULAN" FACTURA 5991</t>
  </si>
  <si>
    <t>SEGURO IMSS-INFONAVIT, SEGURO OFICINA, IMPUESTO IMSS</t>
  </si>
  <si>
    <t>MANDADO BETTY</t>
  </si>
  <si>
    <t>NOMINA RAFAEL</t>
  </si>
  <si>
    <t>REVERSA NOMINA CRISTY</t>
  </si>
  <si>
    <t>EF LEARNSCOPIC RECIBO 2153</t>
  </si>
  <si>
    <t>TITRM DUZZY FACTURA 5993</t>
  </si>
  <si>
    <t>RENTA DESPACHO</t>
  </si>
  <si>
    <t>NOMINA PAOLA RESTANTE</t>
  </si>
  <si>
    <t>RM GRISKA FACTURA FACTURA 5982</t>
  </si>
  <si>
    <t>PAGO ANUALIDAD CANACO</t>
  </si>
  <si>
    <t>EF "CREA Y RESALTA TUS IDEAS FACTURA" Y "GRAFICOS CON EMOCION" 5986</t>
  </si>
  <si>
    <t>SAMS (hogar)</t>
  </si>
  <si>
    <t>BT Y AP PATENTE MONTACARGAS, ANALISIS DE PATENTABILIDAD RECIBO 2161</t>
  </si>
  <si>
    <t>REN Y DUSO LOS TOROS DEL TOPO FACTURA 5992</t>
  </si>
  <si>
    <t>RM "GLOBAL EX" FACTURA 5997, RM "NUX" FACTURA 5998, Y RM "ASTRON" FACTURA 5999</t>
  </si>
  <si>
    <t>REN Y DUSO "MAFRE MADERAS DEL FRESNO" CL. 35 FACTURA 6004</t>
  </si>
  <si>
    <t>PAGO RICARDO SEIRA</t>
  </si>
  <si>
    <t>EF (S) LOGOTIPO RECIBO 2158</t>
  </si>
  <si>
    <t>RM "GALESCO" FACTURA 6013</t>
  </si>
  <si>
    <t>SOLADM PAGO 3/4 ECOCENTER FACTURA 6011</t>
  </si>
  <si>
    <t>TITRM "DOZAL" FACTURA 6009</t>
  </si>
  <si>
    <t>RM "EXPO CHIHUAHUA" FACTURA 6006</t>
  </si>
  <si>
    <t>EF "CEDIS PABLO II" FACTURA 5996</t>
  </si>
  <si>
    <t>DEPOSITO EN OXXO</t>
  </si>
  <si>
    <t>HXHE, DUSO Y CAPO "INDUSTRIAS FRI MAR" CL. 35, RM "INDUSTRIAS FRI MAR" CL. 7, Y RM "HERRAMIENTAS FRI MAR" CL. 35 FACTURA 6010</t>
  </si>
  <si>
    <t>VIATICOS JUAREZ</t>
  </si>
  <si>
    <t>EF "EXPERIENCIA Y ALTA TECNOLOGIA" Y EF "EXPERIENCE AND HI TEC FOR YOUR HEALT" FACTURA 6007</t>
  </si>
  <si>
    <t>FOTOS FABIOLA</t>
  </si>
  <si>
    <t>RO "FLEJES DE ALAMBRE ENDOSADO CON SELLO DE SEGURIDAD"</t>
  </si>
  <si>
    <t>REN Y DUSO LOGO ZAPATERIA CORONA RECIBO 2163</t>
  </si>
  <si>
    <t>TITRM BITE LESS FACTURA 6014</t>
  </si>
  <si>
    <t>PAGO PINTORES (hogar)</t>
  </si>
  <si>
    <t>EF Y RM ORSINI´S FACTURA 6015</t>
  </si>
  <si>
    <t>REN Y DUSO JON NY´S CL. 44 FACTURA 6003</t>
  </si>
  <si>
    <t>PAGO TBS TONER</t>
  </si>
  <si>
    <t>NOMINA CRISTY Y BETTY</t>
  </si>
  <si>
    <t>DEV. NOMINA CRISTY Y BETTY</t>
  </si>
  <si>
    <t>NOMINA CRISTY (fallido)</t>
  </si>
  <si>
    <t>INSCRIPCION FABIOLA PARRA</t>
  </si>
  <si>
    <t>CANT "DESARROLLA T" FACTURA 6012</t>
  </si>
  <si>
    <t>SOLADM PAGO 4/4 ECOCENTER FACTURA 6024</t>
  </si>
  <si>
    <t>CANCELADA-DEVOLUCION FACTURA 5997</t>
  </si>
  <si>
    <t>TITRM "MAS TODO VALE" FACTURA 5969</t>
  </si>
  <si>
    <t>EF MIXTO "DICK" Y CDER "AGROREMOLQUES WIEBE" FACTURA 6021</t>
  </si>
  <si>
    <t>TITRM "LA CABAÑA SMOKEHOUSE" Y "GASTRONOMICA SMOKEHOUSE" FACTURA 6022</t>
  </si>
  <si>
    <t>RM ("MOLINA SALAD", "HONKY TON SAUCE", "BUCKAROO SAUCE", DISEÑO "BUCKAROO", "REBEL RINDS", "CHICKEN STICKS"), Y AC ("GREAT RIBS IN A GREAT PLACE", "BEST RIBS IN TOWN") FACTURA 6016</t>
  </si>
  <si>
    <t>SEGURO MULTI CREDITO</t>
  </si>
  <si>
    <t>EF "VERONA", "PLANA", "CUADRO ANTIDERRAME", "CHALET CONTEMPO" FACTURA 6019</t>
  </si>
  <si>
    <t>ECOGAS</t>
  </si>
  <si>
    <t>IVA CORRESPONDIENTE A LAS FACTURAS 5973, 6000, 6011 Y 6024 DE ECOCENTER RECIBO 2175</t>
  </si>
  <si>
    <t>COLEGIATURA FABIOLA PARRA</t>
  </si>
  <si>
    <t>EF "CASA GESA" FACTURA 5988</t>
  </si>
  <si>
    <t>EF "EPIFANIA" FACTURA 6028</t>
  </si>
  <si>
    <t>CERTRO "SERTEI SOLUCIONES INFORMATICAS" Y "MANUALES Y PORTAFOLIOS SERTEI" FACTURA 6030</t>
  </si>
  <si>
    <t>TITRM "CONNECTION CREW" RECIBO 2179</t>
  </si>
  <si>
    <t>REN Y DUSO "CASTALLIA" NOMINATIVA FACTURA 6031</t>
  </si>
  <si>
    <t>RETIRO LILIAN</t>
  </si>
  <si>
    <t>AC "CREA Y RESALTA TUS IDEAS" FACTURA 6008</t>
  </si>
  <si>
    <t>TITRM "ILION" LOGO FACTURA 6029</t>
  </si>
  <si>
    <t>REN Y DUSO "INSTITUTO GASTRONOMICO L ́ECOLE DUCHEF SISTEMAS EDUCATIVOS DEL NORTE A.C." PAGO 1/3 FACTURA 5942</t>
  </si>
  <si>
    <t>EF MIXTO "MINEROS SOUVENIR" FACTURA 6033</t>
  </si>
  <si>
    <t>REN Y DUSO "DEY" CL. 32 FACTURA 5995</t>
  </si>
  <si>
    <t>RM "BURGUERLANDIA" RECIBO 2178 1/2</t>
  </si>
  <si>
    <t>RM "BURGUERLANDIA" RECIBO 2179 2/2</t>
  </si>
  <si>
    <t>CAPO "GRUPO REMOLQUES" FACTURA 6026</t>
  </si>
  <si>
    <t>A&amp;C CLEAN</t>
  </si>
  <si>
    <t>CFEL "PANCAKE PARADISE" FACTURA 6036</t>
  </si>
  <si>
    <t>RM "KIREEN" FACTURA 6059</t>
  </si>
  <si>
    <t>DEPOSITO ERRONEO DE BUGALOO</t>
  </si>
  <si>
    <t>CBAR "BUGALOO" FACTURA 6057</t>
  </si>
  <si>
    <t>AV "LA EMPANADERIA" RECIBO 2170</t>
  </si>
  <si>
    <t>EF MIXTO "SERVILIM" RECIBO 2169</t>
  </si>
  <si>
    <t>RM "MARIA MIA" RECIBO 2176</t>
  </si>
  <si>
    <t>PAGO GO PROFIT</t>
  </si>
  <si>
    <t>COPIAS CERTIFICADAS</t>
  </si>
  <si>
    <t>FEDEX</t>
  </si>
  <si>
    <t>RM "EPIFANIA" PAGO 1/2 FACTURA 6035</t>
  </si>
  <si>
    <t>CHEQUE PAGADO</t>
  </si>
  <si>
    <t>PAGO ININTEGRUM</t>
  </si>
  <si>
    <t>DEV AGROTEC</t>
  </si>
  <si>
    <t>EF MIXTO "GW INTEGRACION" FACTURA 6039</t>
  </si>
  <si>
    <t>EF MIXTO "HUITZILOPORKY" RECIBO 2180</t>
  </si>
  <si>
    <t>EF MIXTO "RICASA LIMPIEZA" FACTURA 6046</t>
  </si>
  <si>
    <t>BT "EL CHALET MODELO 1,2 Y 3" FACTURA 6034</t>
  </si>
  <si>
    <t>EF MIXTO "" RECIBO</t>
  </si>
  <si>
    <t>RM "MINEROS SOUVENIR" FACTURA 6049</t>
  </si>
  <si>
    <t>EF "DAME CARA MELO" Y "DENTIFY" FACTURA 6041</t>
  </si>
  <si>
    <t>RM "AURA SANTA" CL., 43 FACTURA 6053</t>
  </si>
  <si>
    <t>PAGO FACTURA</t>
  </si>
  <si>
    <t>COSTCO</t>
  </si>
  <si>
    <t>REN Y DUSO "GENESIS" CL. 3 FACTURA 6047</t>
  </si>
  <si>
    <t>TITRM "LIVEER" Y DISEÑO RECIBO 2184</t>
  </si>
  <si>
    <t>EF MIXTO Y RM "COCOSTEÑO" FACTURA 6058</t>
  </si>
  <si>
    <t>EF MIXTO "WIXARIKA" RECIBO 2174</t>
  </si>
  <si>
    <t>BT MIGUEL GARZA RECIBO 2181</t>
  </si>
  <si>
    <t>TITRM "HAPSAY" FACTURA 6053</t>
  </si>
  <si>
    <t>RM "GW INTEGRACION" FACTURA 6055</t>
  </si>
  <si>
    <t>RE Y DUSO "SUN ROLL" CL. 43 FACTURA 6023</t>
  </si>
  <si>
    <t>REN Y DUSO "CF COFIASA ABASTECEDORA DE FIERRO Y ACERO" (Clase 35) Y REN Y DUSO "CF GRUPO COFIASA COMERCIAL DE FIERRO Y ACERO" (Clase 35) FACTURA 5989</t>
  </si>
  <si>
    <t>INGRESO PERSONAL (PARA PAGO QUIZMEX)</t>
  </si>
  <si>
    <t>PUNTO ALERTA MONITOREO OFICINA</t>
  </si>
  <si>
    <t>DEPOSITO EN CHEQUE FALLIDO</t>
  </si>
  <si>
    <t>EF MIXTO "GENESIS" CL 35 FACTURA 6067</t>
  </si>
  <si>
    <t>RM "RICASA LIMPIEZA" CL 35 FACTURA 6066</t>
  </si>
  <si>
    <t>PLFYC "FOOT CENTER" PAGO 6/6 RECIBO 2182</t>
  </si>
  <si>
    <t>RM "MERCADO BARBER" RECIBO 2194</t>
  </si>
  <si>
    <t>CHEQUE DEVUELTO</t>
  </si>
  <si>
    <t>CCONF Y TITRM "GALLETAS RANCHERAS EL RINCON DE LA ABUELA" CL. 35 FACTURA 6037</t>
  </si>
  <si>
    <t>TITRM "GALLETAS RANCHERAS" FACTURA 6040</t>
  </si>
  <si>
    <t>DEV SPEI BANCOMER TRASPASO</t>
  </si>
  <si>
    <t>RO Y PAQ "TIGRE TONY" FACTURA 6043</t>
  </si>
  <si>
    <t>LILIAN</t>
  </si>
  <si>
    <t>TITRM "JUGLANS" FACTURA 6070</t>
  </si>
  <si>
    <t>HXHE, RO Y CLEG "FIXYCAR" RECIBO 2191</t>
  </si>
  <si>
    <t>EF MIXTO "BEE-DA" RECIBO 2185</t>
  </si>
  <si>
    <t>EF MIXTO "HOTEL DON RUBEN" FACTURA 6061</t>
  </si>
  <si>
    <t>PAGO QUIZMEX</t>
  </si>
  <si>
    <t>PAGO OLGA</t>
  </si>
  <si>
    <t>EF "ILA BARU" FACTURA 6069</t>
  </si>
  <si>
    <t>AC "EXPERIENCIA Y ALTA TECNOLOGIA" Y "EXPERIENCE AND HI TEC FOR YOU HEALTH" FACTURA 6017</t>
  </si>
  <si>
    <t>PERSIANAS OFICINA</t>
  </si>
  <si>
    <t>VENTANERIA (hogar)</t>
  </si>
  <si>
    <t>HXHE "BUGALOO" RECIBO 2186</t>
  </si>
  <si>
    <t>EF MIXTO "LA HERRADURA" FACTURA 6071</t>
  </si>
  <si>
    <t>HXHE "SOCIAL PIJAMAS" FACTURA 6119</t>
  </si>
  <si>
    <t>HXHE "PROTEIN KITCHEN" FACTURA 6075</t>
  </si>
  <si>
    <t>PAGO EVM</t>
  </si>
  <si>
    <t>REN Y DUSO "ICE TRO" FACTURA 6072</t>
  </si>
  <si>
    <t>EXTIMES "PANCAKE PARADISE" FACTURA 6076</t>
  </si>
  <si>
    <t>MUJERES EMPRESARIAS</t>
  </si>
  <si>
    <t>RM "EPIFANIA" PAGO 2/2 FACTURA 6035</t>
  </si>
  <si>
    <t>PAGO MUJERES EMPRESARIAS</t>
  </si>
  <si>
    <t>RM "WIXARIKA" RECIBO 2190</t>
  </si>
  <si>
    <t>TITRM "A ACCENTO LOGISTICA EN EVENTOS" FACTURA 6073</t>
  </si>
  <si>
    <t>RO "TIGRE TONY" INDAUTOR</t>
  </si>
  <si>
    <t>TITRM "NIDUS" Clase 9 Y "COLIBRI" Clase 9 FACTURA 6068</t>
  </si>
  <si>
    <t>HXHE "Análisis de Patentabilidad forma de la máquina" Y "Análisis de Patentabilidad del funcionamiento de la máquina" FACTURA 6065</t>
  </si>
  <si>
    <t>TITRM "SERTEI" (Clase 35), "SERTEI" (Clase 42), Y AC " TECNOLOGÍA CON VALOR" (Clase 35) FACTURA 6054</t>
  </si>
  <si>
    <t>CENTAUROS DEL NORTE</t>
  </si>
  <si>
    <t>EF MIXTO "LA MORDIDA FELIZ" FACTURA</t>
  </si>
  <si>
    <t>TITRM "THE NET WORKING CLUB" RECIBO 2206</t>
  </si>
  <si>
    <t>CFEL "ELOTELANDIA" RECIBO 2201</t>
  </si>
  <si>
    <t>TITRM "GAS LEYVA" FACTURA 6079</t>
  </si>
  <si>
    <t>PAGO AGENCIA</t>
  </si>
  <si>
    <t>RM "VERONA ESTILO TRADICIONAL", "PLANA BY CUBYTOP", "CUADRO ANTIDERRAME BY CUBYTOP", CHALET CONTEMPO" CL. 35, "CHALET CONTEMPO" CL 37 FACTURA 6060</t>
  </si>
  <si>
    <t>CANACINTRA</t>
  </si>
  <si>
    <t>PERITO MECANICO ELSA R</t>
  </si>
  <si>
    <t>RM "TABAFRESH" Cl. 29 Y DUSO EN USA (REN) FACTURA 6078</t>
  </si>
  <si>
    <t>COLEGIO BELEN</t>
  </si>
  <si>
    <t>PAGO 1/2 Diligencias Monterrey "TROQUELADOS" FACTURA 6077</t>
  </si>
  <si>
    <t>RM "LOS BANDIDOS KITCHEN" FACTURA 6083</t>
  </si>
  <si>
    <t>EF MIXTO "CEDAR LAST MILE LOGISTICS" FACTURA 6081</t>
  </si>
  <si>
    <t>TITRM "GRAN SORTEO CHIHUAHUA POR SUS NIÑOS" FACTURA 6085</t>
  </si>
  <si>
    <t>CFEL PAGO 5/7 DEL PROYECTO DE FRANQUICIA "PANCAKE PARADISE" FACTURA 6087</t>
  </si>
  <si>
    <t>REN "ARMONIZZA " PAGO PARCIAL FACTURA 6107</t>
  </si>
  <si>
    <t>TITRM "CALE SALON" RECIBO 2198</t>
  </si>
  <si>
    <t>REN Y DUSO "INSTITUTO GASTRONOMICO L ́ECOLE DUCHEF SISTEMAS EDUCATIVOS DEL NORTE A.C." PAGO 2/3 FACTURA 6093</t>
  </si>
  <si>
    <t>GESTIONES NOTARIALES "PANCAKE PARADISE" FACTURA 6089</t>
  </si>
  <si>
    <t>REN Y DUSO "COCINARTE"</t>
  </si>
  <si>
    <t>EF MIXTO Y RM "NAOMICELL" FACTURA 6091</t>
  </si>
  <si>
    <t>TITRM "UNA MISIÓN DE ENTREGA" (Clase 35) Y "DISPOSITIVOS SIEMPRE" (Clase 35) FACTURA 6088</t>
  </si>
  <si>
    <t>FEDEX 3280944</t>
  </si>
  <si>
    <t>PAGO SEIRA</t>
  </si>
  <si>
    <t>PAGO EVA</t>
  </si>
  <si>
    <t>RO "CIUDADES INTELIGENTES" Y PAQ FACTURA 6090</t>
  </si>
  <si>
    <t>LIVERPOOL</t>
  </si>
  <si>
    <t>TITRM "IMPERIO DENTAL" RECIBO 2205</t>
  </si>
  <si>
    <t>PAGO ESCUELA</t>
  </si>
  <si>
    <t>RM "GENESIS" CL 21 Y "GENESIS" CL 6 FACTURA 6097</t>
  </si>
  <si>
    <t>PAGO 2/2 Diligencias Monterrey "TROQUELADOS" FACTURA 6095</t>
  </si>
  <si>
    <t>PRIMER 50% RM "SMART" FACTURA 6094</t>
  </si>
  <si>
    <t>EF MIXTO "ORSINI´S PIZZERIA" RECIBO 2202</t>
  </si>
  <si>
    <t>EF "MALU" Y "CHIWI" FACTURA 6082</t>
  </si>
  <si>
    <t>EF "GENESIS" CL. 21 Y "GENESIS" CL. 6 FACTURA 6098 Y CCONF FACTURA 6099</t>
  </si>
  <si>
    <t>EF MIXTO Y RM "PIZZAS LALIN" CL. 30 RECIBO 2207</t>
  </si>
  <si>
    <t>EF MIXTO Y RM "HACHIKO" CL 43 RECIBO 2208</t>
  </si>
  <si>
    <t>INDAUTOR</t>
  </si>
  <si>
    <t>HXHE "BUGALOO" IGUALA RM UE &amp; CANADA 2° MES RECIBO 2209</t>
  </si>
  <si>
    <t>EF MIXTO "MARIA MORENA" FACTURA 6108</t>
  </si>
  <si>
    <t>REN, DUSO Y 4 CAPOS "BARBACOA CHAVIRA" FACTURA 6103</t>
  </si>
  <si>
    <t>PERSONALES (DESGLOCE EN EFECTIVOS)</t>
  </si>
  <si>
    <t>EF MIXTO "MARISCOS LOS PLEBES" RECIBO 2210</t>
  </si>
  <si>
    <t>EF MIXTO Y RM "INSTITUTO DE ANÁLISIS EXISTENCIAL Y LOGOTERAPIA" FACTURA 6117</t>
  </si>
  <si>
    <t>RM "CHIWI" RECIBO 2221</t>
  </si>
  <si>
    <t>RM "CHIWI" RECIBO 2222</t>
  </si>
  <si>
    <t>RM "HOTEL DON RUBEN" FACTURA 6086</t>
  </si>
  <si>
    <t>EF Y RM "RG INGENIEROS" RECIBO 2213</t>
  </si>
  <si>
    <t>LEOCAR 7597</t>
  </si>
  <si>
    <t>FEDEX 3287279</t>
  </si>
  <si>
    <t>ELSA ORDOÑEZ HONORARIOS</t>
  </si>
  <si>
    <t>ELSA ORDOÑEZ GASTOS</t>
  </si>
  <si>
    <t>TITRM "DENTAL FUN FOR KIDS" Y PAQ RECIBO 2217</t>
  </si>
  <si>
    <t>TONY RUBIO 1434 Y 1446</t>
  </si>
  <si>
    <t>PERSONALES</t>
  </si>
  <si>
    <t>CR "SANTA JULIA" RECIBO 2216</t>
  </si>
  <si>
    <t>EF (S) "URIEL CHAVEZ" RECIBO 2214</t>
  </si>
  <si>
    <t>GRUPO GESA</t>
  </si>
  <si>
    <t>PAGO MIGUEL DE LA RIVA</t>
  </si>
  <si>
    <t>TITRM "BENDITA PLANCHA" RECIBO 2215</t>
  </si>
  <si>
    <t>RETIRO CAJERO PERSONALES</t>
  </si>
  <si>
    <t>RM "DIFRUTA" FACTURA 6062</t>
  </si>
  <si>
    <t>HXHE 2do PAGO DEMANDA "JECAPRI" RECIBO 2220</t>
  </si>
  <si>
    <t>EF MIXTO "MAPLE" RECIBO 2218</t>
  </si>
  <si>
    <t>2do 50% RM "HOGAR INTRCERAMIC" FACTURA 6101</t>
  </si>
  <si>
    <t>PAGO TDC OB</t>
  </si>
  <si>
    <t>TITRM "UNIFORMES U UNLIMITED" FACTURA 6114</t>
  </si>
  <si>
    <t>CHIWI</t>
  </si>
  <si>
    <t>CABALLO DORADO INDAUTOR</t>
  </si>
  <si>
    <t>NOTIF "KUURUCH" FACTURA 6110</t>
  </si>
  <si>
    <t>BEBESITO</t>
  </si>
  <si>
    <t>CIMP "TEJAS TERRACOTA" FACTURA 6128 (Faltante en Jun-4)</t>
  </si>
  <si>
    <t>CDER Y CAPO "LA MORDIDA FELIZ" FACTURA 6118</t>
  </si>
  <si>
    <t>GASTOS IMPREVISTOS DILIGENCIAS "PRODUCTOS TROQUELADOS" FACTURA 6120</t>
  </si>
  <si>
    <t>RM "TRIDIMENSIONAL DISEÑO 33051", "TRIDIMENSIONAL DISEÑO 33052", "TRIDIMENSIONAL DISEÑO 33053" Y RO "ARTE APLICADO DISEÑO 33051", "ARTE APLICADO DISEÑO 33052", "ARTE APLICADO DISEÑO 33053" FACTURA 6121</t>
  </si>
  <si>
    <t>RM "TACOS ORIENTALES DE QUINTAS DEL SOL" RECIBO 2222</t>
  </si>
  <si>
    <t>RM "CEDAR LOGISTIC SYSTEM" FACTURA 6092</t>
  </si>
  <si>
    <t>EF "SISTEMA DE NUTRICION BY SCHIENECK", EF MIXTO "MI VI FIT" Y RM "MI VI FIT" RECIBO 2225</t>
  </si>
  <si>
    <t>EF MIXTO "PROGRAMA FIEL 5T MCI", "PROGRAMA IMPULSO MCI", "PROVEEDOR PLUS MCI" Y "TODO PARA LA INDUSTRIA", RM "PROGRAMA FIEL 5T MCI" Y PAGO 1/2 RM "PROGRAMA IMPULSO MCI" FACTURA 6122</t>
  </si>
  <si>
    <t>EF "SIERRA NEVADA", "SOMERSET", "SEQUEIA", "NEW FOREST", "BOREAL" Y "ZELANDA" FACTURA 6005</t>
  </si>
  <si>
    <t>RM "MANITOBA" CL 20 Y "SAINT GERMAIN" CL 20 FACTURA 6002</t>
  </si>
  <si>
    <t>TITRM "TALLERES ZARCO" RECIBO 2228</t>
  </si>
  <si>
    <t>SALVAMENTO DE TRÁMITE DE RMEU "GORDITOS" EUA RECIBO 2229</t>
  </si>
  <si>
    <t>EXT. CBAR "BUGALOO" FACTURA 6125</t>
  </si>
  <si>
    <t>SEGURO CASMIONETA LILIAN</t>
  </si>
  <si>
    <t>RM "HUITZILOPORKY" RECIBO 2230</t>
  </si>
  <si>
    <t>CIMP "TEJAS TERRACOTA" FACTURA 6128 (Primer pago en May-30)</t>
  </si>
  <si>
    <t>EF "LA ALITA" RECIBO 2231</t>
  </si>
  <si>
    <t>TRANSFERENCIA DE HSBC A BANCOMER</t>
  </si>
  <si>
    <t>RM "GALESCO" (iva pendiente) FACTURA 6013</t>
  </si>
  <si>
    <t>EF "LACTEOS FINOS LA MESA BADI" FACTURA 6133</t>
  </si>
  <si>
    <t>HXHE "SOCIAL PIJAMAS" FACTURA 6127</t>
  </si>
  <si>
    <t>IMPI</t>
  </si>
  <si>
    <t>ANÁLISIS DE PATENTABILIDAD Y BT INTERNACIONAL (Máquina 1 homogeneizadora de materiales) y ANÁLISIS DE PATENTABILIDAD Y BT INTERNACIONAL (Máquina 2 conformadora de bloques). FACTURA 6124</t>
  </si>
  <si>
    <t>PAGO LILIAN</t>
  </si>
  <si>
    <t>REN Y DUSO INSTITUTO GASTRONOMICO L ́ECOLE DUCHEF SISTEMAS EDUCATIVOS DEL NORTE A.C. PAGO 2/3 FACTURA 6093</t>
  </si>
  <si>
    <t>COMIS RAFA 1/2</t>
  </si>
  <si>
    <t>PAGO PUNTO ALERTA</t>
  </si>
  <si>
    <t>COMIS RAFA 2/2</t>
  </si>
  <si>
    <t>CFEL "PANCAKE PARADISE" FACTURA 6138</t>
  </si>
  <si>
    <t>EF MIXTO "COMET FUEL", EF "MAX 87" Y EF "ULTRA MAZ 92" FACTURA 6131</t>
  </si>
  <si>
    <t>EF MIXTO "VENCEJO" RECIBO 2242</t>
  </si>
  <si>
    <t>DEPOSITO EN CHEQUE PERSONAL</t>
  </si>
  <si>
    <t>CONTRATO DE LICENCIA DE USO ESPECIAL STRONG SA ALEJANDRO AGUIRRE "STRONG SA" RECIBO 2246</t>
  </si>
  <si>
    <t>EF (27) Y RM (4) "INTERCERAMIC" FACTURA 5963</t>
  </si>
  <si>
    <t>TITRM "TEKTOR" FACTURA 6115</t>
  </si>
  <si>
    <t>REVERSA CHEQUE PERSONAL</t>
  </si>
  <si>
    <t>RM "LACTEOS FINOS LA MESA BADI" FACTURA 6144</t>
  </si>
  <si>
    <t>CANT "BLACKSMITH" FACTURA 6146</t>
  </si>
  <si>
    <t>EF MIXTO "BAM BAM" RECIBO 2241</t>
  </si>
  <si>
    <t>COLEGIATURA VICTORIA</t>
  </si>
  <si>
    <t>SEGUDO 50% RM "SMART" FACTURA 6137</t>
  </si>
  <si>
    <t>FEDEX 3257828 Y 3310254</t>
  </si>
  <si>
    <t>LASERTONN</t>
  </si>
  <si>
    <t>CREATIVOS &amp; PRINT TARJETAS DE PRESENTACION</t>
  </si>
  <si>
    <t>CLEG "COMPLEX" RECIBO 2245</t>
  </si>
  <si>
    <t>RM "VENCEJO" RECIBO 2237</t>
  </si>
  <si>
    <t>REN Y DUSO "LAS TINAJAS" FACTURA 6080</t>
  </si>
  <si>
    <t>EF MIXTO "ISOLAR ENERGIA INFINITA" FACTURA 6142</t>
  </si>
  <si>
    <t>EF "RODISA" FACTURA 6113</t>
  </si>
  <si>
    <t>HXHE ANTICIPO "MODELO UTILIDAD ELSA RODRIGUEZ, SUJETADOR DE BEBE" RECIBO 2240</t>
  </si>
  <si>
    <t>EF "VITANOVA" FACTURA 6025</t>
  </si>
  <si>
    <t>EF MIXTO "CREDITARIO" RECIBO 2238</t>
  </si>
  <si>
    <t>EF MIXTO "UAV SOL" RECIBO 2239</t>
  </si>
  <si>
    <t>RM "4 ARROW" RECIBO 2244</t>
  </si>
  <si>
    <t>NOMIMA PAOLA</t>
  </si>
  <si>
    <t xml:space="preserve">LIC TORRES: 
- 2do pago de Amparo Interceramic $2,900 
- Nulidad de Negativa TFJA SANOSIL $2,900 
- Gestión FEPS TROQUELADOS IMPI $300 
- Gestión Negativa TFJA SANOSIL $300 
- Impresiones Demanda y Anexos de Pruebas Negativa TFJA SANOSIL $350 
- Sujetador de Bebe $4000
</t>
  </si>
  <si>
    <t>EF Y RM "INTERCERAMIC" FACTURAS 6084, 6100, 6111</t>
  </si>
  <si>
    <t>TITRM "INTERCERAMIC" FACTURA 6063</t>
  </si>
  <si>
    <t>TEJAS TERRACOTA</t>
  </si>
  <si>
    <t>CR* Y CAPO "ANAPAFA" RECIBO 2250</t>
  </si>
  <si>
    <t>RM "CREDITARI.IO" FACTURA 6149</t>
  </si>
  <si>
    <t>EF EUA "LA EMPANADERIA" RECIBO 2249</t>
  </si>
  <si>
    <t>RM "UAV SOL" RECIBO 2248</t>
  </si>
  <si>
    <t>RM "RORISA INDUSTRIAL" FACTURA 6145</t>
  </si>
  <si>
    <t>CANT "DOLLS FASHION" RECIBO 2251</t>
  </si>
  <si>
    <t>TITRM TACOSTEÑO FACTURA 6148</t>
  </si>
  <si>
    <t>CR "SEÑOR CAMARON" RECIBO 2253</t>
  </si>
  <si>
    <t>HXHE "BUGALOO" IGUALA RM UE &amp; CANADA 3° MES RECIBO 2254</t>
  </si>
  <si>
    <t>EF "ALARCOM" FACTURA 6153</t>
  </si>
  <si>
    <t>HXHE "PIZZERIA LA SIERRA" FACTURA 6042</t>
  </si>
  <si>
    <t>TITRMEU "NEBITÉ" FACTURA 6152</t>
  </si>
  <si>
    <t>PAGO 8 CEMENTOS Y ARMEX</t>
  </si>
  <si>
    <t>DEPOSITO CHEQUE</t>
  </si>
  <si>
    <t>EF "INSIGHT MARKETING STUDIO" 2255</t>
  </si>
  <si>
    <t>VENTANERIA CASA</t>
  </si>
  <si>
    <t>SEIRA</t>
  </si>
  <si>
    <t>CREATIVOS &amp; PRINT</t>
  </si>
  <si>
    <t>EVM</t>
  </si>
  <si>
    <t>AC&amp;CLEAN</t>
  </si>
  <si>
    <t>LEOCAR</t>
  </si>
  <si>
    <t>EF "CORRE.CO" FACTURA 6151</t>
  </si>
  <si>
    <t>CERTRO "CIUDADES INTELIGENTES" FACTURA 6158</t>
  </si>
  <si>
    <t>EF "VITALITIUM" RECIBO 2256</t>
  </si>
  <si>
    <t>EF "TOUR CERVECERO DE CHIHUAHUA" FACTURA 6156</t>
  </si>
  <si>
    <t>CR (IMPUESTOS), CIMP Y CERTRO "BIO" FACTURA 6164</t>
  </si>
  <si>
    <t>RO "LEA LECTURA EVOLUCIONADA APLICADA" Y PAQ FACTURA 6136</t>
  </si>
  <si>
    <t>EF "MINIDENTAL" RECIBO 2257</t>
  </si>
  <si>
    <t>COMISIONES LIC. PARRA</t>
  </si>
  <si>
    <t xml:space="preserve">LIC. TORRES
</t>
  </si>
  <si>
    <t>RO "SISTEMA DE LECTURA EVOLUCIONADA APLICADA" INDAUTOR</t>
  </si>
  <si>
    <t>RM 1° 50% "ALARCOM" FACTURA 6162</t>
  </si>
  <si>
    <t>EF MIXTO "CRÉCHE DAY CARE &amp; LEARNING CENTER" Y "CRECHE TO GO" FACTURA 6159</t>
  </si>
  <si>
    <t>SOLADM PAGO 6/6 PRODUCTOS TROQUELADOS DE CHIHUAHUA FACTURA 6155</t>
  </si>
  <si>
    <t>LUIS FERNANDO C</t>
  </si>
  <si>
    <t>TRASPASO DE BANAMEX A BANCOMER</t>
  </si>
  <si>
    <t>RM (HAPSAY, DENTAL FUN FOR KIDS, LIVEER, LIVEERPIZZA, LAGO DI COMO, CASTALLIA, IMPERIO DENTAL, ACAPULCO GOLDEN, CAPITAL PLUS INMOBILIARIA, MANEJAMOS POR TI, GALLETAS RANCHERAS EL RINCON DE LA ABUELA, FASHION CLUB, DOLLS FASHION, TECNOLOGIA CON VALOR, SERTEI CL42, SERTEI CL35, ROBOROBO, CITI CA3 CAB)</t>
  </si>
  <si>
    <t>PAGO 2/2 LIQUIDACIÓN TARJETA INVEX</t>
  </si>
  <si>
    <t>PAGO PERSONAL LILIAN</t>
  </si>
  <si>
    <t>COMISIONES</t>
  </si>
  <si>
    <t>IVA</t>
  </si>
  <si>
    <t>PAGO COLEGIO BELEN</t>
  </si>
  <si>
    <t>CR HEMP MEDICAL SUPPLIES IMPI</t>
  </si>
  <si>
    <t>IMPI (RM SORTEO CHIHUAHUA POR SUS NIÑOS, AC DISPOSITIVOS SIEMPRE, AC UNA MISION DE ENTREGA, INSCONT CEDER EL TIZNE)</t>
  </si>
  <si>
    <t>PAGO 2/2 CONMUTADOR</t>
  </si>
  <si>
    <t>PAGO TARJETA LIVERPOOL</t>
  </si>
  <si>
    <t>CANT GARANTIA DE POR VIDA Y CR FACEIMAGEN</t>
  </si>
  <si>
    <t>CAMARA NACIONAL DE L A INDUSTRIA DE TRANS FORMACION EVENTO RAFA-ULSA</t>
  </si>
  <si>
    <t>NOMINA AIME FALLIDO</t>
  </si>
  <si>
    <t>REGRESO NOMINA AIME</t>
  </si>
  <si>
    <t>CAPO (EL TIZNE Y EL CHISTE ES ECHAR HUMO)</t>
  </si>
  <si>
    <t>RM (GALLETAS RANCHERAS EL RINCÓN DE LA ABUELA, EL CHAMPION, TACOSTEÑO Y BIO CL. 35)</t>
  </si>
  <si>
    <t>CAFETERÍA BELEN</t>
  </si>
  <si>
    <t>CAPO BIO E INSCONT (NUTRILEVEL Y EL CHISTE ES ECHAR HUMO)</t>
  </si>
  <si>
    <t>PAGO SR. LECHUGA HOGAR</t>
  </si>
  <si>
    <t>MATERIAL ELÉCTRICO HOGAR</t>
  </si>
  <si>
    <t>ENMIENDA VOLUNTARIA, MODIFICACIÓN DE TÍTULO B10 HEALT STORE Y RM BENDITA PLANCHA</t>
  </si>
  <si>
    <t>PAGO LAPTOP CRISTY</t>
  </si>
  <si>
    <t>RM CINAR LLING, REN Y DUSO COPY &amp; PRINT Y CANT MONGO SMOTHIE</t>
  </si>
  <si>
    <t>DEVOLUCIÓN A JUGLANS</t>
  </si>
  <si>
    <t>PAGO FALLIDO</t>
  </si>
  <si>
    <t>REVERSA PAGO FALLIDO</t>
  </si>
  <si>
    <t>COLEGIO BELÉN</t>
  </si>
  <si>
    <t>PAGO REJILLAS CASA</t>
  </si>
  <si>
    <t>CANT (GRUPO DENTAL CUMBRE, SUNROLL 2063525, SUN ROLL 2063570), REN Y DUSO (CARBANSA, ALM ABASTECEDORA DE LACTEOS MERCADO Y COMANSA), RM (MULTILINGUAL LOGO Y NWC CLUB NETWORKING)</t>
  </si>
  <si>
    <t>COM SDO</t>
  </si>
  <si>
    <t>IVA COM</t>
  </si>
  <si>
    <t>PAGO FONTANERO (hogar)</t>
  </si>
  <si>
    <t>CAFETERIA COLEGIO BELEN</t>
  </si>
  <si>
    <t>RETIRO (personales)</t>
  </si>
  <si>
    <t>COSTCO (hogar)</t>
  </si>
  <si>
    <t>PAGO SAUL INSULSA (personales)</t>
  </si>
  <si>
    <t>AVISO COMERCIAL FELICIDAD PRODUCTIVA, RM MIXTO MOLINAS, Y RM MIXTO UNIFORMES U UNLIMITED</t>
  </si>
  <si>
    <t>PAGO TARJETA INVEX</t>
  </si>
  <si>
    <t>OXXO</t>
  </si>
  <si>
    <t>PAGO CAFETERIA COLEGIO BELEN</t>
  </si>
  <si>
    <t>MITZY TATIANA (personales)</t>
  </si>
  <si>
    <t>PAGO CUOTA VECINOS (casa)</t>
  </si>
  <si>
    <t>SPEI EN</t>
  </si>
  <si>
    <t>RM MIXTA WORK INN</t>
  </si>
  <si>
    <t>RO MANUALES Y PORTAFOLIOS SERTEI INDAUTOR</t>
  </si>
  <si>
    <t>PAGO YADIRA DELGADO (personales Lilian)</t>
  </si>
  <si>
    <t>REN Y DUSO (SENDA A LA ETERNIDAD, ESTRELLA BLANCA, LA NUEVA EXPERIENCIA EN ATENCION Y SERVICIO, AMERIVENT), CANT BONZU, BT (FLAT STONE, TEJA LUSA Y TRULAN) Y 5627</t>
  </si>
  <si>
    <t>TROQUELADOS: VISITA DE INSPECCION NITCO, ENMIENDA VOLUNTARIA CHIHUAHUA BREWING CO., CANT HERENZZA, TROQUELADOS: SOLICITUD DE INFRACCION NITCO, TROQUELADOS: VISITA DE INSPECCION TIANGUIS PRICE Y TROQUELADOS: VISITA DE INSPECCION TIANGUIS PRICE</t>
  </si>
  <si>
    <t>RM MIXTO KEGS CL.39, RM MIXTO LOS FARAONES CL. 41 Y RM NOMINATIVO IDENTIFIKT</t>
  </si>
  <si>
    <t>PAGO AGENCIA (personales)</t>
  </si>
  <si>
    <t>RM MIXTO TALLERES ZARCO CL. 37</t>
  </si>
  <si>
    <t>RM MIXTO SPCA CL. 25, RM MIXTO BUGALOO CL. 32 Y RM MIXTO BUGALOO CL. 29</t>
  </si>
  <si>
    <t>RM MC MOTOR CERVECERIA, REN Y DUSO YARPO, Y RM MIXTO BUGALOO CL. 35</t>
  </si>
  <si>
    <t>PAGO PINTURA CASA (hogar)</t>
  </si>
  <si>
    <t>REN Y DUSO SEMILLAS PURASANGRE</t>
  </si>
  <si>
    <t>CHICKEN (personales)</t>
  </si>
  <si>
    <t>BOLETOS LO MEJOR DE MI CIUDAD</t>
  </si>
  <si>
    <t>CR "FLAMBOYANES", REN Y DUSO "HOME PAINT", Y UN JUEGO DE COPIA CERTIFICADA DE TITULO DE DISEÑO INDUSTRIAL 33051</t>
  </si>
  <si>
    <t>CR "FLAMBOYANES"</t>
  </si>
  <si>
    <t>PAGO AGENCIA LILIAN</t>
  </si>
  <si>
    <t>VISITA DE INSPECCION "LOWES" Y VISITA DE INSPECCION "THE HOME DEPOT"</t>
  </si>
  <si>
    <t>PAGO DE TARJETA INVEX</t>
  </si>
  <si>
    <t>PAGO DE AGUA CASA ANTERIOR</t>
  </si>
  <si>
    <t>SERV BA</t>
  </si>
  <si>
    <t>REN Y DUSO "SEMILLAS PURA SANGRE"</t>
  </si>
  <si>
    <t>CIMP "BC TOOL GRINDING"</t>
  </si>
  <si>
    <t>PAGO PINTORES</t>
  </si>
  <si>
    <t>REVERSA PAGO PINTORES</t>
  </si>
  <si>
    <t>CREQ "NAOMIPHONE" Y CIMP "HOME PAINT"</t>
  </si>
  <si>
    <t>RETIRO</t>
  </si>
  <si>
    <t>CANCELES CASA</t>
  </si>
  <si>
    <t>CAFETERIA BELEN</t>
  </si>
  <si>
    <t>TECNICO MABE</t>
  </si>
  <si>
    <t>DEV, FERNANDA LUNA (Depósito entró por HSBC)</t>
  </si>
  <si>
    <t>CREQ "FACEIMAGEN", RM ("GOLDEN PAY" CL. 35, "TOTAL CONTROL DE PLAGAS" CL. 37, "FIXYCAR" CL. 9, "MANZANELA" CL. 35), COPIAS DEL MODELO INDUSTRIAL ("33051", "33052", "33053"), Y COPIAS CERTIFICADAS DEL MODELO INDUSTRIAL ("33051", "33052", "33053").</t>
  </si>
  <si>
    <t>CANT "OPTILENTES" Y RM "HOGAR INTERCERAMIC" CL. 35</t>
  </si>
  <si>
    <t>GASTOS PRIMERA COMUNIÓN FABI</t>
  </si>
  <si>
    <t>COPIAS SIMPLES "TROQUELADOS" Y COPIAS CERTIFICADAS "TROQUELADOS" Y RM "PINSA" CL 40</t>
  </si>
  <si>
    <t>PAGO CORTINAS</t>
  </si>
  <si>
    <t>BNET</t>
  </si>
  <si>
    <t>DEVOLUCION DE TRANSFERENCIA PAGO DOBLE CORTINAS</t>
  </si>
  <si>
    <t>REN Y DUSO "LIKON", REN Y DUSO LOGO "ZAPATERIA CORONA", REN Y DUSO "PRANASAN PRODUCTOS ARDOBA", REN Y DUSO "MAFRE MADERAS DEL FRESNO", REN Y DUSO "LOS TOROS DEL TOPO"</t>
  </si>
  <si>
    <t>COLEGIATURA COLEGIO BELEN (VICTORIA)</t>
  </si>
  <si>
    <t>CAFETERIA COLEGIO BELEN (VICTORIA)</t>
  </si>
  <si>
    <t>DICTAMEN PREVIO LA MIEL INDAUTOR</t>
  </si>
  <si>
    <t>INVEX</t>
  </si>
  <si>
    <t>SERVICIO BANCA INTERNET</t>
  </si>
  <si>
    <t>IVA COM SERV BANCA INTERNET</t>
  </si>
  <si>
    <t>COMBYLUB</t>
  </si>
  <si>
    <t>RM "LOPES" CL. 42 Y RM "KETOTRACE" CL.10 Y RM "GRISKA" CL 30</t>
  </si>
  <si>
    <t>CAPO "INDUSTRIAS FRI MAR " Y DUSO "VOLUNTARIA INDUSTRIAS FRI MAR"</t>
  </si>
  <si>
    <t>FABIOLA PARRA</t>
  </si>
  <si>
    <t>MARCO RUVALCABA</t>
  </si>
  <si>
    <t>PAGO EUGENIA DE SONORA</t>
  </si>
  <si>
    <t>RM "CASCANUECES" CL. 29, RM "GOLDEN PAY" CL 30, RM "MANZANELA" CL 30, RM "SEÑOR CAMARON" CL 43, RM "YAXCHE" CL 22, RM "BIO HEALT STORE" CL 30, RM "BIO HEALT STORE" CL 29, RM "BIO HEALT STORE" CL 5, RM "BIO HEALT STORE" CL 3</t>
  </si>
  <si>
    <t>IFOURGROUP</t>
  </si>
  <si>
    <t>REN Y DUSO "CASTALLIA"</t>
  </si>
  <si>
    <t>CREQ "SANTA JULIA", RM "OFICIUM" CL 35, RM "ASTRON" CL 35, RM "ORSINIS" CL 43,RM AC "CREA Y RESALTA TUS IDEAS" CL 35, RM AC "GRAFICOS CON EMOCION" CL 35, REN Y DUSO "ICE TR P", CREQ "STYLO"</t>
  </si>
  <si>
    <t>CAPO "HERRAMIENTAS FRI MAR"</t>
  </si>
  <si>
    <t>CDER "ELSA GLORIAS"</t>
  </si>
  <si>
    <t>RM "ASTRON" CL 39, RM "ASTRON" CL 39, RM "MB MERCADO BARBER" CL 35, CANT DESARROLLA T</t>
  </si>
  <si>
    <t>PAGO FRACCIONAMIENTO</t>
  </si>
  <si>
    <t>BT "PATENTE MONTACRAGAS", RM "NUX" CL 31, RM "NUX" CL 30,</t>
  </si>
  <si>
    <t>RM "LA CAMPANA" CL 31, RM D´LAURA FLORERIA" CL 35, RM AURA SANTA" CL43, RM "MINEROS" CL 35, RM "GLOBAL EX CENTRO CAMBIARIO" CL 36, RM "ASTRON" CL 36</t>
  </si>
  <si>
    <t>REN Y DUSO "BARAKATO SALON", REN Y DUSO "COCINARTE ESCUELA DE COCINA Y ARTE GASTRONOMICO"</t>
  </si>
  <si>
    <t>BT "CALZADO DEPORTIVO MIKE GARZA", RM "EPIFANIA" CL 30, RM AC "EXPERIENCIA Y ALTA TECNOLOGIA PARA TU SALUD" CL 44, RM AC "EXPERIENCE AND HI TEC FOR YOUR HEALTH" CL 44, RM "EXPO CHIHUAHUA" CL 43, RM "HEBILLAS DOS POTRILLOS" CL 35, RM "PEGACER BY INTERCERAMIC" CL 1</t>
  </si>
  <si>
    <t>RM "COLOSO" CL 1, RM "LA FUERZA BY INTERCERAMIC" CL 1, RM "DICK" CL 12, RM "GW INTEGRACION" CL 42</t>
  </si>
  <si>
    <t>CAPO "BARBACOA CHAVIRA", REN Y DUSO "BARBACOA CHAVIRA", BT "CHALET" MODELO 3, BT "CHALET" MODELO 2, BT "CHALET" MODELO 1, REN Y DUSO "GENESIS" CL 3, RM "WIXARIKA" CL 43</t>
  </si>
  <si>
    <t>TRASPASO A CONSTRUCTOR</t>
  </si>
  <si>
    <t>CAPO "GRUPO REMOLQUES WIEBE", CDER "GRUPO REMOLQUES WIEBE", LUSO "NUTRILEVEL", REN Y DUSO "JON NY´S", RM "LOS BANDIDOS KITCHEN BAR" CL 43, RM "DIFRUTA" CL 29, RM "LA EMPANADERIA BY MARQ" CL 43, RM "CHICKEN STICKS" CL 43, RM "REBEL RINDS" CL 43, RM "MONA SALAD" CL 43, RM "HONKY TONK SAUCE" CL 43, RM "BUCKAROO SAUCE" CL 43, RM "DISEÑO LA CABAÑA" CL 35, RM AC "GREAT RIBS IN A GREAT PLACE", RM AC "BEST RIBS IN TOWN".</t>
  </si>
  <si>
    <t>RM "DON RUBEN HOTEL" CL 43, RM "SMARTMOMS" CL 41, RM "SMARTTEACH" CL 41, RM "SMARTPEOPLE" CL 41, RM "SMARTWAYS" CL 41, CREQ "NAOMI"</t>
  </si>
  <si>
    <t>RM "PIZZAS LALIN" CL 30, RM "HACHIKO" CL 43, RM "TABAFRESH" CL 29, RM "RICASA LIMPIEZA" CL 35, RM "GENESIS" CL 6, CANT "B BEBESITO", RM "GENESIS" CL 21, CREQ "NAOMIPHONE"</t>
  </si>
  <si>
    <t>CAPO "MORDIDA FELIZ", CAPO "LA MORDIDA FELIZ" Y "TROQUELADOS"</t>
  </si>
  <si>
    <t>SERV BANCA INTERNET</t>
  </si>
  <si>
    <t>IVA COM SERV BCA</t>
  </si>
  <si>
    <t>CYNTHIA RAMIREZ RAMOS</t>
  </si>
  <si>
    <t>VESTUARIO FABIOLA</t>
  </si>
  <si>
    <t>VESTUARIO FABIOLA REVERSA</t>
  </si>
  <si>
    <t>BNI DESAYUNOS RAFA</t>
  </si>
  <si>
    <t>PAGO TARJETA DE CRÉDITO</t>
  </si>
  <si>
    <t>TRASPASO ENTRE CUENTAS</t>
  </si>
  <si>
    <t>IVA COMISIONES</t>
  </si>
  <si>
    <t>PAGO CAMIONTA PAVEL</t>
  </si>
  <si>
    <t>INTERESES</t>
  </si>
  <si>
    <t>SEGURO DE VIDA</t>
  </si>
  <si>
    <t>PAGO A CAPITAL</t>
  </si>
  <si>
    <t>SEGURO DE DAÑOS</t>
  </si>
  <si>
    <t>TRANSFERENCIA INTERBANCARIA</t>
  </si>
  <si>
    <t>REN Y DUSO Z ZAPETAS ZUPER VARA Y RM JUGLANS</t>
  </si>
  <si>
    <t>PAGO TARJETA SCOTIABANK</t>
  </si>
  <si>
    <t>RM (DODO DONUTS MIXTA CL.35, AO MEDICAL SIGUE ADELANTE! MIXTA) REN Y DUSO ETREME SOUND, CANT TELNASA CAPO, Y CANT TENLASA CANT</t>
  </si>
  <si>
    <t>PAGO CAPITAL</t>
  </si>
  <si>
    <t>TRANSFERECIA INTERBANCARIA</t>
  </si>
  <si>
    <t>TARJETA DE CRÉDITO SCOTIABANK</t>
  </si>
  <si>
    <t>PAGO PRESTAMO</t>
  </si>
  <si>
    <t>IVA GASTOS DE COBRANZA</t>
  </si>
  <si>
    <t>EF "AGRONOVA" RECIBO 2195</t>
  </si>
  <si>
    <t>SEGURO PORTON</t>
  </si>
  <si>
    <t>TARJETA DE CREDITO SCOTIABANK</t>
  </si>
  <si>
    <t>EF "EL GRAN MARQUES" RECIBO 2224</t>
  </si>
  <si>
    <t>TRANSFERENCIA DE HSBC A SCOTIABANK</t>
  </si>
  <si>
    <t>TARJETA DE CRÉDITO</t>
  </si>
  <si>
    <t>PAGO DE PRÉSTAMO</t>
  </si>
  <si>
    <t>CLAUDIA ALCALÁ EF "JADE Smart Cargo Logistcs" RECIBO 2243 Y COMISIÓN PERSONAL AL LIC. PARRA ($2,800.°°)</t>
  </si>
  <si>
    <t>REN Y DUSO PAGO 1/12 BARAKATO SALON RECIBO 2078</t>
  </si>
  <si>
    <t>PAGO ROKU</t>
  </si>
  <si>
    <t>BT SELLO DE SEGURIDAD EMBOZADO EN FLEJE DE ALAMBRE FACTURA 5898</t>
  </si>
  <si>
    <t>REN Y DUSO PAGO 3/12 BARAKATO SALON RECIBO 2102</t>
  </si>
  <si>
    <t>PAGO TARJETA CITIBANAMEX COMPLETANDO LOS $50,000.00 EN EFECTIVO</t>
  </si>
  <si>
    <t>LASERTON TONER FACTURA PENDIENTE DE JUNIO</t>
  </si>
  <si>
    <t>RETIRO DE CAJERO DESCRIPCIÓN EN EFECTIVOS</t>
  </si>
  <si>
    <t>TRASPASO SCOTIABANK</t>
  </si>
  <si>
    <t>REN Y DUSO PAGO 4/12 BARAKATO SALON RECIBO 2133</t>
  </si>
  <si>
    <t>COBRO DE COMISION PINTERP</t>
  </si>
  <si>
    <t>COBRO DE IVA PINTERP</t>
  </si>
  <si>
    <t>PAGO TARJETA BANAMEX</t>
  </si>
  <si>
    <t>REN Y DUSO PAGO 5/12 BARAKATO SALON RECIBO 2159</t>
  </si>
  <si>
    <t>RM "LOPES"FACTURA 5980</t>
  </si>
  <si>
    <t>REN Y DUSO PAGO 6/12 BARAKATO SALON RECIBO 2160</t>
  </si>
  <si>
    <t>PAGO DE SERVICIO</t>
  </si>
  <si>
    <t>PAGO PENDIENTE DE TARJETA CITIBANAMEX</t>
  </si>
  <si>
    <t>REN Y DUSO PAGO 7/12 BARAKATO SALON RECIBO 2177</t>
  </si>
  <si>
    <t>ROKU</t>
  </si>
  <si>
    <t>REN Y DUSO PAGO 8/12 BARAKATO SALON RECIBO 2188</t>
  </si>
  <si>
    <t>PAGO TARJETA CITIBANAMEX</t>
  </si>
  <si>
    <t>TARJETA DE CREDITO INVEX</t>
  </si>
  <si>
    <t>BARAKATO SALON LIQUIDACION REN Y DUSO RECIBO 2203</t>
  </si>
  <si>
    <t>TRJETA BANAMEX</t>
  </si>
  <si>
    <t>RM "LIVEER LOS ORIGINALES DE SIEMPRE" (logo antiguo) RECIBO 2223 RESTO EN HSBC</t>
  </si>
  <si>
    <t>TARJETA INVEX</t>
  </si>
  <si>
    <t>CERTRO "TIGRE TONY" FACTURA 6132</t>
  </si>
  <si>
    <t>NETFLIX</t>
  </si>
  <si>
    <t>TARJETA DE CRÉDITO BANAMEX</t>
  </si>
  <si>
    <t>COBRO DE COMISION</t>
  </si>
  <si>
    <t>COBRO IVA</t>
  </si>
  <si>
    <t>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</si>
</sst>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8" fontId="0" fillId="0" borderId="0" xfId="0" applyNumberFormat="1"/>
    <xf numFmtId="0" fontId="0" fillId="0" borderId="0" xfId="0" applyAlignment="1">
      <alignment wrapText="1"/>
    </xf>
    <xf numFmtId="22" fontId="0" fillId="0" borderId="0" xfId="0" applyNumberFormat="1"/>
    <xf numFmtId="14" fontId="0" fillId="0" borderId="0" xfId="0" applyNumberFormat="1"/>
    <xf numFmtId="0" fontId="1" fillId="0" borderId="0" xfId="0" applyFont="1"/>
    <xf numFmtId="8" fontId="1" fillId="0" borderId="0" xfId="0" applyNumberFormat="1" applyFont="1"/>
    <xf numFmtId="14" fontId="1" fillId="0" borderId="0" xfId="0" applyNumberFormat="1" applyFont="1"/>
  </cellXfs>
  <cellStyles count="1">
    <cellStyle name="Normal" xfId="0" builtinId="0"/>
  </cellStyles>
  <dxfs count="3">
    <dxf>
      <numFmt numFmtId="12" formatCode="&quot;$&quot;#,##0.00;[Red]\-&quot;$&quot;#,##0.00"/>
    </dxf>
    <dxf>
      <numFmt numFmtId="12" formatCode="&quot;$&quot;#,##0.00;[Red]\-&quot;$&quot;#,##0.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0E8360-11A2-5A4B-893E-D3EE1009915C}" name="Tabla1" displayName="Tabla1" ref="A1:H1133" totalsRowShown="0">
  <autoFilter ref="A1:H1133" xr:uid="{8EF23DA2-45A1-2442-B010-AD01E14E7B98}"/>
  <sortState ref="A2:H1133">
    <sortCondition ref="B1:B1133"/>
  </sortState>
  <tableColumns count="8">
    <tableColumn id="1" xr3:uid="{1E49572C-A48D-AD4F-ADF3-2D2E090C6D61}" name="dia"/>
    <tableColumn id="8" xr3:uid="{B6F89993-CBB7-5248-9B93-F188D6FE543B}" name="fecha" dataDxfId="2"/>
    <tableColumn id="2" xr3:uid="{17A87649-6252-4F4C-ADE0-81C5D535ACF3}" name="cheque"/>
    <tableColumn id="3" xr3:uid="{AC1B9CF8-A5E7-174A-90D1-35F61DF84C24}" name="concepto"/>
    <tableColumn id="4" xr3:uid="{947DEA0C-D356-D948-8EEE-6752BBF4368E}" name="deposito"/>
    <tableColumn id="5" xr3:uid="{DFFDF710-B033-2D4B-9E64-44260003250E}" name="retiro" dataDxfId="1"/>
    <tableColumn id="6" xr3:uid="{061F8E84-3759-B747-A802-3B431B6397FB}" name="saldo" dataDxfId="0"/>
    <tableColumn id="7" xr3:uid="{19F25ACD-F3C0-1449-B3C7-9FE44B77A685}" name="banco"/>
  </tableColumns>
  <tableStyleInfo name="TableStyleMedium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8CF3-136C-ED45-8112-18512D35883F}">
  <dimension ref="A1:U1133"/>
  <sheetViews>
    <sheetView tabSelected="1" workbookViewId="0">
      <pane ySplit="1" topLeftCell="A1100" activePane="bottomLeft" state="frozen"/>
      <selection pane="bottomLeft" activeCell="U2" sqref="U2:U1133"/>
    </sheetView>
  </sheetViews>
  <sheetFormatPr baseColWidth="10" defaultRowHeight="16" x14ac:dyDescent="0.2"/>
  <cols>
    <col min="4" max="4" width="73.6640625" customWidth="1"/>
    <col min="9" max="9" width="3.6640625" customWidth="1"/>
    <col min="13" max="13" width="12.5" bestFit="1" customWidth="1"/>
    <col min="15" max="16" width="4.5" customWidth="1"/>
    <col min="17" max="17" width="2.1640625" bestFit="1" customWidth="1"/>
    <col min="18" max="18" width="5.1640625" bestFit="1" customWidth="1"/>
    <col min="19" max="19" width="9.5" bestFit="1" customWidth="1"/>
  </cols>
  <sheetData>
    <row r="1" spans="1:21" x14ac:dyDescent="0.2">
      <c r="A1" t="s">
        <v>730</v>
      </c>
      <c r="B1" t="s">
        <v>134</v>
      </c>
      <c r="C1" t="s">
        <v>0</v>
      </c>
      <c r="D1" t="s">
        <v>1</v>
      </c>
      <c r="E1" t="s">
        <v>2</v>
      </c>
      <c r="F1" t="s">
        <v>3</v>
      </c>
      <c r="G1" t="s">
        <v>4</v>
      </c>
      <c r="H1" t="s">
        <v>133</v>
      </c>
      <c r="J1" t="s">
        <v>132</v>
      </c>
      <c r="K1" t="s">
        <v>0</v>
      </c>
      <c r="L1" t="s">
        <v>133</v>
      </c>
      <c r="M1" t="s">
        <v>134</v>
      </c>
      <c r="N1" t="s">
        <v>212</v>
      </c>
    </row>
    <row r="2" spans="1:21" x14ac:dyDescent="0.2">
      <c r="A2">
        <v>2</v>
      </c>
      <c r="B2" s="4">
        <v>43467</v>
      </c>
      <c r="D2" t="s">
        <v>5</v>
      </c>
      <c r="F2" s="1">
        <v>50000</v>
      </c>
      <c r="G2" s="1">
        <v>52507.31</v>
      </c>
      <c r="H2" t="s">
        <v>137</v>
      </c>
      <c r="I2" s="1"/>
      <c r="J2">
        <v>1</v>
      </c>
      <c r="K2" t="str">
        <f>IF(Tabla1[[#This Row],[cheque]]="","''",Tabla1[[#This Row],[cheque]])</f>
        <v>''</v>
      </c>
      <c r="L2">
        <f>VLOOKUP(Tabla1[[#This Row],[banco]],Hoja2!$A$1:$B$6,2,0)</f>
        <v>3</v>
      </c>
      <c r="M2" t="str">
        <f>CONCATENATE("'2019-",J2,"-",Tabla1[[#This Row],[dia]],"'")</f>
        <v>'2019-1-2'</v>
      </c>
      <c r="N2" s="4">
        <f>DATE(2019,J2,Tabla1[[#This Row],[dia]])</f>
        <v>43467</v>
      </c>
      <c r="P2">
        <f>DAY(Tabla1[[#This Row],[fecha]])</f>
        <v>2</v>
      </c>
      <c r="Q2">
        <f>MONTH(Tabla1[[#This Row],[fecha]])</f>
        <v>1</v>
      </c>
      <c r="R2">
        <f>YEAR(Tabla1[[#This Row],[fecha]])</f>
        <v>2019</v>
      </c>
      <c r="S2" t="str">
        <f>CONCATENATE("'2019-",Q2,"-",P2,"'")</f>
        <v>'2019-1-2'</v>
      </c>
      <c r="T2" t="str">
        <f>IF(F2="","",CONCATENATE("insert into estados_cuenta (tipo_movimiento, concepto, fecha, cheque, total, retiro, pagado, estatus, created_at, updated_at, pagado_boolean, id_cuenta, id_admin) values('EGRESO','",D2,"',",S2,",",K2,",",F2,",",F2,",",F2,",'Pagado','2019-06-27 22:39:00','2019-06-27 22:39:00',1,",L2,",2);"))</f>
        <v>insert into estados_cuenta (tipo_movimiento, concepto, fecha, cheque, total, retiro, pagado, estatus, created_at, updated_at, pagado_boolean, id_cuenta, id_admin) values('EGRESO','TRASPASO DE HSBC A SCOTIABANK','2019-1-2','',50000,50000,50000,'Pagado','2019-06-27 22:39:00','2019-06-27 22:39:00',1,3,2);</v>
      </c>
      <c r="U2" t="str">
        <f>IF(E2="","",CONCATENATE("insert into estados_cuenta (tipo_movimiento, concepto, fecha, cheque, total, deposito, pagado, estatus, created_at, updated_at, pagado_boolean, id_cuenta, id_admin) values('INGRESO','",D2,"',",S2,",",K2,",",E2,",",E2,",",E2,",'Pagado','2019-06-27 22:39:00','2019-06-27 22:39:00',1,",L2,",2);"))</f>
        <v/>
      </c>
    </row>
    <row r="3" spans="1:21" x14ac:dyDescent="0.2">
      <c r="A3">
        <v>2</v>
      </c>
      <c r="B3" s="4">
        <v>43467</v>
      </c>
      <c r="D3" t="s">
        <v>6</v>
      </c>
      <c r="E3" s="1">
        <v>5000</v>
      </c>
      <c r="G3" s="1">
        <v>57507.31</v>
      </c>
      <c r="H3" t="s">
        <v>137</v>
      </c>
      <c r="I3" s="1"/>
      <c r="J3">
        <v>1</v>
      </c>
      <c r="K3" t="str">
        <f>IF(Tabla1[[#This Row],[cheque]]="","''",Tabla1[[#This Row],[cheque]])</f>
        <v>''</v>
      </c>
      <c r="L3">
        <f>VLOOKUP(Tabla1[[#This Row],[banco]],Hoja2!$A$1:$B$6,2,0)</f>
        <v>3</v>
      </c>
      <c r="M3" t="str">
        <f>CONCATENATE("'2019-",J3,"-",Tabla1[[#This Row],[dia]],"'")</f>
        <v>'2019-1-2'</v>
      </c>
      <c r="N3" s="4">
        <f>DATE(2019,J3,Tabla1[[#This Row],[dia]])</f>
        <v>43467</v>
      </c>
      <c r="P3">
        <f>DAY(Tabla1[[#This Row],[fecha]])</f>
        <v>2</v>
      </c>
      <c r="Q3">
        <f>MONTH(Tabla1[[#This Row],[fecha]])</f>
        <v>1</v>
      </c>
      <c r="R3">
        <f>YEAR(Tabla1[[#This Row],[fecha]])</f>
        <v>2019</v>
      </c>
      <c r="S3" t="str">
        <f t="shared" ref="S3:S66" si="0">CONCATENATE("'2019-",Q3,"-",P3,"'")</f>
        <v>'2019-1-2'</v>
      </c>
      <c r="T3" t="str">
        <f t="shared" ref="T3:T66" si="1">IF(F3="","",CONCATENATE("insert into estados_cuenta (tipo_movimiento, concepto, fecha, cheque, total, retiro, pagado, estatus, created_at, updated_at, pagado_boolean, id_cuenta, id_admin) values('EGRESO','",D3,"',",S3,",",K3,",",F3,",",F3,",",F3,",'Pagado','2019-06-27 22:39:00','2019-06-27 22:39:00',1,",L3,",2);"))</f>
        <v/>
      </c>
      <c r="U3" t="str">
        <f t="shared" ref="U3:U66" si="2">IF(E3="","",CONCATENATE("insert into estados_cuenta (tipo_movimiento, concepto, fecha, cheque, total, deposito, pagado, estatus, created_at, updated_at, pagado_boolean, id_cuenta, id_admin) values('INGRESO','",D3,"',",S3,",",K3,",",E3,",",E3,",",E3,",'Pagado','2019-06-27 22:39:00','2019-06-27 22:39:00',1,",L3,",2);"))</f>
        <v>insert into estados_cuenta (tipo_movimiento, concepto, fecha, cheque, total, deposito, pagado, estatus, created_at, updated_at, pagado_boolean, id_cuenta, id_admin) values('INGRESO','RM MANZANELA CL 35 Y DULCE NOVIEMBRE CL 30 RECIBO 2076','2019-1-2','',5000,5000,5000,'Pagado','2019-06-27 22:39:00','2019-06-27 22:39:00',1,3,2);</v>
      </c>
    </row>
    <row r="4" spans="1:21" x14ac:dyDescent="0.2">
      <c r="A4">
        <v>2</v>
      </c>
      <c r="B4" s="4">
        <v>43467</v>
      </c>
      <c r="D4" t="s">
        <v>7</v>
      </c>
      <c r="E4" s="1">
        <v>464</v>
      </c>
      <c r="G4" s="1">
        <v>57971.31</v>
      </c>
      <c r="H4" t="s">
        <v>137</v>
      </c>
      <c r="I4" s="1"/>
      <c r="J4">
        <v>1</v>
      </c>
      <c r="K4" t="str">
        <f>IF(Tabla1[[#This Row],[cheque]]="","''",Tabla1[[#This Row],[cheque]])</f>
        <v>''</v>
      </c>
      <c r="L4">
        <f>VLOOKUP(Tabla1[[#This Row],[banco]],Hoja2!$A$1:$B$6,2,0)</f>
        <v>3</v>
      </c>
      <c r="M4" t="str">
        <f>CONCATENATE("'2019-",J4,"-",Tabla1[[#This Row],[dia]],"'")</f>
        <v>'2019-1-2'</v>
      </c>
      <c r="N4" s="4">
        <f>DATE(2019,J4,Tabla1[[#This Row],[dia]])</f>
        <v>43467</v>
      </c>
      <c r="P4">
        <f>DAY(Tabla1[[#This Row],[fecha]])</f>
        <v>2</v>
      </c>
      <c r="Q4">
        <f>MONTH(Tabla1[[#This Row],[fecha]])</f>
        <v>1</v>
      </c>
      <c r="R4">
        <f>YEAR(Tabla1[[#This Row],[fecha]])</f>
        <v>2019</v>
      </c>
      <c r="S4" t="str">
        <f t="shared" si="0"/>
        <v>'2019-1-2'</v>
      </c>
      <c r="T4" t="str">
        <f t="shared" si="1"/>
        <v/>
      </c>
      <c r="U4" t="str">
        <f t="shared" si="2"/>
        <v>insert into estados_cuenta (tipo_movimiento, concepto, fecha, cheque, total, deposito, pagado, estatus, created_at, updated_at, pagado_boolean, id_cuenta, id_admin) values('INGRESO','EF FARAONES NUEVO CASAS GRANDES FACTURA 5823','2019-1-2','',464,464,464,'Pagado','2019-06-27 22:39:00','2019-06-27 22:39:00',1,3,2);</v>
      </c>
    </row>
    <row r="5" spans="1:21" x14ac:dyDescent="0.2">
      <c r="A5">
        <v>2</v>
      </c>
      <c r="B5" s="4">
        <v>43467</v>
      </c>
      <c r="D5" t="s">
        <v>8</v>
      </c>
      <c r="F5" s="1">
        <v>779</v>
      </c>
      <c r="G5" s="1">
        <v>57192.31</v>
      </c>
      <c r="H5" t="s">
        <v>137</v>
      </c>
      <c r="I5" s="1"/>
      <c r="J5">
        <v>1</v>
      </c>
      <c r="K5" t="str">
        <f>IF(Tabla1[[#This Row],[cheque]]="","''",Tabla1[[#This Row],[cheque]])</f>
        <v>''</v>
      </c>
      <c r="L5">
        <f>VLOOKUP(Tabla1[[#This Row],[banco]],Hoja2!$A$1:$B$6,2,0)</f>
        <v>3</v>
      </c>
      <c r="M5" t="str">
        <f>CONCATENATE("'2019-",J5,"-",Tabla1[[#This Row],[dia]],"'")</f>
        <v>'2019-1-2'</v>
      </c>
      <c r="N5" s="4">
        <f>DATE(2019,J5,Tabla1[[#This Row],[dia]])</f>
        <v>43467</v>
      </c>
      <c r="P5">
        <f>DAY(Tabla1[[#This Row],[fecha]])</f>
        <v>2</v>
      </c>
      <c r="Q5">
        <f>MONTH(Tabla1[[#This Row],[fecha]])</f>
        <v>1</v>
      </c>
      <c r="R5">
        <f>YEAR(Tabla1[[#This Row],[fecha]])</f>
        <v>2019</v>
      </c>
      <c r="S5" t="str">
        <f t="shared" si="0"/>
        <v>'2019-1-2'</v>
      </c>
      <c r="T5" t="str">
        <f t="shared" si="1"/>
        <v>insert into estados_cuenta (tipo_movimiento, concepto, fecha, cheque, total, retiro, pagado, estatus, created_at, updated_at, pagado_boolean, id_cuenta, id_admin) values('EGRESO','COBRO FALLIDO ECOGAS','2019-1-2','',779,779,779,'Pagado','2019-06-27 22:39:00','2019-06-27 22:39:00',1,3,2);</v>
      </c>
      <c r="U5" t="str">
        <f t="shared" si="2"/>
        <v/>
      </c>
    </row>
    <row r="6" spans="1:21" x14ac:dyDescent="0.2">
      <c r="A6">
        <v>2</v>
      </c>
      <c r="B6" s="4">
        <v>43467</v>
      </c>
      <c r="D6" t="s">
        <v>9</v>
      </c>
      <c r="E6" s="1">
        <v>779</v>
      </c>
      <c r="G6" s="1">
        <v>57971.31</v>
      </c>
      <c r="H6" t="s">
        <v>137</v>
      </c>
      <c r="I6" s="1"/>
      <c r="J6">
        <v>1</v>
      </c>
      <c r="K6" t="str">
        <f>IF(Tabla1[[#This Row],[cheque]]="","''",Tabla1[[#This Row],[cheque]])</f>
        <v>''</v>
      </c>
      <c r="L6">
        <f>VLOOKUP(Tabla1[[#This Row],[banco]],Hoja2!$A$1:$B$6,2,0)</f>
        <v>3</v>
      </c>
      <c r="M6" t="str">
        <f>CONCATENATE("'2019-",J6,"-",Tabla1[[#This Row],[dia]],"'")</f>
        <v>'2019-1-2'</v>
      </c>
      <c r="N6" s="4">
        <f>DATE(2019,J6,Tabla1[[#This Row],[dia]])</f>
        <v>43467</v>
      </c>
      <c r="P6">
        <f>DAY(Tabla1[[#This Row],[fecha]])</f>
        <v>2</v>
      </c>
      <c r="Q6">
        <f>MONTH(Tabla1[[#This Row],[fecha]])</f>
        <v>1</v>
      </c>
      <c r="R6">
        <f>YEAR(Tabla1[[#This Row],[fecha]])</f>
        <v>2019</v>
      </c>
      <c r="S6" t="str">
        <f t="shared" si="0"/>
        <v>'2019-1-2'</v>
      </c>
      <c r="T6" t="str">
        <f t="shared" si="1"/>
        <v/>
      </c>
      <c r="U6" t="str">
        <f t="shared" si="2"/>
        <v>insert into estados_cuenta (tipo_movimiento, concepto, fecha, cheque, total, deposito, pagado, estatus, created_at, updated_at, pagado_boolean, id_cuenta, id_admin) values('INGRESO','DEVOLUCION COBRO FALLIDO ECOGAS','2019-1-2','',779,779,779,'Pagado','2019-06-27 22:39:00','2019-06-27 22:39:00',1,3,2);</v>
      </c>
    </row>
    <row r="7" spans="1:21" x14ac:dyDescent="0.2">
      <c r="A7">
        <v>2</v>
      </c>
      <c r="B7" s="4">
        <v>43467</v>
      </c>
      <c r="D7" t="s">
        <v>8</v>
      </c>
      <c r="F7" s="1">
        <v>779</v>
      </c>
      <c r="G7" s="1">
        <v>57192.31</v>
      </c>
      <c r="H7" t="s">
        <v>137</v>
      </c>
      <c r="I7" s="1"/>
      <c r="J7">
        <v>1</v>
      </c>
      <c r="K7" t="str">
        <f>IF(Tabla1[[#This Row],[cheque]]="","''",Tabla1[[#This Row],[cheque]])</f>
        <v>''</v>
      </c>
      <c r="L7">
        <f>VLOOKUP(Tabla1[[#This Row],[banco]],Hoja2!$A$1:$B$6,2,0)</f>
        <v>3</v>
      </c>
      <c r="M7" t="str">
        <f>CONCATENATE("'2019-",J7,"-",Tabla1[[#This Row],[dia]],"'")</f>
        <v>'2019-1-2'</v>
      </c>
      <c r="N7" s="4">
        <f>DATE(2019,J7,Tabla1[[#This Row],[dia]])</f>
        <v>43467</v>
      </c>
      <c r="P7">
        <f>DAY(Tabla1[[#This Row],[fecha]])</f>
        <v>2</v>
      </c>
      <c r="Q7">
        <f>MONTH(Tabla1[[#This Row],[fecha]])</f>
        <v>1</v>
      </c>
      <c r="R7">
        <f>YEAR(Tabla1[[#This Row],[fecha]])</f>
        <v>2019</v>
      </c>
      <c r="S7" t="str">
        <f t="shared" si="0"/>
        <v>'2019-1-2'</v>
      </c>
      <c r="T7" t="str">
        <f t="shared" si="1"/>
        <v>insert into estados_cuenta (tipo_movimiento, concepto, fecha, cheque, total, retiro, pagado, estatus, created_at, updated_at, pagado_boolean, id_cuenta, id_admin) values('EGRESO','COBRO FALLIDO ECOGAS','2019-1-2','',779,779,779,'Pagado','2019-06-27 22:39:00','2019-06-27 22:39:00',1,3,2);</v>
      </c>
      <c r="U7" t="str">
        <f t="shared" si="2"/>
        <v/>
      </c>
    </row>
    <row r="8" spans="1:21" x14ac:dyDescent="0.2">
      <c r="A8">
        <v>2</v>
      </c>
      <c r="B8" s="4">
        <v>43467</v>
      </c>
      <c r="D8" t="s">
        <v>9</v>
      </c>
      <c r="E8" s="1">
        <v>779</v>
      </c>
      <c r="G8" s="1">
        <v>57971.31</v>
      </c>
      <c r="H8" t="s">
        <v>137</v>
      </c>
      <c r="I8" s="1"/>
      <c r="J8">
        <v>1</v>
      </c>
      <c r="K8" t="str">
        <f>IF(Tabla1[[#This Row],[cheque]]="","''",Tabla1[[#This Row],[cheque]])</f>
        <v>''</v>
      </c>
      <c r="L8">
        <f>VLOOKUP(Tabla1[[#This Row],[banco]],Hoja2!$A$1:$B$6,2,0)</f>
        <v>3</v>
      </c>
      <c r="M8" t="str">
        <f>CONCATENATE("'2019-",J8,"-",Tabla1[[#This Row],[dia]],"'")</f>
        <v>'2019-1-2'</v>
      </c>
      <c r="N8" s="4">
        <f>DATE(2019,J8,Tabla1[[#This Row],[dia]])</f>
        <v>43467</v>
      </c>
      <c r="P8">
        <f>DAY(Tabla1[[#This Row],[fecha]])</f>
        <v>2</v>
      </c>
      <c r="Q8">
        <f>MONTH(Tabla1[[#This Row],[fecha]])</f>
        <v>1</v>
      </c>
      <c r="R8">
        <f>YEAR(Tabla1[[#This Row],[fecha]])</f>
        <v>2019</v>
      </c>
      <c r="S8" t="str">
        <f t="shared" si="0"/>
        <v>'2019-1-2'</v>
      </c>
      <c r="T8" t="str">
        <f t="shared" si="1"/>
        <v/>
      </c>
      <c r="U8" t="str">
        <f t="shared" si="2"/>
        <v>insert into estados_cuenta (tipo_movimiento, concepto, fecha, cheque, total, deposito, pagado, estatus, created_at, updated_at, pagado_boolean, id_cuenta, id_admin) values('INGRESO','DEVOLUCION COBRO FALLIDO ECOGAS','2019-1-2','',779,779,779,'Pagado','2019-06-27 22:39:00','2019-06-27 22:39:00',1,3,2);</v>
      </c>
    </row>
    <row r="9" spans="1:21" x14ac:dyDescent="0.2">
      <c r="A9">
        <v>2</v>
      </c>
      <c r="B9" s="4">
        <v>43467</v>
      </c>
      <c r="D9" t="s">
        <v>10</v>
      </c>
      <c r="F9" s="1">
        <v>8336.2900000000009</v>
      </c>
      <c r="G9" s="1">
        <v>49635.02</v>
      </c>
      <c r="H9" t="s">
        <v>137</v>
      </c>
      <c r="I9" s="1"/>
      <c r="J9">
        <v>1</v>
      </c>
      <c r="K9" t="str">
        <f>IF(Tabla1[[#This Row],[cheque]]="","''",Tabla1[[#This Row],[cheque]])</f>
        <v>''</v>
      </c>
      <c r="L9">
        <f>VLOOKUP(Tabla1[[#This Row],[banco]],Hoja2!$A$1:$B$6,2,0)</f>
        <v>3</v>
      </c>
      <c r="M9" t="str">
        <f>CONCATENATE("'2019-",J9,"-",Tabla1[[#This Row],[dia]],"'")</f>
        <v>'2019-1-2'</v>
      </c>
      <c r="N9" s="4">
        <f>DATE(2019,J9,Tabla1[[#This Row],[dia]])</f>
        <v>43467</v>
      </c>
      <c r="P9">
        <f>DAY(Tabla1[[#This Row],[fecha]])</f>
        <v>2</v>
      </c>
      <c r="Q9">
        <f>MONTH(Tabla1[[#This Row],[fecha]])</f>
        <v>1</v>
      </c>
      <c r="R9">
        <f>YEAR(Tabla1[[#This Row],[fecha]])</f>
        <v>2019</v>
      </c>
      <c r="S9" t="str">
        <f t="shared" si="0"/>
        <v>'2019-1-2'</v>
      </c>
      <c r="T9" t="str">
        <f t="shared" si="1"/>
        <v>insert into estados_cuenta (tipo_movimiento, concepto, fecha, cheque, total, retiro, pagado, estatus, created_at, updated_at, pagado_boolean, id_cuenta, id_admin) values('EGRESO','CAMIONETA PAVEL','2019-1-2','',8336.29,8336.29,8336.29,'Pagado','2019-06-27 22:39:00','2019-06-27 22:39:00',1,3,2);</v>
      </c>
      <c r="U9" t="str">
        <f t="shared" si="2"/>
        <v/>
      </c>
    </row>
    <row r="10" spans="1:21" x14ac:dyDescent="0.2">
      <c r="A10">
        <v>2</v>
      </c>
      <c r="B10" s="4">
        <v>43467</v>
      </c>
      <c r="D10" t="s">
        <v>298</v>
      </c>
      <c r="F10" s="1">
        <v>997</v>
      </c>
      <c r="G10" s="1">
        <v>8684.49</v>
      </c>
      <c r="H10" t="s">
        <v>136</v>
      </c>
      <c r="I10" s="1"/>
      <c r="J10">
        <v>1</v>
      </c>
      <c r="K10" t="str">
        <f>IF(Tabla1[[#This Row],[cheque]]="","''",Tabla1[[#This Row],[cheque]])</f>
        <v>''</v>
      </c>
      <c r="L10">
        <f>VLOOKUP(Tabla1[[#This Row],[banco]],Hoja2!$A$1:$B$6,2,0)</f>
        <v>2</v>
      </c>
      <c r="M10" t="str">
        <f>CONCATENATE("'2019-",J10,"-",Tabla1[[#This Row],[dia]],"'")</f>
        <v>'2019-1-2'</v>
      </c>
      <c r="N10" s="4">
        <f>DATE(2019,J10,Tabla1[[#This Row],[dia]])</f>
        <v>43467</v>
      </c>
      <c r="P10">
        <f>DAY(Tabla1[[#This Row],[fecha]])</f>
        <v>2</v>
      </c>
      <c r="Q10">
        <f>MONTH(Tabla1[[#This Row],[fecha]])</f>
        <v>1</v>
      </c>
      <c r="R10">
        <f>YEAR(Tabla1[[#This Row],[fecha]])</f>
        <v>2019</v>
      </c>
      <c r="S10" t="str">
        <f t="shared" si="0"/>
        <v>'2019-1-2'</v>
      </c>
      <c r="T10" t="str">
        <f t="shared" si="1"/>
        <v>insert into estados_cuenta (tipo_movimiento, concepto, fecha, cheque, total, retiro, pagado, estatus, created_at, updated_at, pagado_boolean, id_cuenta, id_admin) values('EGRESO','ECOGAS','2019-1-2','',997,997,997,'Pagado','2019-06-27 22:39:00','2019-06-27 22:39:00',1,2,2);</v>
      </c>
      <c r="U10" t="str">
        <f t="shared" si="2"/>
        <v/>
      </c>
    </row>
    <row r="11" spans="1:21" x14ac:dyDescent="0.2">
      <c r="A11">
        <v>2</v>
      </c>
      <c r="B11" s="4">
        <v>43467</v>
      </c>
      <c r="D11" t="s">
        <v>5</v>
      </c>
      <c r="E11" s="1">
        <v>50000</v>
      </c>
      <c r="F11" s="1"/>
      <c r="G11" s="1">
        <v>97341.01</v>
      </c>
      <c r="H11" t="s">
        <v>140</v>
      </c>
      <c r="I11" s="1"/>
      <c r="J11">
        <v>1</v>
      </c>
      <c r="K11" t="str">
        <f>IF(Tabla1[[#This Row],[cheque]]="","''",Tabla1[[#This Row],[cheque]])</f>
        <v>''</v>
      </c>
      <c r="L11">
        <f>VLOOKUP(Tabla1[[#This Row],[banco]],Hoja2!$A$1:$B$6,2,0)</f>
        <v>6</v>
      </c>
      <c r="M11" t="str">
        <f>CONCATENATE("'2019-",J11,"-",Tabla1[[#This Row],[dia]],"'")</f>
        <v>'2019-1-2'</v>
      </c>
      <c r="N11" s="4">
        <f>DATE(2019,J11,Tabla1[[#This Row],[dia]])</f>
        <v>43467</v>
      </c>
      <c r="P11">
        <f>DAY(Tabla1[[#This Row],[fecha]])</f>
        <v>2</v>
      </c>
      <c r="Q11">
        <f>MONTH(Tabla1[[#This Row],[fecha]])</f>
        <v>1</v>
      </c>
      <c r="R11">
        <f>YEAR(Tabla1[[#This Row],[fecha]])</f>
        <v>2019</v>
      </c>
      <c r="S11" t="str">
        <f t="shared" si="0"/>
        <v>'2019-1-2'</v>
      </c>
      <c r="T11" t="str">
        <f t="shared" si="1"/>
        <v/>
      </c>
      <c r="U11" t="str">
        <f t="shared" si="2"/>
        <v>insert into estados_cuenta (tipo_movimiento, concepto, fecha, cheque, total, deposito, pagado, estatus, created_at, updated_at, pagado_boolean, id_cuenta, id_admin) values('INGRESO','TRASPASO DE HSBC A SCOTIABANK','2019-1-2','',50000,50000,50000,'Pagado','2019-06-27 22:39:00','2019-06-27 22:39:00',1,6,2);</v>
      </c>
    </row>
    <row r="12" spans="1:21" x14ac:dyDescent="0.2">
      <c r="A12">
        <v>2</v>
      </c>
      <c r="B12" s="4">
        <v>43467</v>
      </c>
      <c r="D12" t="s">
        <v>674</v>
      </c>
      <c r="F12" s="1">
        <v>79659.63</v>
      </c>
      <c r="G12" s="1">
        <v>17681.38</v>
      </c>
      <c r="H12" t="s">
        <v>140</v>
      </c>
      <c r="I12" s="1"/>
      <c r="J12">
        <v>1</v>
      </c>
      <c r="K12" t="str">
        <f>IF(Tabla1[[#This Row],[cheque]]="","''",Tabla1[[#This Row],[cheque]])</f>
        <v>''</v>
      </c>
      <c r="L12">
        <f>VLOOKUP(Tabla1[[#This Row],[banco]],Hoja2!$A$1:$B$6,2,0)</f>
        <v>6</v>
      </c>
      <c r="M12" t="str">
        <f>CONCATENATE("'2019-",J12,"-",Tabla1[[#This Row],[dia]],"'")</f>
        <v>'2019-1-2'</v>
      </c>
      <c r="N12" s="4">
        <f>DATE(2019,J12,Tabla1[[#This Row],[dia]])</f>
        <v>43467</v>
      </c>
      <c r="P12">
        <f>DAY(Tabla1[[#This Row],[fecha]])</f>
        <v>2</v>
      </c>
      <c r="Q12">
        <f>MONTH(Tabla1[[#This Row],[fecha]])</f>
        <v>1</v>
      </c>
      <c r="R12">
        <f>YEAR(Tabla1[[#This Row],[fecha]])</f>
        <v>2019</v>
      </c>
      <c r="S12" t="str">
        <f t="shared" si="0"/>
        <v>'2019-1-2'</v>
      </c>
      <c r="T12" t="str">
        <f t="shared" si="1"/>
        <v>insert into estados_cuenta (tipo_movimiento, concepto, fecha, cheque, total, retiro, pagado, estatus, created_at, updated_at, pagado_boolean, id_cuenta, id_admin) values('EGRESO','PAGO TARJETA DE CRÉDITO','2019-1-2','',79659.63,79659.63,79659.63,'Pagado','2019-06-27 22:39:00','2019-06-27 22:39:00',1,6,2);</v>
      </c>
      <c r="U12" t="str">
        <f t="shared" si="2"/>
        <v/>
      </c>
    </row>
    <row r="13" spans="1:21" x14ac:dyDescent="0.2">
      <c r="A13">
        <v>3</v>
      </c>
      <c r="B13" s="4">
        <v>43468</v>
      </c>
      <c r="D13" t="s">
        <v>11</v>
      </c>
      <c r="F13" s="1">
        <v>889.05</v>
      </c>
      <c r="G13" s="1">
        <v>48745.97</v>
      </c>
      <c r="H13" t="s">
        <v>137</v>
      </c>
      <c r="I13" s="1"/>
      <c r="J13">
        <v>1</v>
      </c>
      <c r="K13" t="str">
        <f>IF(Tabla1[[#This Row],[cheque]]="","''",Tabla1[[#This Row],[cheque]])</f>
        <v>''</v>
      </c>
      <c r="L13">
        <f>VLOOKUP(Tabla1[[#This Row],[banco]],Hoja2!$A$1:$B$6,2,0)</f>
        <v>3</v>
      </c>
      <c r="M13" t="str">
        <f>CONCATENATE("'2019-",J13,"-",Tabla1[[#This Row],[dia]],"'")</f>
        <v>'2019-1-3'</v>
      </c>
      <c r="N13" s="4">
        <f>DATE(2019,J13,Tabla1[[#This Row],[dia]])</f>
        <v>43468</v>
      </c>
      <c r="P13">
        <f>DAY(Tabla1[[#This Row],[fecha]])</f>
        <v>3</v>
      </c>
      <c r="Q13">
        <f>MONTH(Tabla1[[#This Row],[fecha]])</f>
        <v>1</v>
      </c>
      <c r="R13">
        <f>YEAR(Tabla1[[#This Row],[fecha]])</f>
        <v>2019</v>
      </c>
      <c r="S13" t="str">
        <f t="shared" si="0"/>
        <v>'2019-1-3'</v>
      </c>
      <c r="T13" t="str">
        <f t="shared" si="1"/>
        <v>insert into estados_cuenta (tipo_movimiento, concepto, fecha, cheque, total, retiro, pagado, estatus, created_at, updated_at, pagado_boolean, id_cuenta, id_admin) values('EGRESO','SEGURO CAMIONETA PAVEL','2019-1-3','',889.05,889.05,889.05,'Pagado','2019-06-27 22:39:00','2019-06-27 22:39:00',1,3,2);</v>
      </c>
      <c r="U13" t="str">
        <f t="shared" si="2"/>
        <v/>
      </c>
    </row>
    <row r="14" spans="1:21" x14ac:dyDescent="0.2">
      <c r="A14">
        <v>3</v>
      </c>
      <c r="B14" s="4">
        <v>43468</v>
      </c>
      <c r="D14" t="s">
        <v>12</v>
      </c>
      <c r="F14" s="1">
        <v>3559.19</v>
      </c>
      <c r="G14" s="1">
        <v>45186.78</v>
      </c>
      <c r="H14" t="s">
        <v>137</v>
      </c>
      <c r="I14" s="1"/>
      <c r="J14">
        <v>1</v>
      </c>
      <c r="K14" t="str">
        <f>IF(Tabla1[[#This Row],[cheque]]="","''",Tabla1[[#This Row],[cheque]])</f>
        <v>''</v>
      </c>
      <c r="L14">
        <f>VLOOKUP(Tabla1[[#This Row],[banco]],Hoja2!$A$1:$B$6,2,0)</f>
        <v>3</v>
      </c>
      <c r="M14" t="str">
        <f>CONCATENATE("'2019-",J14,"-",Tabla1[[#This Row],[dia]],"'")</f>
        <v>'2019-1-3'</v>
      </c>
      <c r="N14" s="4">
        <f>DATE(2019,J14,Tabla1[[#This Row],[dia]])</f>
        <v>43468</v>
      </c>
      <c r="P14">
        <f>DAY(Tabla1[[#This Row],[fecha]])</f>
        <v>3</v>
      </c>
      <c r="Q14">
        <f>MONTH(Tabla1[[#This Row],[fecha]])</f>
        <v>1</v>
      </c>
      <c r="R14">
        <f>YEAR(Tabla1[[#This Row],[fecha]])</f>
        <v>2019</v>
      </c>
      <c r="S14" t="str">
        <f t="shared" si="0"/>
        <v>'2019-1-3'</v>
      </c>
      <c r="T14" t="str">
        <f t="shared" si="1"/>
        <v>insert into estados_cuenta (tipo_movimiento, concepto, fecha, cheque, total, retiro, pagado, estatus, created_at, updated_at, pagado_boolean, id_cuenta, id_admin) values('EGRESO','CAMIONETA LILIAN','2019-1-3','',3559.19,3559.19,3559.19,'Pagado','2019-06-27 22:39:00','2019-06-27 22:39:00',1,3,2);</v>
      </c>
      <c r="U14" t="str">
        <f t="shared" si="2"/>
        <v/>
      </c>
    </row>
    <row r="15" spans="1:21" x14ac:dyDescent="0.2">
      <c r="A15">
        <v>3</v>
      </c>
      <c r="B15" s="4">
        <v>43468</v>
      </c>
      <c r="D15" t="s">
        <v>13</v>
      </c>
      <c r="F15" s="1">
        <v>40000</v>
      </c>
      <c r="G15" s="1">
        <v>5186.78</v>
      </c>
      <c r="H15" t="s">
        <v>137</v>
      </c>
      <c r="I15" s="1"/>
      <c r="J15">
        <v>1</v>
      </c>
      <c r="K15" t="str">
        <f>IF(Tabla1[[#This Row],[cheque]]="","''",Tabla1[[#This Row],[cheque]])</f>
        <v>''</v>
      </c>
      <c r="L15">
        <f>VLOOKUP(Tabla1[[#This Row],[banco]],Hoja2!$A$1:$B$6,2,0)</f>
        <v>3</v>
      </c>
      <c r="M15" t="str">
        <f>CONCATENATE("'2019-",J15,"-",Tabla1[[#This Row],[dia]],"'")</f>
        <v>'2019-1-3'</v>
      </c>
      <c r="N15" s="4">
        <f>DATE(2019,J15,Tabla1[[#This Row],[dia]])</f>
        <v>43468</v>
      </c>
      <c r="P15">
        <f>DAY(Tabla1[[#This Row],[fecha]])</f>
        <v>3</v>
      </c>
      <c r="Q15">
        <f>MONTH(Tabla1[[#This Row],[fecha]])</f>
        <v>1</v>
      </c>
      <c r="R15">
        <f>YEAR(Tabla1[[#This Row],[fecha]])</f>
        <v>2019</v>
      </c>
      <c r="S15" t="str">
        <f t="shared" si="0"/>
        <v>'2019-1-3'</v>
      </c>
      <c r="T15" t="str">
        <f t="shared" si="1"/>
        <v>insert into estados_cuenta (tipo_movimiento, concepto, fecha, cheque, total, retiro, pagado, estatus, created_at, updated_at, pagado_boolean, id_cuenta, id_admin) values('EGRESO','TRASPASO DE HSBC A BANCOMER','2019-1-3','',40000,40000,40000,'Pagado','2019-06-27 22:39:00','2019-06-27 22:39:00',1,3,2);</v>
      </c>
      <c r="U15" t="str">
        <f t="shared" si="2"/>
        <v/>
      </c>
    </row>
    <row r="16" spans="1:21" x14ac:dyDescent="0.2">
      <c r="A16">
        <v>3</v>
      </c>
      <c r="B16" s="4">
        <v>43468</v>
      </c>
      <c r="D16" t="s">
        <v>13</v>
      </c>
      <c r="E16" s="1">
        <v>40000</v>
      </c>
      <c r="F16" s="1"/>
      <c r="G16" s="1">
        <v>48684.49</v>
      </c>
      <c r="H16" t="s">
        <v>136</v>
      </c>
      <c r="I16" s="1"/>
      <c r="J16">
        <v>1</v>
      </c>
      <c r="K16" t="str">
        <f>IF(Tabla1[[#This Row],[cheque]]="","''",Tabla1[[#This Row],[cheque]])</f>
        <v>''</v>
      </c>
      <c r="L16">
        <f>VLOOKUP(Tabla1[[#This Row],[banco]],Hoja2!$A$1:$B$6,2,0)</f>
        <v>2</v>
      </c>
      <c r="M16" t="str">
        <f>CONCATENATE("'2019-",J16,"-",Tabla1[[#This Row],[dia]],"'")</f>
        <v>'2019-1-3'</v>
      </c>
      <c r="N16" s="4">
        <f>DATE(2019,J16,Tabla1[[#This Row],[dia]])</f>
        <v>43468</v>
      </c>
      <c r="P16">
        <f>DAY(Tabla1[[#This Row],[fecha]])</f>
        <v>3</v>
      </c>
      <c r="Q16">
        <f>MONTH(Tabla1[[#This Row],[fecha]])</f>
        <v>1</v>
      </c>
      <c r="R16">
        <f>YEAR(Tabla1[[#This Row],[fecha]])</f>
        <v>2019</v>
      </c>
      <c r="S16" t="str">
        <f t="shared" si="0"/>
        <v>'2019-1-3'</v>
      </c>
      <c r="T16" t="str">
        <f t="shared" si="1"/>
        <v/>
      </c>
      <c r="U16" t="str">
        <f t="shared" si="2"/>
        <v>insert into estados_cuenta (tipo_movimiento, concepto, fecha, cheque, total, deposito, pagado, estatus, created_at, updated_at, pagado_boolean, id_cuenta, id_admin) values('INGRESO','TRASPASO DE HSBC A BANCOMER','2019-1-3','',40000,40000,40000,'Pagado','2019-06-27 22:39:00','2019-06-27 22:39:00',1,2,2);</v>
      </c>
    </row>
    <row r="17" spans="1:21" x14ac:dyDescent="0.2">
      <c r="A17">
        <v>3</v>
      </c>
      <c r="B17" s="4">
        <v>43468</v>
      </c>
      <c r="D17" t="s">
        <v>554</v>
      </c>
      <c r="E17" s="1">
        <v>10000</v>
      </c>
      <c r="F17" s="1"/>
      <c r="G17" s="1">
        <v>58684.49</v>
      </c>
      <c r="H17" t="s">
        <v>136</v>
      </c>
      <c r="I17" s="1"/>
      <c r="J17">
        <v>1</v>
      </c>
      <c r="K17" t="str">
        <f>IF(Tabla1[[#This Row],[cheque]]="","''",Tabla1[[#This Row],[cheque]])</f>
        <v>''</v>
      </c>
      <c r="L17">
        <f>VLOOKUP(Tabla1[[#This Row],[banco]],Hoja2!$A$1:$B$6,2,0)</f>
        <v>2</v>
      </c>
      <c r="M17" t="str">
        <f>CONCATENATE("'2019-",J17,"-",Tabla1[[#This Row],[dia]],"'")</f>
        <v>'2019-1-3'</v>
      </c>
      <c r="N17" s="4">
        <f>DATE(2019,J17,Tabla1[[#This Row],[dia]])</f>
        <v>43468</v>
      </c>
      <c r="P17">
        <f>DAY(Tabla1[[#This Row],[fecha]])</f>
        <v>3</v>
      </c>
      <c r="Q17">
        <f>MONTH(Tabla1[[#This Row],[fecha]])</f>
        <v>1</v>
      </c>
      <c r="R17">
        <f>YEAR(Tabla1[[#This Row],[fecha]])</f>
        <v>2019</v>
      </c>
      <c r="S17" t="str">
        <f t="shared" si="0"/>
        <v>'2019-1-3'</v>
      </c>
      <c r="T17" t="str">
        <f t="shared" si="1"/>
        <v/>
      </c>
      <c r="U17" t="str">
        <f t="shared" si="2"/>
        <v>insert into estados_cuenta (tipo_movimiento, concepto, fecha, cheque, total, deposito, pagado, estatus, created_at, updated_at, pagado_boolean, id_cuenta, id_admin) values('INGRESO','TRASPASO DE BANAMEX A BANCOMER','2019-1-3','',10000,10000,10000,'Pagado','2019-06-27 22:39:00','2019-06-27 22:39:00',1,2,2);</v>
      </c>
    </row>
    <row r="18" spans="1:21" x14ac:dyDescent="0.2">
      <c r="A18">
        <v>3</v>
      </c>
      <c r="B18" s="4">
        <v>43468</v>
      </c>
      <c r="D18" t="s">
        <v>555</v>
      </c>
      <c r="F18" s="1">
        <v>51760.92</v>
      </c>
      <c r="G18" s="1">
        <v>6923.57</v>
      </c>
      <c r="H18" t="s">
        <v>136</v>
      </c>
      <c r="I18" s="1"/>
      <c r="J18">
        <v>1</v>
      </c>
      <c r="K18" t="str">
        <f>IF(Tabla1[[#This Row],[cheque]]="","''",Tabla1[[#This Row],[cheque]])</f>
        <v>''</v>
      </c>
      <c r="L18">
        <f>VLOOKUP(Tabla1[[#This Row],[banco]],Hoja2!$A$1:$B$6,2,0)</f>
        <v>2</v>
      </c>
      <c r="M18" t="str">
        <f>CONCATENATE("'2019-",J18,"-",Tabla1[[#This Row],[dia]],"'")</f>
        <v>'2019-1-3'</v>
      </c>
      <c r="N18" s="4">
        <f>DATE(2019,J18,Tabla1[[#This Row],[dia]])</f>
        <v>43468</v>
      </c>
      <c r="P18">
        <f>DAY(Tabla1[[#This Row],[fecha]])</f>
        <v>3</v>
      </c>
      <c r="Q18">
        <f>MONTH(Tabla1[[#This Row],[fecha]])</f>
        <v>1</v>
      </c>
      <c r="R18">
        <f>YEAR(Tabla1[[#This Row],[fecha]])</f>
        <v>2019</v>
      </c>
      <c r="S18" t="str">
        <f t="shared" si="0"/>
        <v>'2019-1-3'</v>
      </c>
      <c r="T18" t="str">
        <f t="shared" si="1"/>
        <v>insert into estados_cuenta (tipo_movimiento, concepto, fecha, cheque, total, retiro, pagado, estatus, created_at, updated_at, pagado_boolean, id_cuenta, id_admin) values('EGRESO','RM (HAPSAY, DENTAL FUN FOR KIDS, LIVEER, LIVEERPIZZA, LAGO DI COMO, CASTALLIA, IMPERIO DENTAL, ACAPULCO GOLDEN, CAPITAL PLUS INMOBILIARIA, MANEJAMOS POR TI, GALLETAS RANCHERAS EL RINCON DE LA ABUELA, FASHION CLUB, DOLLS FASHION, TECNOLOGIA CON VALOR, SERTEI CL42, SERTEI CL35, ROBOROBO, CITI CA3 CAB)','2019-1-3','',51760.92,51760.92,51760.92,'Pagado','2019-06-27 22:39:00','2019-06-27 22:39:00',1,2,2);</v>
      </c>
      <c r="U18" t="str">
        <f t="shared" si="2"/>
        <v/>
      </c>
    </row>
    <row r="19" spans="1:21" x14ac:dyDescent="0.2">
      <c r="A19">
        <v>3</v>
      </c>
      <c r="B19" s="4">
        <v>43468</v>
      </c>
      <c r="D19" t="s">
        <v>556</v>
      </c>
      <c r="F19" s="1">
        <v>1149.1600000000001</v>
      </c>
      <c r="G19" s="1">
        <v>5774.41</v>
      </c>
      <c r="H19" t="s">
        <v>136</v>
      </c>
      <c r="I19" s="1"/>
      <c r="J19">
        <v>1</v>
      </c>
      <c r="K19" t="str">
        <f>IF(Tabla1[[#This Row],[cheque]]="","''",Tabla1[[#This Row],[cheque]])</f>
        <v>''</v>
      </c>
      <c r="L19">
        <f>VLOOKUP(Tabla1[[#This Row],[banco]],Hoja2!$A$1:$B$6,2,0)</f>
        <v>2</v>
      </c>
      <c r="M19" t="str">
        <f>CONCATENATE("'2019-",J19,"-",Tabla1[[#This Row],[dia]],"'")</f>
        <v>'2019-1-3'</v>
      </c>
      <c r="N19" s="4">
        <f>DATE(2019,J19,Tabla1[[#This Row],[dia]])</f>
        <v>43468</v>
      </c>
      <c r="P19">
        <f>DAY(Tabla1[[#This Row],[fecha]])</f>
        <v>3</v>
      </c>
      <c r="Q19">
        <f>MONTH(Tabla1[[#This Row],[fecha]])</f>
        <v>1</v>
      </c>
      <c r="R19">
        <f>YEAR(Tabla1[[#This Row],[fecha]])</f>
        <v>2019</v>
      </c>
      <c r="S19" t="str">
        <f t="shared" si="0"/>
        <v>'2019-1-3'</v>
      </c>
      <c r="T19" t="str">
        <f t="shared" si="1"/>
        <v>insert into estados_cuenta (tipo_movimiento, concepto, fecha, cheque, total, retiro, pagado, estatus, created_at, updated_at, pagado_boolean, id_cuenta, id_admin) values('EGRESO','PAGO 2/2 LIQUIDACIÓN TARJETA INVEX','2019-1-3','',1149.16,1149.16,1149.16,'Pagado','2019-06-27 22:39:00','2019-06-27 22:39:00',1,2,2);</v>
      </c>
      <c r="U19" t="str">
        <f t="shared" si="2"/>
        <v/>
      </c>
    </row>
    <row r="20" spans="1:21" x14ac:dyDescent="0.2">
      <c r="A20">
        <v>3</v>
      </c>
      <c r="B20" s="4">
        <v>43468</v>
      </c>
      <c r="C20" s="2"/>
      <c r="D20" t="s">
        <v>699</v>
      </c>
      <c r="E20" s="1">
        <v>665</v>
      </c>
      <c r="F20" s="1"/>
      <c r="G20" s="1">
        <v>16480.16</v>
      </c>
      <c r="H20" t="s">
        <v>138</v>
      </c>
      <c r="I20" s="1"/>
      <c r="J20">
        <v>1</v>
      </c>
      <c r="K20" t="str">
        <f>IF(Tabla1[[#This Row],[cheque]]="","''",Tabla1[[#This Row],[cheque]])</f>
        <v>''</v>
      </c>
      <c r="L20">
        <f>VLOOKUP(Tabla1[[#This Row],[banco]],Hoja2!$A$1:$B$6,2,0)</f>
        <v>4</v>
      </c>
      <c r="M20" t="str">
        <f>CONCATENATE("'2019-",J20,"-",Tabla1[[#This Row],[dia]],"'")</f>
        <v>'2019-1-3'</v>
      </c>
      <c r="N20" s="4">
        <f>DATE(2019,J20,Tabla1[[#This Row],[dia]])</f>
        <v>43468</v>
      </c>
      <c r="P20">
        <f>DAY(Tabla1[[#This Row],[fecha]])</f>
        <v>3</v>
      </c>
      <c r="Q20">
        <f>MONTH(Tabla1[[#This Row],[fecha]])</f>
        <v>1</v>
      </c>
      <c r="R20">
        <f>YEAR(Tabla1[[#This Row],[fecha]])</f>
        <v>2019</v>
      </c>
      <c r="S20" t="str">
        <f t="shared" si="0"/>
        <v>'2019-1-3'</v>
      </c>
      <c r="T20" t="str">
        <f t="shared" si="1"/>
        <v/>
      </c>
      <c r="U20" t="str">
        <f t="shared" si="2"/>
        <v>insert into estados_cuenta (tipo_movimiento, concepto, fecha, cheque, total, deposito, pagado, estatus, created_at, updated_at, pagado_boolean, id_cuenta, id_admin) values('INGRESO','REN Y DUSO PAGO 1/12 BARAKATO SALON RECIBO 2078','2019-1-3','',665,665,665,'Pagado','2019-06-27 22:39:00','2019-06-27 22:39:00',1,4,2);</v>
      </c>
    </row>
    <row r="21" spans="1:21" x14ac:dyDescent="0.2">
      <c r="A21">
        <v>3</v>
      </c>
      <c r="B21" s="4">
        <v>43468</v>
      </c>
      <c r="D21" t="s">
        <v>554</v>
      </c>
      <c r="F21" s="1">
        <v>10000</v>
      </c>
      <c r="G21" s="1">
        <v>6480.16</v>
      </c>
      <c r="H21" t="s">
        <v>138</v>
      </c>
      <c r="I21" s="1"/>
      <c r="J21">
        <v>1</v>
      </c>
      <c r="K21" t="str">
        <f>IF(Tabla1[[#This Row],[cheque]]="","''",Tabla1[[#This Row],[cheque]])</f>
        <v>''</v>
      </c>
      <c r="L21">
        <f>VLOOKUP(Tabla1[[#This Row],[banco]],Hoja2!$A$1:$B$6,2,0)</f>
        <v>4</v>
      </c>
      <c r="M21" t="str">
        <f>CONCATENATE("'2019-",J21,"-",Tabla1[[#This Row],[dia]],"'")</f>
        <v>'2019-1-3'</v>
      </c>
      <c r="N21" s="4">
        <f>DATE(2019,J21,Tabla1[[#This Row],[dia]])</f>
        <v>43468</v>
      </c>
      <c r="P21">
        <f>DAY(Tabla1[[#This Row],[fecha]])</f>
        <v>3</v>
      </c>
      <c r="Q21">
        <f>MONTH(Tabla1[[#This Row],[fecha]])</f>
        <v>1</v>
      </c>
      <c r="R21">
        <f>YEAR(Tabla1[[#This Row],[fecha]])</f>
        <v>2019</v>
      </c>
      <c r="S21" t="str">
        <f t="shared" si="0"/>
        <v>'2019-1-3'</v>
      </c>
      <c r="T21" t="str">
        <f t="shared" si="1"/>
        <v>insert into estados_cuenta (tipo_movimiento, concepto, fecha, cheque, total, retiro, pagado, estatus, created_at, updated_at, pagado_boolean, id_cuenta, id_admin) values('EGRESO','TRASPASO DE BANAMEX A BANCOMER','2019-1-3','',10000,10000,10000,'Pagado','2019-06-27 22:39:00','2019-06-27 22:39:00',1,4,2);</v>
      </c>
      <c r="U21" t="str">
        <f t="shared" si="2"/>
        <v/>
      </c>
    </row>
    <row r="22" spans="1:21" x14ac:dyDescent="0.2">
      <c r="A22">
        <v>4</v>
      </c>
      <c r="B22" s="4">
        <v>43469</v>
      </c>
      <c r="D22" t="s">
        <v>14</v>
      </c>
      <c r="E22" s="1">
        <v>1102.77</v>
      </c>
      <c r="G22" s="1">
        <v>6289.55</v>
      </c>
      <c r="H22" t="s">
        <v>137</v>
      </c>
      <c r="I22" s="1"/>
      <c r="J22">
        <v>1</v>
      </c>
      <c r="K22" t="str">
        <f>IF(Tabla1[[#This Row],[cheque]]="","''",Tabla1[[#This Row],[cheque]])</f>
        <v>''</v>
      </c>
      <c r="L22">
        <f>VLOOKUP(Tabla1[[#This Row],[banco]],Hoja2!$A$1:$B$6,2,0)</f>
        <v>3</v>
      </c>
      <c r="M22" t="str">
        <f>CONCATENATE("'2019-",J22,"-",Tabla1[[#This Row],[dia]],"'")</f>
        <v>'2019-1-4'</v>
      </c>
      <c r="N22" s="4">
        <f>DATE(2019,J22,Tabla1[[#This Row],[dia]])</f>
        <v>43469</v>
      </c>
      <c r="P22">
        <f>DAY(Tabla1[[#This Row],[fecha]])</f>
        <v>4</v>
      </c>
      <c r="Q22">
        <f>MONTH(Tabla1[[#This Row],[fecha]])</f>
        <v>1</v>
      </c>
      <c r="R22">
        <f>YEAR(Tabla1[[#This Row],[fecha]])</f>
        <v>2019</v>
      </c>
      <c r="S22" t="str">
        <f t="shared" si="0"/>
        <v>'2019-1-4'</v>
      </c>
      <c r="T22" t="str">
        <f t="shared" si="1"/>
        <v/>
      </c>
      <c r="U22" t="str">
        <f t="shared" si="2"/>
        <v>insert into estados_cuenta (tipo_movimiento, concepto, fecha, cheque, total, deposito, pagado, estatus, created_at, updated_at, pagado_boolean, id_cuenta, id_admin) values('INGRESO','CR FACEIMAGEN RD RADIOLOGIA DIGITAL RECIBO 2074','2019-1-4','',1102.77,1102.77,1102.77,'Pagado','2019-06-27 22:39:00','2019-06-27 22:39:00',1,3,2);</v>
      </c>
    </row>
    <row r="23" spans="1:21" x14ac:dyDescent="0.2">
      <c r="A23">
        <v>4</v>
      </c>
      <c r="B23" s="4">
        <v>43469</v>
      </c>
      <c r="D23" t="s">
        <v>557</v>
      </c>
      <c r="F23" s="1">
        <v>200</v>
      </c>
      <c r="G23" s="1">
        <v>5574.41</v>
      </c>
      <c r="H23" t="s">
        <v>136</v>
      </c>
      <c r="I23" s="1"/>
      <c r="J23">
        <v>1</v>
      </c>
      <c r="K23" t="str">
        <f>IF(Tabla1[[#This Row],[cheque]]="","''",Tabla1[[#This Row],[cheque]])</f>
        <v>''</v>
      </c>
      <c r="L23">
        <f>VLOOKUP(Tabla1[[#This Row],[banco]],Hoja2!$A$1:$B$6,2,0)</f>
        <v>2</v>
      </c>
      <c r="M23" t="str">
        <f>CONCATENATE("'2019-",J23,"-",Tabla1[[#This Row],[dia]],"'")</f>
        <v>'2019-1-4'</v>
      </c>
      <c r="N23" s="4">
        <f>DATE(2019,J23,Tabla1[[#This Row],[dia]])</f>
        <v>43469</v>
      </c>
      <c r="P23">
        <f>DAY(Tabla1[[#This Row],[fecha]])</f>
        <v>4</v>
      </c>
      <c r="Q23">
        <f>MONTH(Tabla1[[#This Row],[fecha]])</f>
        <v>1</v>
      </c>
      <c r="R23">
        <f>YEAR(Tabla1[[#This Row],[fecha]])</f>
        <v>2019</v>
      </c>
      <c r="S23" t="str">
        <f t="shared" si="0"/>
        <v>'2019-1-4'</v>
      </c>
      <c r="T23" t="str">
        <f t="shared" si="1"/>
        <v>insert into estados_cuenta (tipo_movimiento, concepto, fecha, cheque, total, retiro, pagado, estatus, created_at, updated_at, pagado_boolean, id_cuenta, id_admin) values('EGRESO','PAGO PERSONAL LILIAN','2019-1-4','',200,200,200,'Pagado','2019-06-27 22:39:00','2019-06-27 22:39:00',1,2,2);</v>
      </c>
      <c r="U23" t="str">
        <f t="shared" si="2"/>
        <v/>
      </c>
    </row>
    <row r="24" spans="1:21" x14ac:dyDescent="0.2">
      <c r="A24">
        <v>7</v>
      </c>
      <c r="B24" s="4">
        <v>43472</v>
      </c>
      <c r="C24" s="2"/>
      <c r="D24" t="s">
        <v>15</v>
      </c>
      <c r="F24" s="1">
        <v>4680</v>
      </c>
      <c r="G24" s="1">
        <v>1609.55</v>
      </c>
      <c r="H24" t="s">
        <v>137</v>
      </c>
      <c r="I24" s="1"/>
      <c r="J24">
        <v>1</v>
      </c>
      <c r="K24" t="str">
        <f>IF(Tabla1[[#This Row],[cheque]]="","''",Tabla1[[#This Row],[cheque]])</f>
        <v>''</v>
      </c>
      <c r="L24">
        <f>VLOOKUP(Tabla1[[#This Row],[banco]],Hoja2!$A$1:$B$6,2,0)</f>
        <v>3</v>
      </c>
      <c r="M24" t="str">
        <f>CONCATENATE("'2019-",J24,"-",Tabla1[[#This Row],[dia]],"'")</f>
        <v>'2019-1-7'</v>
      </c>
      <c r="N24" s="4">
        <f>DATE(2019,J24,Tabla1[[#This Row],[dia]])</f>
        <v>43472</v>
      </c>
      <c r="P24">
        <f>DAY(Tabla1[[#This Row],[fecha]])</f>
        <v>7</v>
      </c>
      <c r="Q24">
        <f>MONTH(Tabla1[[#This Row],[fecha]])</f>
        <v>1</v>
      </c>
      <c r="R24">
        <f>YEAR(Tabla1[[#This Row],[fecha]])</f>
        <v>2019</v>
      </c>
      <c r="S24" t="str">
        <f t="shared" si="0"/>
        <v>'2019-1-7'</v>
      </c>
      <c r="T24" t="str">
        <f t="shared" si="1"/>
        <v>insert into estados_cuenta (tipo_movimiento, concepto, fecha, cheque, total, retiro, pagado, estatus, created_at, updated_at, pagado_boolean, id_cuenta, id_admin) values('EGRESO','COLEGIATURA FABIOLA','2019-1-7','',4680,4680,4680,'Pagado','2019-06-27 22:39:00','2019-06-27 22:39:00',1,3,2);</v>
      </c>
      <c r="U24" t="str">
        <f t="shared" si="2"/>
        <v/>
      </c>
    </row>
    <row r="25" spans="1:21" x14ac:dyDescent="0.2">
      <c r="A25">
        <v>7</v>
      </c>
      <c r="B25" s="4">
        <v>43472</v>
      </c>
      <c r="D25" t="s">
        <v>558</v>
      </c>
      <c r="F25" s="1">
        <v>40</v>
      </c>
      <c r="G25" s="1">
        <v>5534.41</v>
      </c>
      <c r="H25" t="s">
        <v>136</v>
      </c>
      <c r="I25" s="1"/>
      <c r="J25">
        <v>1</v>
      </c>
      <c r="K25" t="str">
        <f>IF(Tabla1[[#This Row],[cheque]]="","''",Tabla1[[#This Row],[cheque]])</f>
        <v>''</v>
      </c>
      <c r="L25">
        <f>VLOOKUP(Tabla1[[#This Row],[banco]],Hoja2!$A$1:$B$6,2,0)</f>
        <v>2</v>
      </c>
      <c r="M25" t="str">
        <f>CONCATENATE("'2019-",J25,"-",Tabla1[[#This Row],[dia]],"'")</f>
        <v>'2019-1-7'</v>
      </c>
      <c r="N25" s="4">
        <f>DATE(2019,J25,Tabla1[[#This Row],[dia]])</f>
        <v>43472</v>
      </c>
      <c r="P25">
        <f>DAY(Tabla1[[#This Row],[fecha]])</f>
        <v>7</v>
      </c>
      <c r="Q25">
        <f>MONTH(Tabla1[[#This Row],[fecha]])</f>
        <v>1</v>
      </c>
      <c r="R25">
        <f>YEAR(Tabla1[[#This Row],[fecha]])</f>
        <v>2019</v>
      </c>
      <c r="S25" t="str">
        <f t="shared" si="0"/>
        <v>'2019-1-7'</v>
      </c>
      <c r="T25" t="str">
        <f t="shared" si="1"/>
        <v>insert into estados_cuenta (tipo_movimiento, concepto, fecha, cheque, total, retiro, pagado, estatus, created_at, updated_at, pagado_boolean, id_cuenta, id_admin) values('EGRESO','COMISIONES','2019-1-7','',40,40,40,'Pagado','2019-06-27 22:39:00','2019-06-27 22:39:00',1,2,2);</v>
      </c>
      <c r="U25" t="str">
        <f t="shared" si="2"/>
        <v/>
      </c>
    </row>
    <row r="26" spans="1:21" x14ac:dyDescent="0.2">
      <c r="A26">
        <v>7</v>
      </c>
      <c r="B26" s="4">
        <v>43472</v>
      </c>
      <c r="D26" t="s">
        <v>559</v>
      </c>
      <c r="F26" s="1">
        <v>6.4</v>
      </c>
      <c r="G26" s="1">
        <v>5528.01</v>
      </c>
      <c r="H26" t="s">
        <v>136</v>
      </c>
      <c r="I26" s="1"/>
      <c r="J26">
        <v>1</v>
      </c>
      <c r="K26" t="str">
        <f>IF(Tabla1[[#This Row],[cheque]]="","''",Tabla1[[#This Row],[cheque]])</f>
        <v>''</v>
      </c>
      <c r="L26">
        <f>VLOOKUP(Tabla1[[#This Row],[banco]],Hoja2!$A$1:$B$6,2,0)</f>
        <v>2</v>
      </c>
      <c r="M26" t="str">
        <f>CONCATENATE("'2019-",J26,"-",Tabla1[[#This Row],[dia]],"'")</f>
        <v>'2019-1-7'</v>
      </c>
      <c r="N26" s="4">
        <f>DATE(2019,J26,Tabla1[[#This Row],[dia]])</f>
        <v>43472</v>
      </c>
      <c r="P26">
        <f>DAY(Tabla1[[#This Row],[fecha]])</f>
        <v>7</v>
      </c>
      <c r="Q26">
        <f>MONTH(Tabla1[[#This Row],[fecha]])</f>
        <v>1</v>
      </c>
      <c r="R26">
        <f>YEAR(Tabla1[[#This Row],[fecha]])</f>
        <v>2019</v>
      </c>
      <c r="S26" t="str">
        <f t="shared" si="0"/>
        <v>'2019-1-7'</v>
      </c>
      <c r="T26" t="str">
        <f t="shared" si="1"/>
        <v>insert into estados_cuenta (tipo_movimiento, concepto, fecha, cheque, total, retiro, pagado, estatus, created_at, updated_at, pagado_boolean, id_cuenta, id_admin) values('EGRESO','IVA','2019-1-7','',6.4,6.4,6.4,'Pagado','2019-06-27 22:39:00','2019-06-27 22:39:00',1,2,2);</v>
      </c>
      <c r="U26" t="str">
        <f t="shared" si="2"/>
        <v/>
      </c>
    </row>
    <row r="27" spans="1:21" x14ac:dyDescent="0.2">
      <c r="A27">
        <v>8</v>
      </c>
      <c r="B27" s="4">
        <v>43473</v>
      </c>
      <c r="D27" t="s">
        <v>16</v>
      </c>
      <c r="E27" s="1">
        <v>2500</v>
      </c>
      <c r="G27" s="1">
        <v>4109.55</v>
      </c>
      <c r="H27" t="s">
        <v>137</v>
      </c>
      <c r="I27" s="1"/>
      <c r="J27">
        <v>1</v>
      </c>
      <c r="K27" t="str">
        <f>IF(Tabla1[[#This Row],[cheque]]="","''",Tabla1[[#This Row],[cheque]])</f>
        <v>''</v>
      </c>
      <c r="L27">
        <f>VLOOKUP(Tabla1[[#This Row],[banco]],Hoja2!$A$1:$B$6,2,0)</f>
        <v>3</v>
      </c>
      <c r="M27" t="str">
        <f>CONCATENATE("'2019-",J27,"-",Tabla1[[#This Row],[dia]],"'")</f>
        <v>'2019-1-8'</v>
      </c>
      <c r="N27" s="4">
        <f>DATE(2019,J27,Tabla1[[#This Row],[dia]])</f>
        <v>43473</v>
      </c>
      <c r="P27">
        <f>DAY(Tabla1[[#This Row],[fecha]])</f>
        <v>8</v>
      </c>
      <c r="Q27">
        <f>MONTH(Tabla1[[#This Row],[fecha]])</f>
        <v>1</v>
      </c>
      <c r="R27">
        <f>YEAR(Tabla1[[#This Row],[fecha]])</f>
        <v>2019</v>
      </c>
      <c r="S27" t="str">
        <f t="shared" si="0"/>
        <v>'2019-1-8'</v>
      </c>
      <c r="T27" t="str">
        <f t="shared" si="1"/>
        <v/>
      </c>
      <c r="U27" t="str">
        <f t="shared" si="2"/>
        <v>insert into estados_cuenta (tipo_movimiento, concepto, fecha, cheque, total, deposito, pagado, estatus, created_at, updated_at, pagado_boolean, id_cuenta, id_admin) values('INGRESO','NOTIF EJ PROTEAM RECIBO 2088','2019-1-8','',2500,2500,2500,'Pagado','2019-06-27 22:39:00','2019-06-27 22:39:00',1,3,2);</v>
      </c>
    </row>
    <row r="28" spans="1:21" x14ac:dyDescent="0.2">
      <c r="A28">
        <v>8</v>
      </c>
      <c r="B28" s="4">
        <v>43473</v>
      </c>
      <c r="D28" t="s">
        <v>17</v>
      </c>
      <c r="E28" s="1">
        <v>15000</v>
      </c>
      <c r="G28" s="1">
        <v>19109.55</v>
      </c>
      <c r="H28" t="s">
        <v>137</v>
      </c>
      <c r="I28" s="1"/>
      <c r="J28">
        <v>1</v>
      </c>
      <c r="K28" t="str">
        <f>IF(Tabla1[[#This Row],[cheque]]="","''",Tabla1[[#This Row],[cheque]])</f>
        <v>''</v>
      </c>
      <c r="L28">
        <f>VLOOKUP(Tabla1[[#This Row],[banco]],Hoja2!$A$1:$B$6,2,0)</f>
        <v>3</v>
      </c>
      <c r="M28" t="str">
        <f>CONCATENATE("'2019-",J28,"-",Tabla1[[#This Row],[dia]],"'")</f>
        <v>'2019-1-8'</v>
      </c>
      <c r="N28" s="4">
        <f>DATE(2019,J28,Tabla1[[#This Row],[dia]])</f>
        <v>43473</v>
      </c>
      <c r="P28">
        <f>DAY(Tabla1[[#This Row],[fecha]])</f>
        <v>8</v>
      </c>
      <c r="Q28">
        <f>MONTH(Tabla1[[#This Row],[fecha]])</f>
        <v>1</v>
      </c>
      <c r="R28">
        <f>YEAR(Tabla1[[#This Row],[fecha]])</f>
        <v>2019</v>
      </c>
      <c r="S28" t="str">
        <f t="shared" si="0"/>
        <v>'2019-1-8'</v>
      </c>
      <c r="T28" t="str">
        <f t="shared" si="1"/>
        <v/>
      </c>
      <c r="U28" t="str">
        <f t="shared" si="2"/>
        <v>insert into estados_cuenta (tipo_movimiento, concepto, fecha, cheque, total, deposito, pagado, estatus, created_at, updated_at, pagado_boolean, id_cuenta, id_admin) values('INGRESO','TRASPASO DE SCOTIABANK A HSBC','2019-1-8','',15000,15000,15000,'Pagado','2019-06-27 22:39:00','2019-06-27 22:39:00',1,3,2);</v>
      </c>
    </row>
    <row r="29" spans="1:21" x14ac:dyDescent="0.2">
      <c r="A29">
        <v>8</v>
      </c>
      <c r="B29" s="4">
        <v>43473</v>
      </c>
      <c r="D29" t="s">
        <v>18</v>
      </c>
      <c r="F29" s="1">
        <v>6355</v>
      </c>
      <c r="G29" s="1">
        <v>12754.55</v>
      </c>
      <c r="H29" t="s">
        <v>137</v>
      </c>
      <c r="I29" s="1"/>
      <c r="J29">
        <v>1</v>
      </c>
      <c r="K29" t="str">
        <f>IF(Tabla1[[#This Row],[cheque]]="","''",Tabla1[[#This Row],[cheque]])</f>
        <v>''</v>
      </c>
      <c r="L29">
        <f>VLOOKUP(Tabla1[[#This Row],[banco]],Hoja2!$A$1:$B$6,2,0)</f>
        <v>3</v>
      </c>
      <c r="M29" t="str">
        <f>CONCATENATE("'2019-",J29,"-",Tabla1[[#This Row],[dia]],"'")</f>
        <v>'2019-1-8'</v>
      </c>
      <c r="N29" s="4">
        <f>DATE(2019,J29,Tabla1[[#This Row],[dia]])</f>
        <v>43473</v>
      </c>
      <c r="P29">
        <f>DAY(Tabla1[[#This Row],[fecha]])</f>
        <v>8</v>
      </c>
      <c r="Q29">
        <f>MONTH(Tabla1[[#This Row],[fecha]])</f>
        <v>1</v>
      </c>
      <c r="R29">
        <f>YEAR(Tabla1[[#This Row],[fecha]])</f>
        <v>2019</v>
      </c>
      <c r="S29" t="str">
        <f t="shared" si="0"/>
        <v>'2019-1-8'</v>
      </c>
      <c r="T29" t="str">
        <f t="shared" si="1"/>
        <v>insert into estados_cuenta (tipo_movimiento, concepto, fecha, cheque, total, retiro, pagado, estatus, created_at, updated_at, pagado_boolean, id_cuenta, id_admin) values('EGRESO','COMISIONES RAFAEL','2019-1-8','',6355,6355,6355,'Pagado','2019-06-27 22:39:00','2019-06-27 22:39:00',1,3,2);</v>
      </c>
      <c r="U29" t="str">
        <f t="shared" si="2"/>
        <v/>
      </c>
    </row>
    <row r="30" spans="1:21" x14ac:dyDescent="0.2">
      <c r="A30">
        <v>8</v>
      </c>
      <c r="B30" s="4">
        <v>43473</v>
      </c>
      <c r="D30" t="s">
        <v>19</v>
      </c>
      <c r="F30" s="1">
        <v>2256</v>
      </c>
      <c r="G30" s="1">
        <v>10498.55</v>
      </c>
      <c r="H30" t="s">
        <v>137</v>
      </c>
      <c r="I30" s="1"/>
      <c r="J30">
        <v>1</v>
      </c>
      <c r="K30" t="str">
        <f>IF(Tabla1[[#This Row],[cheque]]="","''",Tabla1[[#This Row],[cheque]])</f>
        <v>''</v>
      </c>
      <c r="L30">
        <f>VLOOKUP(Tabla1[[#This Row],[banco]],Hoja2!$A$1:$B$6,2,0)</f>
        <v>3</v>
      </c>
      <c r="M30" t="str">
        <f>CONCATENATE("'2019-",J30,"-",Tabla1[[#This Row],[dia]],"'")</f>
        <v>'2019-1-8'</v>
      </c>
      <c r="N30" s="4">
        <f>DATE(2019,J30,Tabla1[[#This Row],[dia]])</f>
        <v>43473</v>
      </c>
      <c r="P30">
        <f>DAY(Tabla1[[#This Row],[fecha]])</f>
        <v>8</v>
      </c>
      <c r="Q30">
        <f>MONTH(Tabla1[[#This Row],[fecha]])</f>
        <v>1</v>
      </c>
      <c r="R30">
        <f>YEAR(Tabla1[[#This Row],[fecha]])</f>
        <v>2019</v>
      </c>
      <c r="S30" t="str">
        <f t="shared" si="0"/>
        <v>'2019-1-8'</v>
      </c>
      <c r="T30" t="str">
        <f t="shared" si="1"/>
        <v>insert into estados_cuenta (tipo_movimiento, concepto, fecha, cheque, total, retiro, pagado, estatus, created_at, updated_at, pagado_boolean, id_cuenta, id_admin) values('EGRESO','COMISIONES PAOLA','2019-1-8','',2256,2256,2256,'Pagado','2019-06-27 22:39:00','2019-06-27 22:39:00',1,3,2);</v>
      </c>
      <c r="U30" t="str">
        <f t="shared" si="2"/>
        <v/>
      </c>
    </row>
    <row r="31" spans="1:21" x14ac:dyDescent="0.2">
      <c r="A31">
        <v>8</v>
      </c>
      <c r="B31" s="4">
        <v>43473</v>
      </c>
      <c r="D31" t="s">
        <v>20</v>
      </c>
      <c r="F31" s="1">
        <v>580</v>
      </c>
      <c r="G31" s="1">
        <v>9918.5499999999993</v>
      </c>
      <c r="H31" t="s">
        <v>137</v>
      </c>
      <c r="I31" s="1"/>
      <c r="J31">
        <v>1</v>
      </c>
      <c r="K31" t="str">
        <f>IF(Tabla1[[#This Row],[cheque]]="","''",Tabla1[[#This Row],[cheque]])</f>
        <v>''</v>
      </c>
      <c r="L31">
        <f>VLOOKUP(Tabla1[[#This Row],[banco]],Hoja2!$A$1:$B$6,2,0)</f>
        <v>3</v>
      </c>
      <c r="M31" t="str">
        <f>CONCATENATE("'2019-",J31,"-",Tabla1[[#This Row],[dia]],"'")</f>
        <v>'2019-1-8'</v>
      </c>
      <c r="N31" s="4">
        <f>DATE(2019,J31,Tabla1[[#This Row],[dia]])</f>
        <v>43473</v>
      </c>
      <c r="P31">
        <f>DAY(Tabla1[[#This Row],[fecha]])</f>
        <v>8</v>
      </c>
      <c r="Q31">
        <f>MONTH(Tabla1[[#This Row],[fecha]])</f>
        <v>1</v>
      </c>
      <c r="R31">
        <f>YEAR(Tabla1[[#This Row],[fecha]])</f>
        <v>2019</v>
      </c>
      <c r="S31" t="str">
        <f t="shared" si="0"/>
        <v>'2019-1-8'</v>
      </c>
      <c r="T31" t="str">
        <f t="shared" si="1"/>
        <v>insert into estados_cuenta (tipo_movimiento, concepto, fecha, cheque, total, retiro, pagado, estatus, created_at, updated_at, pagado_boolean, id_cuenta, id_admin) values('EGRESO','COMISIONES BETTY','2019-1-8','',580,580,580,'Pagado','2019-06-27 22:39:00','2019-06-27 22:39:00',1,3,2);</v>
      </c>
      <c r="U31" t="str">
        <f t="shared" si="2"/>
        <v/>
      </c>
    </row>
    <row r="32" spans="1:21" x14ac:dyDescent="0.2">
      <c r="A32">
        <v>8</v>
      </c>
      <c r="B32" s="4">
        <v>43473</v>
      </c>
      <c r="D32" t="s">
        <v>21</v>
      </c>
      <c r="F32" s="1">
        <v>2296</v>
      </c>
      <c r="G32" s="1">
        <v>7622.55</v>
      </c>
      <c r="H32" t="s">
        <v>137</v>
      </c>
      <c r="I32" s="1"/>
      <c r="J32">
        <v>1</v>
      </c>
      <c r="K32" t="str">
        <f>IF(Tabla1[[#This Row],[cheque]]="","''",Tabla1[[#This Row],[cheque]])</f>
        <v>''</v>
      </c>
      <c r="L32">
        <f>VLOOKUP(Tabla1[[#This Row],[banco]],Hoja2!$A$1:$B$6,2,0)</f>
        <v>3</v>
      </c>
      <c r="M32" t="str">
        <f>CONCATENATE("'2019-",J32,"-",Tabla1[[#This Row],[dia]],"'")</f>
        <v>'2019-1-8'</v>
      </c>
      <c r="N32" s="4">
        <f>DATE(2019,J32,Tabla1[[#This Row],[dia]])</f>
        <v>43473</v>
      </c>
      <c r="P32">
        <f>DAY(Tabla1[[#This Row],[fecha]])</f>
        <v>8</v>
      </c>
      <c r="Q32">
        <f>MONTH(Tabla1[[#This Row],[fecha]])</f>
        <v>1</v>
      </c>
      <c r="R32">
        <f>YEAR(Tabla1[[#This Row],[fecha]])</f>
        <v>2019</v>
      </c>
      <c r="S32" t="str">
        <f t="shared" si="0"/>
        <v>'2019-1-8'</v>
      </c>
      <c r="T32" t="str">
        <f t="shared" si="1"/>
        <v>insert into estados_cuenta (tipo_movimiento, concepto, fecha, cheque, total, retiro, pagado, estatus, created_at, updated_at, pagado_boolean, id_cuenta, id_admin) values('EGRESO','COMISIONES JUAN CARLOS','2019-1-8','',2296,2296,2296,'Pagado','2019-06-27 22:39:00','2019-06-27 22:39:00',1,3,2);</v>
      </c>
      <c r="U32" t="str">
        <f t="shared" si="2"/>
        <v/>
      </c>
    </row>
    <row r="33" spans="1:21" x14ac:dyDescent="0.2">
      <c r="A33">
        <v>8</v>
      </c>
      <c r="B33" s="4">
        <v>43473</v>
      </c>
      <c r="D33" t="s">
        <v>22</v>
      </c>
      <c r="F33" s="1">
        <v>240</v>
      </c>
      <c r="G33" s="1">
        <v>7382.55</v>
      </c>
      <c r="H33" t="s">
        <v>137</v>
      </c>
      <c r="I33" s="1"/>
      <c r="J33">
        <v>1</v>
      </c>
      <c r="K33" t="str">
        <f>IF(Tabla1[[#This Row],[cheque]]="","''",Tabla1[[#This Row],[cheque]])</f>
        <v>''</v>
      </c>
      <c r="L33">
        <f>VLOOKUP(Tabla1[[#This Row],[banco]],Hoja2!$A$1:$B$6,2,0)</f>
        <v>3</v>
      </c>
      <c r="M33" t="str">
        <f>CONCATENATE("'2019-",J33,"-",Tabla1[[#This Row],[dia]],"'")</f>
        <v>'2019-1-8'</v>
      </c>
      <c r="N33" s="4">
        <f>DATE(2019,J33,Tabla1[[#This Row],[dia]])</f>
        <v>43473</v>
      </c>
      <c r="P33">
        <f>DAY(Tabla1[[#This Row],[fecha]])</f>
        <v>8</v>
      </c>
      <c r="Q33">
        <f>MONTH(Tabla1[[#This Row],[fecha]])</f>
        <v>1</v>
      </c>
      <c r="R33">
        <f>YEAR(Tabla1[[#This Row],[fecha]])</f>
        <v>2019</v>
      </c>
      <c r="S33" t="str">
        <f t="shared" si="0"/>
        <v>'2019-1-8'</v>
      </c>
      <c r="T33" t="str">
        <f t="shared" si="1"/>
        <v>insert into estados_cuenta (tipo_movimiento, concepto, fecha, cheque, total, retiro, pagado, estatus, created_at, updated_at, pagado_boolean, id_cuenta, id_admin) values('EGRESO','COMISIONES DIANA','2019-1-8','',240,240,240,'Pagado','2019-06-27 22:39:00','2019-06-27 22:39:00',1,3,2);</v>
      </c>
      <c r="U33" t="str">
        <f t="shared" si="2"/>
        <v/>
      </c>
    </row>
    <row r="34" spans="1:21" x14ac:dyDescent="0.2">
      <c r="A34">
        <v>8</v>
      </c>
      <c r="B34" s="4">
        <v>43473</v>
      </c>
      <c r="D34" t="s">
        <v>23</v>
      </c>
      <c r="E34" s="1">
        <v>2431.36</v>
      </c>
      <c r="G34" s="1">
        <v>9813.91</v>
      </c>
      <c r="H34" t="s">
        <v>137</v>
      </c>
      <c r="I34" s="1"/>
      <c r="J34">
        <v>1</v>
      </c>
      <c r="K34" t="str">
        <f>IF(Tabla1[[#This Row],[cheque]]="","''",Tabla1[[#This Row],[cheque]])</f>
        <v>''</v>
      </c>
      <c r="L34">
        <f>VLOOKUP(Tabla1[[#This Row],[banco]],Hoja2!$A$1:$B$6,2,0)</f>
        <v>3</v>
      </c>
      <c r="M34" t="str">
        <f>CONCATENATE("'2019-",J34,"-",Tabla1[[#This Row],[dia]],"'")</f>
        <v>'2019-1-8'</v>
      </c>
      <c r="N34" s="4">
        <f>DATE(2019,J34,Tabla1[[#This Row],[dia]])</f>
        <v>43473</v>
      </c>
      <c r="P34">
        <f>DAY(Tabla1[[#This Row],[fecha]])</f>
        <v>8</v>
      </c>
      <c r="Q34">
        <f>MONTH(Tabla1[[#This Row],[fecha]])</f>
        <v>1</v>
      </c>
      <c r="R34">
        <f>YEAR(Tabla1[[#This Row],[fecha]])</f>
        <v>2019</v>
      </c>
      <c r="S34" t="str">
        <f t="shared" si="0"/>
        <v>'2019-1-8'</v>
      </c>
      <c r="T34" t="str">
        <f t="shared" si="1"/>
        <v/>
      </c>
      <c r="U34" t="str">
        <f t="shared" si="2"/>
        <v>insert into estados_cuenta (tipo_movimiento, concepto, fecha, cheque, total, deposito, pagado, estatus, created_at, updated_at, pagado_boolean, id_cuenta, id_admin) values('INGRESO','REN. DUSO Y NOTIF XTREME SOUND PAGO 4/5 FACTURA 5872','2019-1-8','',2431.36,2431.36,2431.36,'Pagado','2019-06-27 22:39:00','2019-06-27 22:39:00',1,3,2);</v>
      </c>
    </row>
    <row r="35" spans="1:21" x14ac:dyDescent="0.2">
      <c r="A35">
        <v>8</v>
      </c>
      <c r="B35" s="4">
        <v>43473</v>
      </c>
      <c r="D35" t="s">
        <v>560</v>
      </c>
      <c r="F35" s="1">
        <v>2300</v>
      </c>
      <c r="G35" s="1">
        <v>3228.01</v>
      </c>
      <c r="H35" t="s">
        <v>136</v>
      </c>
      <c r="I35" s="1"/>
      <c r="J35">
        <v>1</v>
      </c>
      <c r="K35" t="str">
        <f>IF(Tabla1[[#This Row],[cheque]]="","''",Tabla1[[#This Row],[cheque]])</f>
        <v>''</v>
      </c>
      <c r="L35">
        <f>VLOOKUP(Tabla1[[#This Row],[banco]],Hoja2!$A$1:$B$6,2,0)</f>
        <v>2</v>
      </c>
      <c r="M35" t="str">
        <f>CONCATENATE("'2019-",J35,"-",Tabla1[[#This Row],[dia]],"'")</f>
        <v>'2019-1-8'</v>
      </c>
      <c r="N35" s="4">
        <f>DATE(2019,J35,Tabla1[[#This Row],[dia]])</f>
        <v>43473</v>
      </c>
      <c r="P35">
        <f>DAY(Tabla1[[#This Row],[fecha]])</f>
        <v>8</v>
      </c>
      <c r="Q35">
        <f>MONTH(Tabla1[[#This Row],[fecha]])</f>
        <v>1</v>
      </c>
      <c r="R35">
        <f>YEAR(Tabla1[[#This Row],[fecha]])</f>
        <v>2019</v>
      </c>
      <c r="S35" t="str">
        <f t="shared" si="0"/>
        <v>'2019-1-8'</v>
      </c>
      <c r="T35" t="str">
        <f t="shared" si="1"/>
        <v>insert into estados_cuenta (tipo_movimiento, concepto, fecha, cheque, total, retiro, pagado, estatus, created_at, updated_at, pagado_boolean, id_cuenta, id_admin) values('EGRESO','PAGO COLEGIO BELEN','2019-1-8','',2300,2300,2300,'Pagado','2019-06-27 22:39:00','2019-06-27 22:39:00',1,2,2);</v>
      </c>
      <c r="U35" t="str">
        <f t="shared" si="2"/>
        <v/>
      </c>
    </row>
    <row r="36" spans="1:21" x14ac:dyDescent="0.2">
      <c r="A36">
        <v>8</v>
      </c>
      <c r="B36" s="4">
        <v>43473</v>
      </c>
      <c r="D36" t="s">
        <v>561</v>
      </c>
      <c r="F36" s="1">
        <v>480.96</v>
      </c>
      <c r="G36" s="1">
        <v>2747.05</v>
      </c>
      <c r="H36" t="s">
        <v>136</v>
      </c>
      <c r="I36" s="1"/>
      <c r="J36">
        <v>1</v>
      </c>
      <c r="K36" t="str">
        <f>IF(Tabla1[[#This Row],[cheque]]="","''",Tabla1[[#This Row],[cheque]])</f>
        <v>''</v>
      </c>
      <c r="L36">
        <f>VLOOKUP(Tabla1[[#This Row],[banco]],Hoja2!$A$1:$B$6,2,0)</f>
        <v>2</v>
      </c>
      <c r="M36" t="str">
        <f>CONCATENATE("'2019-",J36,"-",Tabla1[[#This Row],[dia]],"'")</f>
        <v>'2019-1-8'</v>
      </c>
      <c r="N36" s="4">
        <f>DATE(2019,J36,Tabla1[[#This Row],[dia]])</f>
        <v>43473</v>
      </c>
      <c r="P36">
        <f>DAY(Tabla1[[#This Row],[fecha]])</f>
        <v>8</v>
      </c>
      <c r="Q36">
        <f>MONTH(Tabla1[[#This Row],[fecha]])</f>
        <v>1</v>
      </c>
      <c r="R36">
        <f>YEAR(Tabla1[[#This Row],[fecha]])</f>
        <v>2019</v>
      </c>
      <c r="S36" t="str">
        <f t="shared" si="0"/>
        <v>'2019-1-8'</v>
      </c>
      <c r="T36" t="str">
        <f t="shared" si="1"/>
        <v>insert into estados_cuenta (tipo_movimiento, concepto, fecha, cheque, total, retiro, pagado, estatus, created_at, updated_at, pagado_boolean, id_cuenta, id_admin) values('EGRESO','CR HEMP MEDICAL SUPPLIES IMPI','2019-1-8','',480.96,480.96,480.96,'Pagado','2019-06-27 22:39:00','2019-06-27 22:39:00',1,2,2);</v>
      </c>
      <c r="U36" t="str">
        <f t="shared" si="2"/>
        <v/>
      </c>
    </row>
    <row r="37" spans="1:21" x14ac:dyDescent="0.2">
      <c r="A37">
        <v>8</v>
      </c>
      <c r="B37" s="4">
        <v>43473</v>
      </c>
      <c r="D37" t="s">
        <v>17</v>
      </c>
      <c r="F37" s="1">
        <v>15000</v>
      </c>
      <c r="G37" s="1">
        <v>2681.38</v>
      </c>
      <c r="H37" t="s">
        <v>140</v>
      </c>
      <c r="I37" s="1"/>
      <c r="J37">
        <v>1</v>
      </c>
      <c r="K37" t="str">
        <f>IF(Tabla1[[#This Row],[cheque]]="","''",Tabla1[[#This Row],[cheque]])</f>
        <v>''</v>
      </c>
      <c r="L37">
        <f>VLOOKUP(Tabla1[[#This Row],[banco]],Hoja2!$A$1:$B$6,2,0)</f>
        <v>6</v>
      </c>
      <c r="M37" t="str">
        <f>CONCATENATE("'2019-",J37,"-",Tabla1[[#This Row],[dia]],"'")</f>
        <v>'2019-1-8'</v>
      </c>
      <c r="N37" s="4">
        <f>DATE(2019,J37,Tabla1[[#This Row],[dia]])</f>
        <v>43473</v>
      </c>
      <c r="P37">
        <f>DAY(Tabla1[[#This Row],[fecha]])</f>
        <v>8</v>
      </c>
      <c r="Q37">
        <f>MONTH(Tabla1[[#This Row],[fecha]])</f>
        <v>1</v>
      </c>
      <c r="R37">
        <f>YEAR(Tabla1[[#This Row],[fecha]])</f>
        <v>2019</v>
      </c>
      <c r="S37" t="str">
        <f t="shared" si="0"/>
        <v>'2019-1-8'</v>
      </c>
      <c r="T37" t="str">
        <f t="shared" si="1"/>
        <v>insert into estados_cuenta (tipo_movimiento, concepto, fecha, cheque, total, retiro, pagado, estatus, created_at, updated_at, pagado_boolean, id_cuenta, id_admin) values('EGRESO','TRASPASO DE SCOTIABANK A HSBC','2019-1-8','',15000,15000,15000,'Pagado','2019-06-27 22:39:00','2019-06-27 22:39:00',1,6,2);</v>
      </c>
      <c r="U37" t="str">
        <f t="shared" si="2"/>
        <v/>
      </c>
    </row>
    <row r="38" spans="1:21" x14ac:dyDescent="0.2">
      <c r="A38">
        <v>8</v>
      </c>
      <c r="B38" s="4">
        <v>43473</v>
      </c>
      <c r="D38" t="s">
        <v>675</v>
      </c>
      <c r="F38" s="1">
        <v>5</v>
      </c>
      <c r="G38" s="1">
        <v>2676.38</v>
      </c>
      <c r="H38" t="s">
        <v>140</v>
      </c>
      <c r="I38" s="1"/>
      <c r="J38">
        <v>1</v>
      </c>
      <c r="K38" t="str">
        <f>IF(Tabla1[[#This Row],[cheque]]="","''",Tabla1[[#This Row],[cheque]])</f>
        <v>''</v>
      </c>
      <c r="L38">
        <f>VLOOKUP(Tabla1[[#This Row],[banco]],Hoja2!$A$1:$B$6,2,0)</f>
        <v>6</v>
      </c>
      <c r="M38" t="str">
        <f>CONCATENATE("'2019-",J38,"-",Tabla1[[#This Row],[dia]],"'")</f>
        <v>'2019-1-8'</v>
      </c>
      <c r="N38" s="4">
        <f>DATE(2019,J38,Tabla1[[#This Row],[dia]])</f>
        <v>43473</v>
      </c>
      <c r="P38">
        <f>DAY(Tabla1[[#This Row],[fecha]])</f>
        <v>8</v>
      </c>
      <c r="Q38">
        <f>MONTH(Tabla1[[#This Row],[fecha]])</f>
        <v>1</v>
      </c>
      <c r="R38">
        <f>YEAR(Tabla1[[#This Row],[fecha]])</f>
        <v>2019</v>
      </c>
      <c r="S38" t="str">
        <f t="shared" si="0"/>
        <v>'2019-1-8'</v>
      </c>
      <c r="T38" t="str">
        <f t="shared" si="1"/>
        <v>insert into estados_cuenta (tipo_movimiento, concepto, fecha, cheque, total, retiro, pagado, estatus, created_at, updated_at, pagado_boolean, id_cuenta, id_admin) values('EGRESO','TRASPASO ENTRE CUENTAS','2019-1-8','',5,5,5,'Pagado','2019-06-27 22:39:00','2019-06-27 22:39:00',1,6,2);</v>
      </c>
      <c r="U38" t="str">
        <f t="shared" si="2"/>
        <v/>
      </c>
    </row>
    <row r="39" spans="1:21" x14ac:dyDescent="0.2">
      <c r="A39">
        <v>8</v>
      </c>
      <c r="B39" s="4">
        <v>43473</v>
      </c>
      <c r="D39" t="s">
        <v>676</v>
      </c>
      <c r="F39" s="1">
        <v>0.8</v>
      </c>
      <c r="G39" s="1">
        <v>2675.58</v>
      </c>
      <c r="H39" t="s">
        <v>140</v>
      </c>
      <c r="I39" s="1"/>
      <c r="J39">
        <v>1</v>
      </c>
      <c r="K39" t="str">
        <f>IF(Tabla1[[#This Row],[cheque]]="","''",Tabla1[[#This Row],[cheque]])</f>
        <v>''</v>
      </c>
      <c r="L39">
        <f>VLOOKUP(Tabla1[[#This Row],[banco]],Hoja2!$A$1:$B$6,2,0)</f>
        <v>6</v>
      </c>
      <c r="M39" t="str">
        <f>CONCATENATE("'2019-",J39,"-",Tabla1[[#This Row],[dia]],"'")</f>
        <v>'2019-1-8'</v>
      </c>
      <c r="N39" s="4">
        <f>DATE(2019,J39,Tabla1[[#This Row],[dia]])</f>
        <v>43473</v>
      </c>
      <c r="P39">
        <f>DAY(Tabla1[[#This Row],[fecha]])</f>
        <v>8</v>
      </c>
      <c r="Q39">
        <f>MONTH(Tabla1[[#This Row],[fecha]])</f>
        <v>1</v>
      </c>
      <c r="R39">
        <f>YEAR(Tabla1[[#This Row],[fecha]])</f>
        <v>2019</v>
      </c>
      <c r="S39" t="str">
        <f t="shared" si="0"/>
        <v>'2019-1-8'</v>
      </c>
      <c r="T39" t="str">
        <f t="shared" si="1"/>
        <v>insert into estados_cuenta (tipo_movimiento, concepto, fecha, cheque, total, retiro, pagado, estatus, created_at, updated_at, pagado_boolean, id_cuenta, id_admin) values('EGRESO','IVA COMISIONES','2019-1-8','',0.8,0.8,0.8,'Pagado','2019-06-27 22:39:00','2019-06-27 22:39:00',1,6,2);</v>
      </c>
      <c r="U39" t="str">
        <f t="shared" si="2"/>
        <v/>
      </c>
    </row>
    <row r="40" spans="1:21" x14ac:dyDescent="0.2">
      <c r="A40">
        <v>8</v>
      </c>
      <c r="B40" s="4">
        <v>43473</v>
      </c>
      <c r="D40" t="s">
        <v>700</v>
      </c>
      <c r="F40" s="1">
        <v>150</v>
      </c>
      <c r="G40" s="1">
        <v>6330.16</v>
      </c>
      <c r="H40" t="s">
        <v>138</v>
      </c>
      <c r="I40" s="1"/>
      <c r="J40">
        <v>1</v>
      </c>
      <c r="K40" t="str">
        <f>IF(Tabla1[[#This Row],[cheque]]="","''",Tabla1[[#This Row],[cheque]])</f>
        <v>''</v>
      </c>
      <c r="L40">
        <f>VLOOKUP(Tabla1[[#This Row],[banco]],Hoja2!$A$1:$B$6,2,0)</f>
        <v>4</v>
      </c>
      <c r="M40" t="str">
        <f>CONCATENATE("'2019-",J40,"-",Tabla1[[#This Row],[dia]],"'")</f>
        <v>'2019-1-8'</v>
      </c>
      <c r="N40" s="4">
        <f>DATE(2019,J40,Tabla1[[#This Row],[dia]])</f>
        <v>43473</v>
      </c>
      <c r="P40">
        <f>DAY(Tabla1[[#This Row],[fecha]])</f>
        <v>8</v>
      </c>
      <c r="Q40">
        <f>MONTH(Tabla1[[#This Row],[fecha]])</f>
        <v>1</v>
      </c>
      <c r="R40">
        <f>YEAR(Tabla1[[#This Row],[fecha]])</f>
        <v>2019</v>
      </c>
      <c r="S40" t="str">
        <f t="shared" si="0"/>
        <v>'2019-1-8'</v>
      </c>
      <c r="T40" t="str">
        <f t="shared" si="1"/>
        <v>insert into estados_cuenta (tipo_movimiento, concepto, fecha, cheque, total, retiro, pagado, estatus, created_at, updated_at, pagado_boolean, id_cuenta, id_admin) values('EGRESO','PAGO ROKU','2019-1-8','',150,150,150,'Pagado','2019-06-27 22:39:00','2019-06-27 22:39:00',1,4,2);</v>
      </c>
      <c r="U40" t="str">
        <f t="shared" si="2"/>
        <v/>
      </c>
    </row>
    <row r="41" spans="1:21" x14ac:dyDescent="0.2">
      <c r="A41">
        <v>9</v>
      </c>
      <c r="B41" s="4">
        <v>43474</v>
      </c>
      <c r="D41" t="s">
        <v>24</v>
      </c>
      <c r="F41" s="1">
        <v>1023</v>
      </c>
      <c r="G41" s="1">
        <v>8790.91</v>
      </c>
      <c r="H41" t="s">
        <v>137</v>
      </c>
      <c r="I41" s="1"/>
      <c r="J41">
        <v>1</v>
      </c>
      <c r="K41" t="str">
        <f>IF(Tabla1[[#This Row],[cheque]]="","''",Tabla1[[#This Row],[cheque]])</f>
        <v>''</v>
      </c>
      <c r="L41">
        <f>VLOOKUP(Tabla1[[#This Row],[banco]],Hoja2!$A$1:$B$6,2,0)</f>
        <v>3</v>
      </c>
      <c r="M41" t="str">
        <f>CONCATENATE("'2019-",J41,"-",Tabla1[[#This Row],[dia]],"'")</f>
        <v>'2019-1-9'</v>
      </c>
      <c r="N41" s="4">
        <f>DATE(2019,J41,Tabla1[[#This Row],[dia]])</f>
        <v>43474</v>
      </c>
      <c r="P41">
        <f>DAY(Tabla1[[#This Row],[fecha]])</f>
        <v>9</v>
      </c>
      <c r="Q41">
        <f>MONTH(Tabla1[[#This Row],[fecha]])</f>
        <v>1</v>
      </c>
      <c r="R41">
        <f>YEAR(Tabla1[[#This Row],[fecha]])</f>
        <v>2019</v>
      </c>
      <c r="S41" t="str">
        <f t="shared" si="0"/>
        <v>'2019-1-9'</v>
      </c>
      <c r="T41" t="str">
        <f t="shared" si="1"/>
        <v>insert into estados_cuenta (tipo_movimiento, concepto, fecha, cheque, total, retiro, pagado, estatus, created_at, updated_at, pagado_boolean, id_cuenta, id_admin) values('EGRESO','COMIS LULY','2019-1-9','',1023,1023,1023,'Pagado','2019-06-27 22:39:00','2019-06-27 22:39:00',1,3,2);</v>
      </c>
      <c r="U41" t="str">
        <f t="shared" si="2"/>
        <v/>
      </c>
    </row>
    <row r="42" spans="1:21" x14ac:dyDescent="0.2">
      <c r="A42">
        <v>9</v>
      </c>
      <c r="B42" s="4">
        <v>43474</v>
      </c>
      <c r="D42" t="s">
        <v>25</v>
      </c>
      <c r="E42" s="1">
        <v>1</v>
      </c>
      <c r="G42" s="1">
        <v>8791.91</v>
      </c>
      <c r="H42" t="s">
        <v>137</v>
      </c>
      <c r="I42" s="1"/>
      <c r="J42">
        <v>1</v>
      </c>
      <c r="K42" t="str">
        <f>IF(Tabla1[[#This Row],[cheque]]="","''",Tabla1[[#This Row],[cheque]])</f>
        <v>''</v>
      </c>
      <c r="L42">
        <f>VLOOKUP(Tabla1[[#This Row],[banco]],Hoja2!$A$1:$B$6,2,0)</f>
        <v>3</v>
      </c>
      <c r="M42" t="str">
        <f>CONCATENATE("'2019-",J42,"-",Tabla1[[#This Row],[dia]],"'")</f>
        <v>'2019-1-9'</v>
      </c>
      <c r="N42" s="4">
        <f>DATE(2019,J42,Tabla1[[#This Row],[dia]])</f>
        <v>43474</v>
      </c>
      <c r="P42">
        <f>DAY(Tabla1[[#This Row],[fecha]])</f>
        <v>9</v>
      </c>
      <c r="Q42">
        <f>MONTH(Tabla1[[#This Row],[fecha]])</f>
        <v>1</v>
      </c>
      <c r="R42">
        <f>YEAR(Tabla1[[#This Row],[fecha]])</f>
        <v>2019</v>
      </c>
      <c r="S42" t="str">
        <f t="shared" si="0"/>
        <v>'2019-1-9'</v>
      </c>
      <c r="T42" t="str">
        <f t="shared" si="1"/>
        <v/>
      </c>
      <c r="U42" t="str">
        <f t="shared" si="2"/>
        <v>insert into estados_cuenta (tipo_movimiento, concepto, fecha, cheque, total, deposito, pagado, estatus, created_at, updated_at, pagado_boolean, id_cuenta, id_admin) values('INGRESO','DISP. DE EFECTIVO POR TRANSFERENCIA A CUENTA','2019-1-9','',1,1,1,'Pagado','2019-06-27 22:39:00','2019-06-27 22:39:00',1,3,2);</v>
      </c>
    </row>
    <row r="43" spans="1:21" x14ac:dyDescent="0.2">
      <c r="A43">
        <v>9</v>
      </c>
      <c r="B43" s="4">
        <v>43474</v>
      </c>
      <c r="D43" t="s">
        <v>26</v>
      </c>
      <c r="E43" s="1">
        <v>25018.39</v>
      </c>
      <c r="G43" s="1">
        <v>33810.300000000003</v>
      </c>
      <c r="H43" t="s">
        <v>137</v>
      </c>
      <c r="I43" s="1"/>
      <c r="J43">
        <v>1</v>
      </c>
      <c r="K43" t="str">
        <f>IF(Tabla1[[#This Row],[cheque]]="","''",Tabla1[[#This Row],[cheque]])</f>
        <v>''</v>
      </c>
      <c r="L43">
        <f>VLOOKUP(Tabla1[[#This Row],[banco]],Hoja2!$A$1:$B$6,2,0)</f>
        <v>3</v>
      </c>
      <c r="M43" t="str">
        <f>CONCATENATE("'2019-",J43,"-",Tabla1[[#This Row],[dia]],"'")</f>
        <v>'2019-1-9'</v>
      </c>
      <c r="N43" s="4">
        <f>DATE(2019,J43,Tabla1[[#This Row],[dia]])</f>
        <v>43474</v>
      </c>
      <c r="P43">
        <f>DAY(Tabla1[[#This Row],[fecha]])</f>
        <v>9</v>
      </c>
      <c r="Q43">
        <f>MONTH(Tabla1[[#This Row],[fecha]])</f>
        <v>1</v>
      </c>
      <c r="R43">
        <f>YEAR(Tabla1[[#This Row],[fecha]])</f>
        <v>2019</v>
      </c>
      <c r="S43" t="str">
        <f t="shared" si="0"/>
        <v>'2019-1-9'</v>
      </c>
      <c r="T43" t="str">
        <f t="shared" si="1"/>
        <v/>
      </c>
      <c r="U43" t="str">
        <f t="shared" si="2"/>
        <v>insert into estados_cuenta (tipo_movimiento, concepto, fecha, cheque, total, deposito, pagado, estatus, created_at, updated_at, pagado_boolean, id_cuenta, id_admin) values('INGRESO','CFEL PANCAKE PARADISE PAGO 1/7 FACTURA 5885','2019-1-9','',25018.39,25018.39,25018.39,'Pagado','2019-06-27 22:39:00','2019-06-27 22:39:00',1,3,2);</v>
      </c>
    </row>
    <row r="44" spans="1:21" x14ac:dyDescent="0.2">
      <c r="A44">
        <v>9</v>
      </c>
      <c r="B44" s="4">
        <v>43474</v>
      </c>
      <c r="D44" t="s">
        <v>27</v>
      </c>
      <c r="E44" s="1">
        <v>2491</v>
      </c>
      <c r="G44" s="1">
        <v>36301.300000000003</v>
      </c>
      <c r="H44" t="s">
        <v>137</v>
      </c>
      <c r="I44" s="1"/>
      <c r="J44">
        <v>1</v>
      </c>
      <c r="K44" t="str">
        <f>IF(Tabla1[[#This Row],[cheque]]="","''",Tabla1[[#This Row],[cheque]])</f>
        <v>''</v>
      </c>
      <c r="L44">
        <f>VLOOKUP(Tabla1[[#This Row],[banco]],Hoja2!$A$1:$B$6,2,0)</f>
        <v>3</v>
      </c>
      <c r="M44" t="str">
        <f>CONCATENATE("'2019-",J44,"-",Tabla1[[#This Row],[dia]],"'")</f>
        <v>'2019-1-9'</v>
      </c>
      <c r="N44" s="4">
        <f>DATE(2019,J44,Tabla1[[#This Row],[dia]])</f>
        <v>43474</v>
      </c>
      <c r="P44">
        <f>DAY(Tabla1[[#This Row],[fecha]])</f>
        <v>9</v>
      </c>
      <c r="Q44">
        <f>MONTH(Tabla1[[#This Row],[fecha]])</f>
        <v>1</v>
      </c>
      <c r="R44">
        <f>YEAR(Tabla1[[#This Row],[fecha]])</f>
        <v>2019</v>
      </c>
      <c r="S44" t="str">
        <f t="shared" si="0"/>
        <v>'2019-1-9'</v>
      </c>
      <c r="T44" t="str">
        <f t="shared" si="1"/>
        <v/>
      </c>
      <c r="U44" t="str">
        <f t="shared" si="2"/>
        <v>insert into estados_cuenta (tipo_movimiento, concepto, fecha, cheque, total, deposito, pagado, estatus, created_at, updated_at, pagado_boolean, id_cuenta, id_admin) values('INGRESO','RDPD EL SHOW DE LAS SOCIAS RECIBO 2080','2019-1-9','',2491,2491,2491,'Pagado','2019-06-27 22:39:00','2019-06-27 22:39:00',1,3,2);</v>
      </c>
    </row>
    <row r="45" spans="1:21" x14ac:dyDescent="0.2">
      <c r="A45">
        <v>9</v>
      </c>
      <c r="B45" s="4">
        <v>43474</v>
      </c>
      <c r="D45" t="s">
        <v>28</v>
      </c>
      <c r="E45" s="1">
        <v>1500</v>
      </c>
      <c r="G45" s="1">
        <v>37801.300000000003</v>
      </c>
      <c r="H45" t="s">
        <v>137</v>
      </c>
      <c r="I45" s="1"/>
      <c r="J45">
        <v>1</v>
      </c>
      <c r="K45" t="str">
        <f>IF(Tabla1[[#This Row],[cheque]]="","''",Tabla1[[#This Row],[cheque]])</f>
        <v>''</v>
      </c>
      <c r="L45">
        <f>VLOOKUP(Tabla1[[#This Row],[banco]],Hoja2!$A$1:$B$6,2,0)</f>
        <v>3</v>
      </c>
      <c r="M45" t="str">
        <f>CONCATENATE("'2019-",J45,"-",Tabla1[[#This Row],[dia]],"'")</f>
        <v>'2019-1-9'</v>
      </c>
      <c r="N45" s="4">
        <f>DATE(2019,J45,Tabla1[[#This Row],[dia]])</f>
        <v>43474</v>
      </c>
      <c r="P45">
        <f>DAY(Tabla1[[#This Row],[fecha]])</f>
        <v>9</v>
      </c>
      <c r="Q45">
        <f>MONTH(Tabla1[[#This Row],[fecha]])</f>
        <v>1</v>
      </c>
      <c r="R45">
        <f>YEAR(Tabla1[[#This Row],[fecha]])</f>
        <v>2019</v>
      </c>
      <c r="S45" t="str">
        <f t="shared" si="0"/>
        <v>'2019-1-9'</v>
      </c>
      <c r="T45" t="str">
        <f t="shared" si="1"/>
        <v/>
      </c>
      <c r="U45" t="str">
        <f t="shared" si="2"/>
        <v>insert into estados_cuenta (tipo_movimiento, concepto, fecha, cheque, total, deposito, pagado, estatus, created_at, updated_at, pagado_boolean, id_cuenta, id_admin) values('INGRESO','TITRM DELIBURGER RECIBO 2096','2019-1-9','',1500,1500,1500,'Pagado','2019-06-27 22:39:00','2019-06-27 22:39:00',1,3,2);</v>
      </c>
    </row>
    <row r="46" spans="1:21" x14ac:dyDescent="0.2">
      <c r="A46">
        <v>9</v>
      </c>
      <c r="B46" s="4">
        <v>43474</v>
      </c>
      <c r="D46" t="s">
        <v>29</v>
      </c>
      <c r="E46" s="1">
        <v>6600.4</v>
      </c>
      <c r="G46" s="1">
        <v>44401.7</v>
      </c>
      <c r="H46" t="s">
        <v>137</v>
      </c>
      <c r="I46" s="1"/>
      <c r="J46">
        <v>1</v>
      </c>
      <c r="K46" t="str">
        <f>IF(Tabla1[[#This Row],[cheque]]="","''",Tabla1[[#This Row],[cheque]])</f>
        <v>''</v>
      </c>
      <c r="L46">
        <f>VLOOKUP(Tabla1[[#This Row],[banco]],Hoja2!$A$1:$B$6,2,0)</f>
        <v>3</v>
      </c>
      <c r="M46" t="str">
        <f>CONCATENATE("'2019-",J46,"-",Tabla1[[#This Row],[dia]],"'")</f>
        <v>'2019-1-9'</v>
      </c>
      <c r="N46" s="4">
        <f>DATE(2019,J46,Tabla1[[#This Row],[dia]])</f>
        <v>43474</v>
      </c>
      <c r="P46">
        <f>DAY(Tabla1[[#This Row],[fecha]])</f>
        <v>9</v>
      </c>
      <c r="Q46">
        <f>MONTH(Tabla1[[#This Row],[fecha]])</f>
        <v>1</v>
      </c>
      <c r="R46">
        <f>YEAR(Tabla1[[#This Row],[fecha]])</f>
        <v>2019</v>
      </c>
      <c r="S46" t="str">
        <f t="shared" si="0"/>
        <v>'2019-1-9'</v>
      </c>
      <c r="T46" t="str">
        <f t="shared" si="1"/>
        <v/>
      </c>
      <c r="U46" t="str">
        <f t="shared" si="2"/>
        <v>insert into estados_cuenta (tipo_movimiento, concepto, fecha, cheque, total, deposito, pagado, estatus, created_at, updated_at, pagado_boolean, id_cuenta, id_admin) values('INGRESO','RM MULTILINGUAL FACTURA 5836','2019-1-9','',6600.4,6600.4,6600.4,'Pagado','2019-06-27 22:39:00','2019-06-27 22:39:00',1,3,2);</v>
      </c>
    </row>
    <row r="47" spans="1:21" x14ac:dyDescent="0.2">
      <c r="A47">
        <v>9</v>
      </c>
      <c r="B47" s="4">
        <v>43474</v>
      </c>
      <c r="D47" t="s">
        <v>13</v>
      </c>
      <c r="F47" s="1">
        <v>10000</v>
      </c>
      <c r="G47" s="1">
        <v>34401.699999999997</v>
      </c>
      <c r="H47" t="s">
        <v>137</v>
      </c>
      <c r="I47" s="1"/>
      <c r="J47">
        <v>1</v>
      </c>
      <c r="K47" t="str">
        <f>IF(Tabla1[[#This Row],[cheque]]="","''",Tabla1[[#This Row],[cheque]])</f>
        <v>''</v>
      </c>
      <c r="L47">
        <f>VLOOKUP(Tabla1[[#This Row],[banco]],Hoja2!$A$1:$B$6,2,0)</f>
        <v>3</v>
      </c>
      <c r="M47" t="str">
        <f>CONCATENATE("'2019-",J47,"-",Tabla1[[#This Row],[dia]],"'")</f>
        <v>'2019-1-9'</v>
      </c>
      <c r="N47" s="4">
        <f>DATE(2019,J47,Tabla1[[#This Row],[dia]])</f>
        <v>43474</v>
      </c>
      <c r="P47">
        <f>DAY(Tabla1[[#This Row],[fecha]])</f>
        <v>9</v>
      </c>
      <c r="Q47">
        <f>MONTH(Tabla1[[#This Row],[fecha]])</f>
        <v>1</v>
      </c>
      <c r="R47">
        <f>YEAR(Tabla1[[#This Row],[fecha]])</f>
        <v>2019</v>
      </c>
      <c r="S47" t="str">
        <f t="shared" si="0"/>
        <v>'2019-1-9'</v>
      </c>
      <c r="T47" t="str">
        <f t="shared" si="1"/>
        <v>insert into estados_cuenta (tipo_movimiento, concepto, fecha, cheque, total, retiro, pagado, estatus, created_at, updated_at, pagado_boolean, id_cuenta, id_admin) values('EGRESO','TRASPASO DE HSBC A BANCOMER','2019-1-9','',10000,10000,10000,'Pagado','2019-06-27 22:39:00','2019-06-27 22:39:00',1,3,2);</v>
      </c>
      <c r="U47" t="str">
        <f t="shared" si="2"/>
        <v/>
      </c>
    </row>
    <row r="48" spans="1:21" x14ac:dyDescent="0.2">
      <c r="A48">
        <v>9</v>
      </c>
      <c r="B48" s="4">
        <v>43474</v>
      </c>
      <c r="D48" t="s">
        <v>30</v>
      </c>
      <c r="F48" s="1">
        <v>2085</v>
      </c>
      <c r="G48" s="1">
        <v>32316.7</v>
      </c>
      <c r="H48" t="s">
        <v>137</v>
      </c>
      <c r="I48" s="1"/>
      <c r="J48">
        <v>1</v>
      </c>
      <c r="K48" t="str">
        <f>IF(Tabla1[[#This Row],[cheque]]="","''",Tabla1[[#This Row],[cheque]])</f>
        <v>''</v>
      </c>
      <c r="L48">
        <f>VLOOKUP(Tabla1[[#This Row],[banco]],Hoja2!$A$1:$B$6,2,0)</f>
        <v>3</v>
      </c>
      <c r="M48" t="str">
        <f>CONCATENATE("'2019-",J48,"-",Tabla1[[#This Row],[dia]],"'")</f>
        <v>'2019-1-9'</v>
      </c>
      <c r="N48" s="4">
        <f>DATE(2019,J48,Tabla1[[#This Row],[dia]])</f>
        <v>43474</v>
      </c>
      <c r="P48">
        <f>DAY(Tabla1[[#This Row],[fecha]])</f>
        <v>9</v>
      </c>
      <c r="Q48">
        <f>MONTH(Tabla1[[#This Row],[fecha]])</f>
        <v>1</v>
      </c>
      <c r="R48">
        <f>YEAR(Tabla1[[#This Row],[fecha]])</f>
        <v>2019</v>
      </c>
      <c r="S48" t="str">
        <f t="shared" si="0"/>
        <v>'2019-1-9'</v>
      </c>
      <c r="T48" t="str">
        <f t="shared" si="1"/>
        <v>insert into estados_cuenta (tipo_movimiento, concepto, fecha, cheque, total, retiro, pagado, estatus, created_at, updated_at, pagado_boolean, id_cuenta, id_admin) values('EGRESO','RESERVA DE DERECHOS EL SHOW DE LAS SOCIAS','2019-1-9','',2085,2085,2085,'Pagado','2019-06-27 22:39:00','2019-06-27 22:39:00',1,3,2);</v>
      </c>
      <c r="U48" t="str">
        <f t="shared" si="2"/>
        <v/>
      </c>
    </row>
    <row r="49" spans="1:21" x14ac:dyDescent="0.2">
      <c r="A49">
        <v>9</v>
      </c>
      <c r="B49" s="4">
        <v>43474</v>
      </c>
      <c r="D49" t="s">
        <v>31</v>
      </c>
      <c r="E49" s="1">
        <v>2000</v>
      </c>
      <c r="G49" s="1">
        <v>34316.699999999997</v>
      </c>
      <c r="H49" t="s">
        <v>137</v>
      </c>
      <c r="I49" s="1"/>
      <c r="J49">
        <v>1</v>
      </c>
      <c r="K49" t="str">
        <f>IF(Tabla1[[#This Row],[cheque]]="","''",Tabla1[[#This Row],[cheque]])</f>
        <v>''</v>
      </c>
      <c r="L49">
        <f>VLOOKUP(Tabla1[[#This Row],[banco]],Hoja2!$A$1:$B$6,2,0)</f>
        <v>3</v>
      </c>
      <c r="M49" t="str">
        <f>CONCATENATE("'2019-",J49,"-",Tabla1[[#This Row],[dia]],"'")</f>
        <v>'2019-1-9'</v>
      </c>
      <c r="N49" s="4">
        <f>DATE(2019,J49,Tabla1[[#This Row],[dia]])</f>
        <v>43474</v>
      </c>
      <c r="P49">
        <f>DAY(Tabla1[[#This Row],[fecha]])</f>
        <v>9</v>
      </c>
      <c r="Q49">
        <f>MONTH(Tabla1[[#This Row],[fecha]])</f>
        <v>1</v>
      </c>
      <c r="R49">
        <f>YEAR(Tabla1[[#This Row],[fecha]])</f>
        <v>2019</v>
      </c>
      <c r="S49" t="str">
        <f t="shared" si="0"/>
        <v>'2019-1-9'</v>
      </c>
      <c r="T49" t="str">
        <f t="shared" si="1"/>
        <v/>
      </c>
      <c r="U49" t="str">
        <f t="shared" si="2"/>
        <v>insert into estados_cuenta (tipo_movimiento, concepto, fecha, cheque, total, deposito, pagado, estatus, created_at, updated_at, pagado_boolean, id_cuenta, id_admin) values('INGRESO','RM SENDA A LA ETERNIDAD PAGO 2/3 RECIBO 2083','2019-1-9','',2000,2000,2000,'Pagado','2019-06-27 22:39:00','2019-06-27 22:39:00',1,3,2);</v>
      </c>
    </row>
    <row r="50" spans="1:21" x14ac:dyDescent="0.2">
      <c r="A50">
        <v>9</v>
      </c>
      <c r="B50" s="4">
        <v>43474</v>
      </c>
      <c r="D50" t="s">
        <v>32</v>
      </c>
      <c r="E50" s="1">
        <v>5000</v>
      </c>
      <c r="G50" s="1">
        <v>39316.699999999997</v>
      </c>
      <c r="H50" t="s">
        <v>137</v>
      </c>
      <c r="I50" s="1"/>
      <c r="J50">
        <v>1</v>
      </c>
      <c r="K50" t="str">
        <f>IF(Tabla1[[#This Row],[cheque]]="","''",Tabla1[[#This Row],[cheque]])</f>
        <v>''</v>
      </c>
      <c r="L50">
        <f>VLOOKUP(Tabla1[[#This Row],[banco]],Hoja2!$A$1:$B$6,2,0)</f>
        <v>3</v>
      </c>
      <c r="M50" t="str">
        <f>CONCATENATE("'2019-",J50,"-",Tabla1[[#This Row],[dia]],"'")</f>
        <v>'2019-1-9'</v>
      </c>
      <c r="N50" s="4">
        <f>DATE(2019,J50,Tabla1[[#This Row],[dia]])</f>
        <v>43474</v>
      </c>
      <c r="P50">
        <f>DAY(Tabla1[[#This Row],[fecha]])</f>
        <v>9</v>
      </c>
      <c r="Q50">
        <f>MONTH(Tabla1[[#This Row],[fecha]])</f>
        <v>1</v>
      </c>
      <c r="R50">
        <f>YEAR(Tabla1[[#This Row],[fecha]])</f>
        <v>2019</v>
      </c>
      <c r="S50" t="str">
        <f t="shared" si="0"/>
        <v>'2019-1-9'</v>
      </c>
      <c r="T50" t="str">
        <f t="shared" si="1"/>
        <v/>
      </c>
      <c r="U50" t="str">
        <f t="shared" si="2"/>
        <v>insert into estados_cuenta (tipo_movimiento, concepto, fecha, cheque, total, deposito, pagado, estatus, created_at, updated_at, pagado_boolean, id_cuenta, id_admin) values('INGRESO','DULCE NOVIEMBRE CL35 PAGO RECIBO 2084','2019-1-9','',5000,5000,5000,'Pagado','2019-06-27 22:39:00','2019-06-27 22:39:00',1,3,2);</v>
      </c>
    </row>
    <row r="51" spans="1:21" x14ac:dyDescent="0.2">
      <c r="A51">
        <v>9</v>
      </c>
      <c r="B51" s="4">
        <v>43474</v>
      </c>
      <c r="D51" t="s">
        <v>33</v>
      </c>
      <c r="E51" s="1">
        <v>4500</v>
      </c>
      <c r="G51" s="1">
        <v>43816.7</v>
      </c>
      <c r="H51" t="s">
        <v>137</v>
      </c>
      <c r="I51" s="1"/>
      <c r="J51">
        <v>1</v>
      </c>
      <c r="K51" t="str">
        <f>IF(Tabla1[[#This Row],[cheque]]="","''",Tabla1[[#This Row],[cheque]])</f>
        <v>''</v>
      </c>
      <c r="L51">
        <f>VLOOKUP(Tabla1[[#This Row],[banco]],Hoja2!$A$1:$B$6,2,0)</f>
        <v>3</v>
      </c>
      <c r="M51" t="str">
        <f>CONCATENATE("'2019-",J51,"-",Tabla1[[#This Row],[dia]],"'")</f>
        <v>'2019-1-9'</v>
      </c>
      <c r="N51" s="4">
        <f>DATE(2019,J51,Tabla1[[#This Row],[dia]])</f>
        <v>43474</v>
      </c>
      <c r="P51">
        <f>DAY(Tabla1[[#This Row],[fecha]])</f>
        <v>9</v>
      </c>
      <c r="Q51">
        <f>MONTH(Tabla1[[#This Row],[fecha]])</f>
        <v>1</v>
      </c>
      <c r="R51">
        <f>YEAR(Tabla1[[#This Row],[fecha]])</f>
        <v>2019</v>
      </c>
      <c r="S51" t="str">
        <f t="shared" si="0"/>
        <v>'2019-1-9'</v>
      </c>
      <c r="T51" t="str">
        <f t="shared" si="1"/>
        <v/>
      </c>
      <c r="U51" t="str">
        <f t="shared" si="2"/>
        <v>insert into estados_cuenta (tipo_movimiento, concepto, fecha, cheque, total, deposito, pagado, estatus, created_at, updated_at, pagado_boolean, id_cuenta, id_admin) values('INGRESO','GOLDEN PAY CL35 PAGO 1/2 RECIBO 2085','2019-1-9','',4500,4500,4500,'Pagado','2019-06-27 22:39:00','2019-06-27 22:39:00',1,3,2);</v>
      </c>
    </row>
    <row r="52" spans="1:21" x14ac:dyDescent="0.2">
      <c r="A52">
        <v>9</v>
      </c>
      <c r="B52" s="4">
        <v>43474</v>
      </c>
      <c r="D52" t="s">
        <v>13</v>
      </c>
      <c r="E52" s="1">
        <v>10000</v>
      </c>
      <c r="F52" s="1"/>
      <c r="G52" s="1">
        <v>12747.05</v>
      </c>
      <c r="H52" t="s">
        <v>136</v>
      </c>
      <c r="I52" s="1"/>
      <c r="J52">
        <v>1</v>
      </c>
      <c r="K52" t="str">
        <f>IF(Tabla1[[#This Row],[cheque]]="","''",Tabla1[[#This Row],[cheque]])</f>
        <v>''</v>
      </c>
      <c r="L52">
        <f>VLOOKUP(Tabla1[[#This Row],[banco]],Hoja2!$A$1:$B$6,2,0)</f>
        <v>2</v>
      </c>
      <c r="M52" t="str">
        <f>CONCATENATE("'2019-",J52,"-",Tabla1[[#This Row],[dia]],"'")</f>
        <v>'2019-1-9'</v>
      </c>
      <c r="N52" s="4">
        <f>DATE(2019,J52,Tabla1[[#This Row],[dia]])</f>
        <v>43474</v>
      </c>
      <c r="P52">
        <f>DAY(Tabla1[[#This Row],[fecha]])</f>
        <v>9</v>
      </c>
      <c r="Q52">
        <f>MONTH(Tabla1[[#This Row],[fecha]])</f>
        <v>1</v>
      </c>
      <c r="R52">
        <f>YEAR(Tabla1[[#This Row],[fecha]])</f>
        <v>2019</v>
      </c>
      <c r="S52" t="str">
        <f t="shared" si="0"/>
        <v>'2019-1-9'</v>
      </c>
      <c r="T52" t="str">
        <f t="shared" si="1"/>
        <v/>
      </c>
      <c r="U52" t="str">
        <f t="shared" si="2"/>
        <v>insert into estados_cuenta (tipo_movimiento, concepto, fecha, cheque, total, deposito, pagado, estatus, created_at, updated_at, pagado_boolean, id_cuenta, id_admin) values('INGRESO','TRASPASO DE HSBC A BANCOMER','2019-1-9','',10000,10000,10000,'Pagado','2019-06-27 22:39:00','2019-06-27 22:39:00',1,2,2);</v>
      </c>
    </row>
    <row r="53" spans="1:21" x14ac:dyDescent="0.2">
      <c r="A53">
        <v>9</v>
      </c>
      <c r="B53" s="4">
        <v>43474</v>
      </c>
      <c r="D53" t="s">
        <v>562</v>
      </c>
      <c r="F53" s="1">
        <v>8826.08</v>
      </c>
      <c r="G53" s="1">
        <v>3920.97</v>
      </c>
      <c r="H53" t="s">
        <v>136</v>
      </c>
      <c r="I53" s="1"/>
      <c r="J53">
        <v>1</v>
      </c>
      <c r="K53" t="str">
        <f>IF(Tabla1[[#This Row],[cheque]]="","''",Tabla1[[#This Row],[cheque]])</f>
        <v>''</v>
      </c>
      <c r="L53">
        <f>VLOOKUP(Tabla1[[#This Row],[banco]],Hoja2!$A$1:$B$6,2,0)</f>
        <v>2</v>
      </c>
      <c r="M53" t="str">
        <f>CONCATENATE("'2019-",J53,"-",Tabla1[[#This Row],[dia]],"'")</f>
        <v>'2019-1-9'</v>
      </c>
      <c r="N53" s="4">
        <f>DATE(2019,J53,Tabla1[[#This Row],[dia]])</f>
        <v>43474</v>
      </c>
      <c r="P53">
        <f>DAY(Tabla1[[#This Row],[fecha]])</f>
        <v>9</v>
      </c>
      <c r="Q53">
        <f>MONTH(Tabla1[[#This Row],[fecha]])</f>
        <v>1</v>
      </c>
      <c r="R53">
        <f>YEAR(Tabla1[[#This Row],[fecha]])</f>
        <v>2019</v>
      </c>
      <c r="S53" t="str">
        <f t="shared" si="0"/>
        <v>'2019-1-9'</v>
      </c>
      <c r="T53" t="str">
        <f t="shared" si="1"/>
        <v>insert into estados_cuenta (tipo_movimiento, concepto, fecha, cheque, total, retiro, pagado, estatus, created_at, updated_at, pagado_boolean, id_cuenta, id_admin) values('EGRESO','IMPI (RM SORTEO CHIHUAHUA POR SUS NIÑOS, AC DISPOSITIVOS SIEMPRE, AC UNA MISION DE ENTREGA, INSCONT CEDER EL TIZNE)','2019-1-9','',8826.08,8826.08,8826.08,'Pagado','2019-06-27 22:39:00','2019-06-27 22:39:00',1,2,2);</v>
      </c>
      <c r="U53" t="str">
        <f t="shared" si="2"/>
        <v/>
      </c>
    </row>
    <row r="54" spans="1:21" x14ac:dyDescent="0.2">
      <c r="A54">
        <v>9</v>
      </c>
      <c r="B54" s="4">
        <v>43474</v>
      </c>
      <c r="D54" t="s">
        <v>677</v>
      </c>
      <c r="E54" s="1">
        <v>5000</v>
      </c>
      <c r="F54" s="1"/>
      <c r="G54" s="1">
        <v>7675.58</v>
      </c>
      <c r="H54" t="s">
        <v>140</v>
      </c>
      <c r="I54" s="1"/>
      <c r="J54">
        <v>1</v>
      </c>
      <c r="K54" t="str">
        <f>IF(Tabla1[[#This Row],[cheque]]="","''",Tabla1[[#This Row],[cheque]])</f>
        <v>''</v>
      </c>
      <c r="L54">
        <f>VLOOKUP(Tabla1[[#This Row],[banco]],Hoja2!$A$1:$B$6,2,0)</f>
        <v>6</v>
      </c>
      <c r="M54" t="str">
        <f>CONCATENATE("'2019-",J54,"-",Tabla1[[#This Row],[dia]],"'")</f>
        <v>'2019-1-9'</v>
      </c>
      <c r="N54" s="4">
        <f>DATE(2019,J54,Tabla1[[#This Row],[dia]])</f>
        <v>43474</v>
      </c>
      <c r="P54">
        <f>DAY(Tabla1[[#This Row],[fecha]])</f>
        <v>9</v>
      </c>
      <c r="Q54">
        <f>MONTH(Tabla1[[#This Row],[fecha]])</f>
        <v>1</v>
      </c>
      <c r="R54">
        <f>YEAR(Tabla1[[#This Row],[fecha]])</f>
        <v>2019</v>
      </c>
      <c r="S54" t="str">
        <f t="shared" si="0"/>
        <v>'2019-1-9'</v>
      </c>
      <c r="T54" t="str">
        <f t="shared" si="1"/>
        <v/>
      </c>
      <c r="U54" t="str">
        <f t="shared" si="2"/>
        <v>insert into estados_cuenta (tipo_movimiento, concepto, fecha, cheque, total, deposito, pagado, estatus, created_at, updated_at, pagado_boolean, id_cuenta, id_admin) values('INGRESO','PAGO CAMIONTA PAVEL','2019-1-9','',5000,5000,5000,'Pagado','2019-06-27 22:39:00','2019-06-27 22:39:00',1,6,2);</v>
      </c>
    </row>
    <row r="55" spans="1:21" x14ac:dyDescent="0.2">
      <c r="A55">
        <v>10</v>
      </c>
      <c r="B55" s="4">
        <v>43475</v>
      </c>
      <c r="D55" t="s">
        <v>34</v>
      </c>
      <c r="E55" s="1">
        <v>5000</v>
      </c>
      <c r="G55" s="1">
        <v>48816.7</v>
      </c>
      <c r="H55" t="s">
        <v>137</v>
      </c>
      <c r="I55" s="1"/>
      <c r="J55">
        <v>1</v>
      </c>
      <c r="K55" t="str">
        <f>IF(Tabla1[[#This Row],[cheque]]="","''",Tabla1[[#This Row],[cheque]])</f>
        <v>''</v>
      </c>
      <c r="L55">
        <f>VLOOKUP(Tabla1[[#This Row],[banco]],Hoja2!$A$1:$B$6,2,0)</f>
        <v>3</v>
      </c>
      <c r="M55" t="str">
        <f>CONCATENATE("'2019-",J55,"-",Tabla1[[#This Row],[dia]],"'")</f>
        <v>'2019-1-10'</v>
      </c>
      <c r="N55" s="4">
        <f>DATE(2019,J55,Tabla1[[#This Row],[dia]])</f>
        <v>43475</v>
      </c>
      <c r="P55">
        <f>DAY(Tabla1[[#This Row],[fecha]])</f>
        <v>10</v>
      </c>
      <c r="Q55">
        <f>MONTH(Tabla1[[#This Row],[fecha]])</f>
        <v>1</v>
      </c>
      <c r="R55">
        <f>YEAR(Tabla1[[#This Row],[fecha]])</f>
        <v>2019</v>
      </c>
      <c r="S55" t="str">
        <f t="shared" si="0"/>
        <v>'2019-1-10'</v>
      </c>
      <c r="T55" t="str">
        <f t="shared" si="1"/>
        <v/>
      </c>
      <c r="U55" t="str">
        <f t="shared" si="2"/>
        <v>insert into estados_cuenta (tipo_movimiento, concepto, fecha, cheque, total, deposito, pagado, estatus, created_at, updated_at, pagado_boolean, id_cuenta, id_admin) values('INGRESO','SERVICIOS NOTARIALES NOTARIA 25 PAGO 1/2 ONAPPAFA RECIBO 2086','2019-1-10','',5000,5000,5000,'Pagado','2019-06-27 22:39:00','2019-06-27 22:39:00',1,3,2);</v>
      </c>
    </row>
    <row r="56" spans="1:21" x14ac:dyDescent="0.2">
      <c r="A56">
        <v>10</v>
      </c>
      <c r="B56" s="4">
        <v>43475</v>
      </c>
      <c r="D56" t="s">
        <v>35</v>
      </c>
      <c r="E56" s="1">
        <v>5000</v>
      </c>
      <c r="G56" s="1">
        <v>53816.7</v>
      </c>
      <c r="H56" t="s">
        <v>137</v>
      </c>
      <c r="I56" s="1"/>
      <c r="J56">
        <v>1</v>
      </c>
      <c r="K56" t="str">
        <f>IF(Tabla1[[#This Row],[cheque]]="","''",Tabla1[[#This Row],[cheque]])</f>
        <v>''</v>
      </c>
      <c r="L56">
        <f>VLOOKUP(Tabla1[[#This Row],[banco]],Hoja2!$A$1:$B$6,2,0)</f>
        <v>3</v>
      </c>
      <c r="M56" t="str">
        <f>CONCATENATE("'2019-",J56,"-",Tabla1[[#This Row],[dia]],"'")</f>
        <v>'2019-1-10'</v>
      </c>
      <c r="N56" s="4">
        <f>DATE(2019,J56,Tabla1[[#This Row],[dia]])</f>
        <v>43475</v>
      </c>
      <c r="P56">
        <f>DAY(Tabla1[[#This Row],[fecha]])</f>
        <v>10</v>
      </c>
      <c r="Q56">
        <f>MONTH(Tabla1[[#This Row],[fecha]])</f>
        <v>1</v>
      </c>
      <c r="R56">
        <f>YEAR(Tabla1[[#This Row],[fecha]])</f>
        <v>2019</v>
      </c>
      <c r="S56" t="str">
        <f t="shared" si="0"/>
        <v>'2019-1-10'</v>
      </c>
      <c r="T56" t="str">
        <f t="shared" si="1"/>
        <v/>
      </c>
      <c r="U56" t="str">
        <f t="shared" si="2"/>
        <v>insert into estados_cuenta (tipo_movimiento, concepto, fecha, cheque, total, deposito, pagado, estatus, created_at, updated_at, pagado_boolean, id_cuenta, id_admin) values('INGRESO','SERV. NOT. PAGO 2/2 , COPIAS LIC. TORRES Y TITRM IDENTIFIKT PAGO 1/2 ONAPPAFA RECIBO 2087','2019-1-10','',5000,5000,5000,'Pagado','2019-06-27 22:39:00','2019-06-27 22:39:00',1,3,2);</v>
      </c>
    </row>
    <row r="57" spans="1:21" x14ac:dyDescent="0.2">
      <c r="A57">
        <v>10</v>
      </c>
      <c r="B57" s="4">
        <v>43475</v>
      </c>
      <c r="D57" t="s">
        <v>677</v>
      </c>
      <c r="E57" s="1">
        <v>4500</v>
      </c>
      <c r="F57" s="1"/>
      <c r="G57" s="1">
        <v>12175.58</v>
      </c>
      <c r="H57" t="s">
        <v>140</v>
      </c>
      <c r="I57" s="1"/>
      <c r="J57">
        <v>1</v>
      </c>
      <c r="K57" t="str">
        <f>IF(Tabla1[[#This Row],[cheque]]="","''",Tabla1[[#This Row],[cheque]])</f>
        <v>''</v>
      </c>
      <c r="L57">
        <f>VLOOKUP(Tabla1[[#This Row],[banco]],Hoja2!$A$1:$B$6,2,0)</f>
        <v>6</v>
      </c>
      <c r="M57" t="str">
        <f>CONCATENATE("'2019-",J57,"-",Tabla1[[#This Row],[dia]],"'")</f>
        <v>'2019-1-10'</v>
      </c>
      <c r="N57" s="4">
        <f>DATE(2019,J57,Tabla1[[#This Row],[dia]])</f>
        <v>43475</v>
      </c>
      <c r="P57">
        <f>DAY(Tabla1[[#This Row],[fecha]])</f>
        <v>10</v>
      </c>
      <c r="Q57">
        <f>MONTH(Tabla1[[#This Row],[fecha]])</f>
        <v>1</v>
      </c>
      <c r="R57">
        <f>YEAR(Tabla1[[#This Row],[fecha]])</f>
        <v>2019</v>
      </c>
      <c r="S57" t="str">
        <f t="shared" si="0"/>
        <v>'2019-1-10'</v>
      </c>
      <c r="T57" t="str">
        <f t="shared" si="1"/>
        <v/>
      </c>
      <c r="U57" t="str">
        <f t="shared" si="2"/>
        <v>insert into estados_cuenta (tipo_movimiento, concepto, fecha, cheque, total, deposito, pagado, estatus, created_at, updated_at, pagado_boolean, id_cuenta, id_admin) values('INGRESO','PAGO CAMIONTA PAVEL','2019-1-10','',4500,4500,4500,'Pagado','2019-06-27 22:39:00','2019-06-27 22:39:00',1,6,2);</v>
      </c>
    </row>
    <row r="58" spans="1:21" x14ac:dyDescent="0.2">
      <c r="A58">
        <v>11</v>
      </c>
      <c r="B58" s="4">
        <v>43476</v>
      </c>
      <c r="D58" t="s">
        <v>13</v>
      </c>
      <c r="F58" s="1">
        <v>13000</v>
      </c>
      <c r="G58" s="1">
        <v>40816.699999999997</v>
      </c>
      <c r="H58" t="s">
        <v>137</v>
      </c>
      <c r="I58" s="1"/>
      <c r="J58">
        <v>1</v>
      </c>
      <c r="K58" t="str">
        <f>IF(Tabla1[[#This Row],[cheque]]="","''",Tabla1[[#This Row],[cheque]])</f>
        <v>''</v>
      </c>
      <c r="L58">
        <f>VLOOKUP(Tabla1[[#This Row],[banco]],Hoja2!$A$1:$B$6,2,0)</f>
        <v>3</v>
      </c>
      <c r="M58" t="str">
        <f>CONCATENATE("'2019-",J58,"-",Tabla1[[#This Row],[dia]],"'")</f>
        <v>'2019-1-11'</v>
      </c>
      <c r="N58" s="4">
        <f>DATE(2019,J58,Tabla1[[#This Row],[dia]])</f>
        <v>43476</v>
      </c>
      <c r="P58">
        <f>DAY(Tabla1[[#This Row],[fecha]])</f>
        <v>11</v>
      </c>
      <c r="Q58">
        <f>MONTH(Tabla1[[#This Row],[fecha]])</f>
        <v>1</v>
      </c>
      <c r="R58">
        <f>YEAR(Tabla1[[#This Row],[fecha]])</f>
        <v>2019</v>
      </c>
      <c r="S58" t="str">
        <f t="shared" si="0"/>
        <v>'2019-1-11'</v>
      </c>
      <c r="T58" t="str">
        <f t="shared" si="1"/>
        <v>insert into estados_cuenta (tipo_movimiento, concepto, fecha, cheque, total, retiro, pagado, estatus, created_at, updated_at, pagado_boolean, id_cuenta, id_admin) values('EGRESO','TRASPASO DE HSBC A BANCOMER','2019-1-11','',13000,13000,13000,'Pagado','2019-06-27 22:39:00','2019-06-27 22:39:00',1,3,2);</v>
      </c>
      <c r="U58" t="str">
        <f t="shared" si="2"/>
        <v/>
      </c>
    </row>
    <row r="59" spans="1:21" x14ac:dyDescent="0.2">
      <c r="A59">
        <v>11</v>
      </c>
      <c r="B59" s="4">
        <v>43476</v>
      </c>
      <c r="D59" t="s">
        <v>36</v>
      </c>
      <c r="E59" s="1">
        <v>20000</v>
      </c>
      <c r="G59" s="1">
        <v>60816.7</v>
      </c>
      <c r="H59" t="s">
        <v>137</v>
      </c>
      <c r="I59" s="1"/>
      <c r="J59">
        <v>1</v>
      </c>
      <c r="K59" t="str">
        <f>IF(Tabla1[[#This Row],[cheque]]="","''",Tabla1[[#This Row],[cheque]])</f>
        <v>''</v>
      </c>
      <c r="L59">
        <f>VLOOKUP(Tabla1[[#This Row],[banco]],Hoja2!$A$1:$B$6,2,0)</f>
        <v>3</v>
      </c>
      <c r="M59" t="str">
        <f>CONCATENATE("'2019-",J59,"-",Tabla1[[#This Row],[dia]],"'")</f>
        <v>'2019-1-11'</v>
      </c>
      <c r="N59" s="4">
        <f>DATE(2019,J59,Tabla1[[#This Row],[dia]])</f>
        <v>43476</v>
      </c>
      <c r="P59">
        <f>DAY(Tabla1[[#This Row],[fecha]])</f>
        <v>11</v>
      </c>
      <c r="Q59">
        <f>MONTH(Tabla1[[#This Row],[fecha]])</f>
        <v>1</v>
      </c>
      <c r="R59">
        <f>YEAR(Tabla1[[#This Row],[fecha]])</f>
        <v>2019</v>
      </c>
      <c r="S59" t="str">
        <f t="shared" si="0"/>
        <v>'2019-1-11'</v>
      </c>
      <c r="T59" t="str">
        <f t="shared" si="1"/>
        <v/>
      </c>
      <c r="U59" t="str">
        <f t="shared" si="2"/>
        <v>insert into estados_cuenta (tipo_movimiento, concepto, fecha, cheque, total, deposito, pagado, estatus, created_at, updated_at, pagado_boolean, id_cuenta, id_admin) values('INGRESO','PRÉSTAMO INVEX','2019-1-11','',20000,20000,20000,'Pagado','2019-06-27 22:39:00','2019-06-27 22:39:00',1,3,2);</v>
      </c>
    </row>
    <row r="60" spans="1:21" x14ac:dyDescent="0.2">
      <c r="A60">
        <v>11</v>
      </c>
      <c r="B60" s="4">
        <v>43476</v>
      </c>
      <c r="D60" t="s">
        <v>37</v>
      </c>
      <c r="E60" s="1">
        <v>5220</v>
      </c>
      <c r="G60" s="1">
        <v>66036.7</v>
      </c>
      <c r="H60" t="s">
        <v>137</v>
      </c>
      <c r="I60" s="1"/>
      <c r="J60">
        <v>1</v>
      </c>
      <c r="K60" t="str">
        <f>IF(Tabla1[[#This Row],[cheque]]="","''",Tabla1[[#This Row],[cheque]])</f>
        <v>''</v>
      </c>
      <c r="L60">
        <f>VLOOKUP(Tabla1[[#This Row],[banco]],Hoja2!$A$1:$B$6,2,0)</f>
        <v>3</v>
      </c>
      <c r="M60" t="str">
        <f>CONCATENATE("'2019-",J60,"-",Tabla1[[#This Row],[dia]],"'")</f>
        <v>'2019-1-11'</v>
      </c>
      <c r="N60" s="4">
        <f>DATE(2019,J60,Tabla1[[#This Row],[dia]])</f>
        <v>43476</v>
      </c>
      <c r="P60">
        <f>DAY(Tabla1[[#This Row],[fecha]])</f>
        <v>11</v>
      </c>
      <c r="Q60">
        <f>MONTH(Tabla1[[#This Row],[fecha]])</f>
        <v>1</v>
      </c>
      <c r="R60">
        <f>YEAR(Tabla1[[#This Row],[fecha]])</f>
        <v>2019</v>
      </c>
      <c r="S60" t="str">
        <f t="shared" si="0"/>
        <v>'2019-1-11'</v>
      </c>
      <c r="T60" t="str">
        <f t="shared" si="1"/>
        <v/>
      </c>
      <c r="U60" t="str">
        <f t="shared" si="2"/>
        <v>insert into estados_cuenta (tipo_movimiento, concepto, fecha, cheque, total, deposito, pagado, estatus, created_at, updated_at, pagado_boolean, id_cuenta, id_admin) values('INGRESO','HXHE ON MEDICAL FACTURA 5891','2019-1-11','',5220,5220,5220,'Pagado','2019-06-27 22:39:00','2019-06-27 22:39:00',1,3,2);</v>
      </c>
    </row>
    <row r="61" spans="1:21" x14ac:dyDescent="0.2">
      <c r="A61">
        <v>11</v>
      </c>
      <c r="B61" s="4">
        <v>43476</v>
      </c>
      <c r="D61" t="s">
        <v>38</v>
      </c>
      <c r="E61" s="1">
        <v>15000</v>
      </c>
      <c r="G61" s="1">
        <v>81036.7</v>
      </c>
      <c r="H61" t="s">
        <v>137</v>
      </c>
      <c r="I61" s="1"/>
      <c r="J61">
        <v>1</v>
      </c>
      <c r="K61" t="str">
        <f>IF(Tabla1[[#This Row],[cheque]]="","''",Tabla1[[#This Row],[cheque]])</f>
        <v>''</v>
      </c>
      <c r="L61">
        <f>VLOOKUP(Tabla1[[#This Row],[banco]],Hoja2!$A$1:$B$6,2,0)</f>
        <v>3</v>
      </c>
      <c r="M61" t="str">
        <f>CONCATENATE("'2019-",J61,"-",Tabla1[[#This Row],[dia]],"'")</f>
        <v>'2019-1-11'</v>
      </c>
      <c r="N61" s="4">
        <f>DATE(2019,J61,Tabla1[[#This Row],[dia]])</f>
        <v>43476</v>
      </c>
      <c r="P61">
        <f>DAY(Tabla1[[#This Row],[fecha]])</f>
        <v>11</v>
      </c>
      <c r="Q61">
        <f>MONTH(Tabla1[[#This Row],[fecha]])</f>
        <v>1</v>
      </c>
      <c r="R61">
        <f>YEAR(Tabla1[[#This Row],[fecha]])</f>
        <v>2019</v>
      </c>
      <c r="S61" t="str">
        <f t="shared" si="0"/>
        <v>'2019-1-11'</v>
      </c>
      <c r="T61" t="str">
        <f t="shared" si="1"/>
        <v/>
      </c>
      <c r="U61" t="str">
        <f t="shared" si="2"/>
        <v>insert into estados_cuenta (tipo_movimiento, concepto, fecha, cheque, total, deposito, pagado, estatus, created_at, updated_at, pagado_boolean, id_cuenta, id_admin) values('INGRESO','DEMANDAS DE INFRACCIÓN PIZZERIA LA SIERRA ABONO FACTURA 5841','2019-1-11','',15000,15000,15000,'Pagado','2019-06-27 22:39:00','2019-06-27 22:39:00',1,3,2);</v>
      </c>
    </row>
    <row r="62" spans="1:21" x14ac:dyDescent="0.2">
      <c r="A62">
        <v>11</v>
      </c>
      <c r="B62" s="4">
        <v>43476</v>
      </c>
      <c r="D62" t="s">
        <v>13</v>
      </c>
      <c r="E62" s="1">
        <v>13000</v>
      </c>
      <c r="F62" s="1"/>
      <c r="G62" s="1">
        <v>16920.97</v>
      </c>
      <c r="H62" t="s">
        <v>136</v>
      </c>
      <c r="I62" s="1"/>
      <c r="J62">
        <v>1</v>
      </c>
      <c r="K62" t="str">
        <f>IF(Tabla1[[#This Row],[cheque]]="","''",Tabla1[[#This Row],[cheque]])</f>
        <v>''</v>
      </c>
      <c r="L62">
        <f>VLOOKUP(Tabla1[[#This Row],[banco]],Hoja2!$A$1:$B$6,2,0)</f>
        <v>2</v>
      </c>
      <c r="M62" t="str">
        <f>CONCATENATE("'2019-",J62,"-",Tabla1[[#This Row],[dia]],"'")</f>
        <v>'2019-1-11'</v>
      </c>
      <c r="N62" s="4">
        <f>DATE(2019,J62,Tabla1[[#This Row],[dia]])</f>
        <v>43476</v>
      </c>
      <c r="P62">
        <f>DAY(Tabla1[[#This Row],[fecha]])</f>
        <v>11</v>
      </c>
      <c r="Q62">
        <f>MONTH(Tabla1[[#This Row],[fecha]])</f>
        <v>1</v>
      </c>
      <c r="R62">
        <f>YEAR(Tabla1[[#This Row],[fecha]])</f>
        <v>2019</v>
      </c>
      <c r="S62" t="str">
        <f t="shared" si="0"/>
        <v>'2019-1-11'</v>
      </c>
      <c r="T62" t="str">
        <f t="shared" si="1"/>
        <v/>
      </c>
      <c r="U62" t="str">
        <f t="shared" si="2"/>
        <v>insert into estados_cuenta (tipo_movimiento, concepto, fecha, cheque, total, deposito, pagado, estatus, created_at, updated_at, pagado_boolean, id_cuenta, id_admin) values('INGRESO','TRASPASO DE HSBC A BANCOMER','2019-1-11','',13000,13000,13000,'Pagado','2019-06-27 22:39:00','2019-06-27 22:39:00',1,2,2);</v>
      </c>
    </row>
    <row r="63" spans="1:21" x14ac:dyDescent="0.2">
      <c r="A63">
        <v>11</v>
      </c>
      <c r="B63" s="4">
        <v>43476</v>
      </c>
      <c r="D63" t="s">
        <v>563</v>
      </c>
      <c r="F63" s="1">
        <v>4525</v>
      </c>
      <c r="G63" s="1">
        <v>12395.97</v>
      </c>
      <c r="H63" t="s">
        <v>136</v>
      </c>
      <c r="I63" s="1"/>
      <c r="J63">
        <v>1</v>
      </c>
      <c r="K63" t="str">
        <f>IF(Tabla1[[#This Row],[cheque]]="","''",Tabla1[[#This Row],[cheque]])</f>
        <v>''</v>
      </c>
      <c r="L63">
        <f>VLOOKUP(Tabla1[[#This Row],[banco]],Hoja2!$A$1:$B$6,2,0)</f>
        <v>2</v>
      </c>
      <c r="M63" t="str">
        <f>CONCATENATE("'2019-",J63,"-",Tabla1[[#This Row],[dia]],"'")</f>
        <v>'2019-1-11'</v>
      </c>
      <c r="N63" s="4">
        <f>DATE(2019,J63,Tabla1[[#This Row],[dia]])</f>
        <v>43476</v>
      </c>
      <c r="P63">
        <f>DAY(Tabla1[[#This Row],[fecha]])</f>
        <v>11</v>
      </c>
      <c r="Q63">
        <f>MONTH(Tabla1[[#This Row],[fecha]])</f>
        <v>1</v>
      </c>
      <c r="R63">
        <f>YEAR(Tabla1[[#This Row],[fecha]])</f>
        <v>2019</v>
      </c>
      <c r="S63" t="str">
        <f t="shared" si="0"/>
        <v>'2019-1-11'</v>
      </c>
      <c r="T63" t="str">
        <f t="shared" si="1"/>
        <v>insert into estados_cuenta (tipo_movimiento, concepto, fecha, cheque, total, retiro, pagado, estatus, created_at, updated_at, pagado_boolean, id_cuenta, id_admin) values('EGRESO','PAGO 2/2 CONMUTADOR','2019-1-11','',4525,4525,4525,'Pagado','2019-06-27 22:39:00','2019-06-27 22:39:00',1,2,2);</v>
      </c>
      <c r="U63" t="str">
        <f t="shared" si="2"/>
        <v/>
      </c>
    </row>
    <row r="64" spans="1:21" x14ac:dyDescent="0.2">
      <c r="A64">
        <v>11</v>
      </c>
      <c r="B64" s="4">
        <v>43476</v>
      </c>
      <c r="D64" t="s">
        <v>564</v>
      </c>
      <c r="F64" s="1">
        <v>6449.72</v>
      </c>
      <c r="G64" s="1">
        <v>5946.25</v>
      </c>
      <c r="H64" t="s">
        <v>136</v>
      </c>
      <c r="I64" s="1"/>
      <c r="J64">
        <v>1</v>
      </c>
      <c r="K64" t="str">
        <f>IF(Tabla1[[#This Row],[cheque]]="","''",Tabla1[[#This Row],[cheque]])</f>
        <v>''</v>
      </c>
      <c r="L64">
        <f>VLOOKUP(Tabla1[[#This Row],[banco]],Hoja2!$A$1:$B$6,2,0)</f>
        <v>2</v>
      </c>
      <c r="M64" t="str">
        <f>CONCATENATE("'2019-",J64,"-",Tabla1[[#This Row],[dia]],"'")</f>
        <v>'2019-1-11'</v>
      </c>
      <c r="N64" s="4">
        <f>DATE(2019,J64,Tabla1[[#This Row],[dia]])</f>
        <v>43476</v>
      </c>
      <c r="P64">
        <f>DAY(Tabla1[[#This Row],[fecha]])</f>
        <v>11</v>
      </c>
      <c r="Q64">
        <f>MONTH(Tabla1[[#This Row],[fecha]])</f>
        <v>1</v>
      </c>
      <c r="R64">
        <f>YEAR(Tabla1[[#This Row],[fecha]])</f>
        <v>2019</v>
      </c>
      <c r="S64" t="str">
        <f t="shared" si="0"/>
        <v>'2019-1-11'</v>
      </c>
      <c r="T64" t="str">
        <f t="shared" si="1"/>
        <v>insert into estados_cuenta (tipo_movimiento, concepto, fecha, cheque, total, retiro, pagado, estatus, created_at, updated_at, pagado_boolean, id_cuenta, id_admin) values('EGRESO','PAGO TARJETA LIVERPOOL','2019-1-11','',6449.72,6449.72,6449.72,'Pagado','2019-06-27 22:39:00','2019-06-27 22:39:00',1,2,2);</v>
      </c>
      <c r="U64" t="str">
        <f t="shared" si="2"/>
        <v/>
      </c>
    </row>
    <row r="65" spans="1:21" x14ac:dyDescent="0.2">
      <c r="A65">
        <v>11</v>
      </c>
      <c r="B65" s="4">
        <v>43476</v>
      </c>
      <c r="D65" t="s">
        <v>565</v>
      </c>
      <c r="F65" s="1">
        <v>1497.84</v>
      </c>
      <c r="G65" s="1">
        <v>4448.41</v>
      </c>
      <c r="H65" t="s">
        <v>136</v>
      </c>
      <c r="I65" s="1"/>
      <c r="J65">
        <v>1</v>
      </c>
      <c r="K65" t="str">
        <f>IF(Tabla1[[#This Row],[cheque]]="","''",Tabla1[[#This Row],[cheque]])</f>
        <v>''</v>
      </c>
      <c r="L65">
        <f>VLOOKUP(Tabla1[[#This Row],[banco]],Hoja2!$A$1:$B$6,2,0)</f>
        <v>2</v>
      </c>
      <c r="M65" t="str">
        <f>CONCATENATE("'2019-",J65,"-",Tabla1[[#This Row],[dia]],"'")</f>
        <v>'2019-1-11'</v>
      </c>
      <c r="N65" s="4">
        <f>DATE(2019,J65,Tabla1[[#This Row],[dia]])</f>
        <v>43476</v>
      </c>
      <c r="P65">
        <f>DAY(Tabla1[[#This Row],[fecha]])</f>
        <v>11</v>
      </c>
      <c r="Q65">
        <f>MONTH(Tabla1[[#This Row],[fecha]])</f>
        <v>1</v>
      </c>
      <c r="R65">
        <f>YEAR(Tabla1[[#This Row],[fecha]])</f>
        <v>2019</v>
      </c>
      <c r="S65" t="str">
        <f t="shared" si="0"/>
        <v>'2019-1-11'</v>
      </c>
      <c r="T65" t="str">
        <f t="shared" si="1"/>
        <v>insert into estados_cuenta (tipo_movimiento, concepto, fecha, cheque, total, retiro, pagado, estatus, created_at, updated_at, pagado_boolean, id_cuenta, id_admin) values('EGRESO','CANT GARANTIA DE POR VIDA Y CR FACEIMAGEN','2019-1-11','',1497.84,1497.84,1497.84,'Pagado','2019-06-27 22:39:00','2019-06-27 22:39:00',1,2,2);</v>
      </c>
      <c r="U65" t="str">
        <f t="shared" si="2"/>
        <v/>
      </c>
    </row>
    <row r="66" spans="1:21" x14ac:dyDescent="0.2">
      <c r="A66">
        <v>14</v>
      </c>
      <c r="B66" s="4">
        <v>43479</v>
      </c>
      <c r="D66" t="s">
        <v>39</v>
      </c>
      <c r="E66" s="1">
        <v>16628.86</v>
      </c>
      <c r="G66" s="1">
        <v>97665.56</v>
      </c>
      <c r="H66" t="s">
        <v>137</v>
      </c>
      <c r="I66" s="1"/>
      <c r="J66">
        <v>1</v>
      </c>
      <c r="K66" t="str">
        <f>IF(Tabla1[[#This Row],[cheque]]="","''",Tabla1[[#This Row],[cheque]])</f>
        <v>''</v>
      </c>
      <c r="L66">
        <f>VLOOKUP(Tabla1[[#This Row],[banco]],Hoja2!$A$1:$B$6,2,0)</f>
        <v>3</v>
      </c>
      <c r="M66" t="str">
        <f>CONCATENATE("'2019-",J66,"-",Tabla1[[#This Row],[dia]],"'")</f>
        <v>'2019-1-14'</v>
      </c>
      <c r="N66" s="4">
        <f>DATE(2019,J66,Tabla1[[#This Row],[dia]])</f>
        <v>43479</v>
      </c>
      <c r="P66">
        <f>DAY(Tabla1[[#This Row],[fecha]])</f>
        <v>14</v>
      </c>
      <c r="Q66">
        <f>MONTH(Tabla1[[#This Row],[fecha]])</f>
        <v>1</v>
      </c>
      <c r="R66">
        <f>YEAR(Tabla1[[#This Row],[fecha]])</f>
        <v>2019</v>
      </c>
      <c r="S66" t="str">
        <f t="shared" si="0"/>
        <v>'2019-1-14'</v>
      </c>
      <c r="T66" t="str">
        <f t="shared" si="1"/>
        <v/>
      </c>
      <c r="U66" t="str">
        <f t="shared" si="2"/>
        <v>insert into estados_cuenta (tipo_movimiento, concepto, fecha, cheque, total, deposito, pagado, estatus, created_at, updated_at, pagado_boolean, id_cuenta, id_admin) values('INGRESO','MENSUALIDAD 3/6 SOLADM PRODUCTOS TROQUELADOS DE CHIHUAHUA Y GASTOS ADMINISTRATIVOS DE PRESENTACION Y EJECUCION FACTURA 5892','2019-1-14','',16628.86,16628.86,16628.86,'Pagado','2019-06-27 22:39:00','2019-06-27 22:39:00',1,3,2);</v>
      </c>
    </row>
    <row r="67" spans="1:21" x14ac:dyDescent="0.2">
      <c r="A67">
        <v>14</v>
      </c>
      <c r="B67" s="4">
        <v>43479</v>
      </c>
      <c r="D67" t="s">
        <v>40</v>
      </c>
      <c r="E67" s="1">
        <v>1500</v>
      </c>
      <c r="G67" s="1">
        <v>99165.56</v>
      </c>
      <c r="H67" t="s">
        <v>137</v>
      </c>
      <c r="I67" s="1"/>
      <c r="J67">
        <v>1</v>
      </c>
      <c r="K67" t="str">
        <f>IF(Tabla1[[#This Row],[cheque]]="","''",Tabla1[[#This Row],[cheque]])</f>
        <v>''</v>
      </c>
      <c r="L67">
        <f>VLOOKUP(Tabla1[[#This Row],[banco]],Hoja2!$A$1:$B$6,2,0)</f>
        <v>3</v>
      </c>
      <c r="M67" t="str">
        <f>CONCATENATE("'2019-",J67,"-",Tabla1[[#This Row],[dia]],"'")</f>
        <v>'2019-1-14'</v>
      </c>
      <c r="N67" s="4">
        <f>DATE(2019,J67,Tabla1[[#This Row],[dia]])</f>
        <v>43479</v>
      </c>
      <c r="P67">
        <f>DAY(Tabla1[[#This Row],[fecha]])</f>
        <v>14</v>
      </c>
      <c r="Q67">
        <f>MONTH(Tabla1[[#This Row],[fecha]])</f>
        <v>1</v>
      </c>
      <c r="R67">
        <f>YEAR(Tabla1[[#This Row],[fecha]])</f>
        <v>2019</v>
      </c>
      <c r="S67" t="str">
        <f t="shared" ref="S67:S130" si="3">CONCATENATE("'2019-",Q67,"-",P67,"'")</f>
        <v>'2019-1-14'</v>
      </c>
      <c r="T67" t="str">
        <f t="shared" ref="T67:T130" si="4">IF(F67="","",CONCATENATE("insert into estados_cuenta (tipo_movimiento, concepto, fecha, cheque, total, retiro, pagado, estatus, created_at, updated_at, pagado_boolean, id_cuenta, id_admin) values('EGRESO','",D67,"',",S67,",",K67,",",F67,",",F67,",",F67,",'Pagado','2019-06-27 22:39:00','2019-06-27 22:39:00',1,",L67,",2);"))</f>
        <v/>
      </c>
      <c r="U67" t="str">
        <f t="shared" ref="U67:U130" si="5">IF(E67="","",CONCATENATE("insert into estados_cuenta (tipo_movimiento, concepto, fecha, cheque, total, deposito, pagado, estatus, created_at, updated_at, pagado_boolean, id_cuenta, id_admin) values('INGRESO','",D67,"',",S67,",",K67,",",E67,",",E67,",",E67,",'Pagado','2019-06-27 22:39:00','2019-06-27 22:39:00',1,",L67,",2);"))</f>
        <v>insert into estados_cuenta (tipo_movimiento, concepto, fecha, cheque, total, deposito, pagado, estatus, created_at, updated_at, pagado_boolean, id_cuenta, id_admin) values('INGRESO','TITRM SOCORRO EN TU HOGAR RECIBO 2089','2019-1-14','',1500,1500,1500,'Pagado','2019-06-27 22:39:00','2019-06-27 22:39:00',1,3,2);</v>
      </c>
    </row>
    <row r="68" spans="1:21" x14ac:dyDescent="0.2">
      <c r="A68">
        <v>14</v>
      </c>
      <c r="B68" s="4">
        <v>43479</v>
      </c>
      <c r="D68" t="s">
        <v>41</v>
      </c>
      <c r="E68" s="1">
        <v>200</v>
      </c>
      <c r="G68" s="1">
        <v>99365.56</v>
      </c>
      <c r="H68" t="s">
        <v>137</v>
      </c>
      <c r="I68" s="1"/>
      <c r="J68">
        <v>1</v>
      </c>
      <c r="K68" t="str">
        <f>IF(Tabla1[[#This Row],[cheque]]="","''",Tabla1[[#This Row],[cheque]])</f>
        <v>''</v>
      </c>
      <c r="L68">
        <f>VLOOKUP(Tabla1[[#This Row],[banco]],Hoja2!$A$1:$B$6,2,0)</f>
        <v>3</v>
      </c>
      <c r="M68" t="str">
        <f>CONCATENATE("'2019-",J68,"-",Tabla1[[#This Row],[dia]],"'")</f>
        <v>'2019-1-14'</v>
      </c>
      <c r="N68" s="4">
        <f>DATE(2019,J68,Tabla1[[#This Row],[dia]])</f>
        <v>43479</v>
      </c>
      <c r="P68">
        <f>DAY(Tabla1[[#This Row],[fecha]])</f>
        <v>14</v>
      </c>
      <c r="Q68">
        <f>MONTH(Tabla1[[#This Row],[fecha]])</f>
        <v>1</v>
      </c>
      <c r="R68">
        <f>YEAR(Tabla1[[#This Row],[fecha]])</f>
        <v>2019</v>
      </c>
      <c r="S68" t="str">
        <f t="shared" si="3"/>
        <v>'2019-1-14'</v>
      </c>
      <c r="T68" t="str">
        <f t="shared" si="4"/>
        <v/>
      </c>
      <c r="U68" t="str">
        <f t="shared" si="5"/>
        <v>insert into estados_cuenta (tipo_movimiento, concepto, fecha, cheque, total, deposito, pagado, estatus, created_at, updated_at, pagado_boolean, id_cuenta, id_admin) values('INGRESO','EF SUBSECUENTE CINAROLL RECIBO 2091','2019-1-14','',200,200,200,'Pagado','2019-06-27 22:39:00','2019-06-27 22:39:00',1,3,2);</v>
      </c>
    </row>
    <row r="69" spans="1:21" x14ac:dyDescent="0.2">
      <c r="A69">
        <v>14</v>
      </c>
      <c r="B69" s="4">
        <v>43479</v>
      </c>
      <c r="D69" t="s">
        <v>42</v>
      </c>
      <c r="E69" s="1">
        <v>2900</v>
      </c>
      <c r="G69" s="1">
        <v>102265.56</v>
      </c>
      <c r="H69" t="s">
        <v>137</v>
      </c>
      <c r="I69" s="1"/>
      <c r="J69">
        <v>1</v>
      </c>
      <c r="K69" t="str">
        <f>IF(Tabla1[[#This Row],[cheque]]="","''",Tabla1[[#This Row],[cheque]])</f>
        <v>''</v>
      </c>
      <c r="L69">
        <f>VLOOKUP(Tabla1[[#This Row],[banco]],Hoja2!$A$1:$B$6,2,0)</f>
        <v>3</v>
      </c>
      <c r="M69" t="str">
        <f>CONCATENATE("'2019-",J69,"-",Tabla1[[#This Row],[dia]],"'")</f>
        <v>'2019-1-14'</v>
      </c>
      <c r="N69" s="4">
        <f>DATE(2019,J69,Tabla1[[#This Row],[dia]])</f>
        <v>43479</v>
      </c>
      <c r="P69">
        <f>DAY(Tabla1[[#This Row],[fecha]])</f>
        <v>14</v>
      </c>
      <c r="Q69">
        <f>MONTH(Tabla1[[#This Row],[fecha]])</f>
        <v>1</v>
      </c>
      <c r="R69">
        <f>YEAR(Tabla1[[#This Row],[fecha]])</f>
        <v>2019</v>
      </c>
      <c r="S69" t="str">
        <f t="shared" si="3"/>
        <v>'2019-1-14'</v>
      </c>
      <c r="T69" t="str">
        <f t="shared" si="4"/>
        <v/>
      </c>
      <c r="U69" t="str">
        <f t="shared" si="5"/>
        <v>insert into estados_cuenta (tipo_movimiento, concepto, fecha, cheque, total, deposito, pagado, estatus, created_at, updated_at, pagado_boolean, id_cuenta, id_admin) values('INGRESO','CCONF FUMIGRAL FACTURA 5893','2019-1-14','',2900,2900,2900,'Pagado','2019-06-27 22:39:00','2019-06-27 22:39:00',1,3,2);</v>
      </c>
    </row>
    <row r="70" spans="1:21" x14ac:dyDescent="0.2">
      <c r="A70">
        <v>14</v>
      </c>
      <c r="B70" s="4">
        <v>43479</v>
      </c>
      <c r="D70" t="s">
        <v>43</v>
      </c>
      <c r="E70" s="1">
        <v>1392</v>
      </c>
      <c r="G70" s="1">
        <v>103657.56</v>
      </c>
      <c r="H70" t="s">
        <v>137</v>
      </c>
      <c r="I70" s="1"/>
      <c r="J70">
        <v>1</v>
      </c>
      <c r="K70" t="str">
        <f>IF(Tabla1[[#This Row],[cheque]]="","''",Tabla1[[#This Row],[cheque]])</f>
        <v>''</v>
      </c>
      <c r="L70">
        <f>VLOOKUP(Tabla1[[#This Row],[banco]],Hoja2!$A$1:$B$6,2,0)</f>
        <v>3</v>
      </c>
      <c r="M70" t="str">
        <f>CONCATENATE("'2019-",J70,"-",Tabla1[[#This Row],[dia]],"'")</f>
        <v>'2019-1-14'</v>
      </c>
      <c r="N70" s="4">
        <f>DATE(2019,J70,Tabla1[[#This Row],[dia]])</f>
        <v>43479</v>
      </c>
      <c r="P70">
        <f>DAY(Tabla1[[#This Row],[fecha]])</f>
        <v>14</v>
      </c>
      <c r="Q70">
        <f>MONTH(Tabla1[[#This Row],[fecha]])</f>
        <v>1</v>
      </c>
      <c r="R70">
        <f>YEAR(Tabla1[[#This Row],[fecha]])</f>
        <v>2019</v>
      </c>
      <c r="S70" t="str">
        <f t="shared" si="3"/>
        <v>'2019-1-14'</v>
      </c>
      <c r="T70" t="str">
        <f t="shared" si="4"/>
        <v/>
      </c>
      <c r="U70" t="str">
        <f t="shared" si="5"/>
        <v>insert into estados_cuenta (tipo_movimiento, concepto, fecha, cheque, total, deposito, pagado, estatus, created_at, updated_at, pagado_boolean, id_cuenta, id_admin) values('INGRESO','EF ABISMAL FACTURA 5742, MERMAID FACTURA 5730 Y PLANTARIUM FACTURA 5886','2019-1-14','',1392,1392,1392,'Pagado','2019-06-27 22:39:00','2019-06-27 22:39:00',1,3,2);</v>
      </c>
    </row>
    <row r="71" spans="1:21" x14ac:dyDescent="0.2">
      <c r="A71">
        <v>14</v>
      </c>
      <c r="B71" s="4">
        <v>43479</v>
      </c>
      <c r="D71" t="s">
        <v>44</v>
      </c>
      <c r="E71" s="1">
        <v>800</v>
      </c>
      <c r="G71" s="1">
        <v>104457.56</v>
      </c>
      <c r="H71" t="s">
        <v>137</v>
      </c>
      <c r="I71" s="1"/>
      <c r="J71">
        <v>1</v>
      </c>
      <c r="K71" t="str">
        <f>IF(Tabla1[[#This Row],[cheque]]="","''",Tabla1[[#This Row],[cheque]])</f>
        <v>''</v>
      </c>
      <c r="L71">
        <f>VLOOKUP(Tabla1[[#This Row],[banco]],Hoja2!$A$1:$B$6,2,0)</f>
        <v>3</v>
      </c>
      <c r="M71" t="str">
        <f>CONCATENATE("'2019-",J71,"-",Tabla1[[#This Row],[dia]],"'")</f>
        <v>'2019-1-14'</v>
      </c>
      <c r="N71" s="4">
        <f>DATE(2019,J71,Tabla1[[#This Row],[dia]])</f>
        <v>43479</v>
      </c>
      <c r="P71">
        <f>DAY(Tabla1[[#This Row],[fecha]])</f>
        <v>14</v>
      </c>
      <c r="Q71">
        <f>MONTH(Tabla1[[#This Row],[fecha]])</f>
        <v>1</v>
      </c>
      <c r="R71">
        <f>YEAR(Tabla1[[#This Row],[fecha]])</f>
        <v>2019</v>
      </c>
      <c r="S71" t="str">
        <f t="shared" si="3"/>
        <v>'2019-1-14'</v>
      </c>
      <c r="T71" t="str">
        <f t="shared" si="4"/>
        <v/>
      </c>
      <c r="U71" t="str">
        <f t="shared" si="5"/>
        <v>insert into estados_cuenta (tipo_movimiento, concepto, fecha, cheque, total, deposito, pagado, estatus, created_at, updated_at, pagado_boolean, id_cuenta, id_admin) values('INGRESO','EF NARA Y CARABONITA FACTURA 5895 FALTA EL IVA','2019-1-14','',800,800,800,'Pagado','2019-06-27 22:39:00','2019-06-27 22:39:00',1,3,2);</v>
      </c>
    </row>
    <row r="72" spans="1:21" x14ac:dyDescent="0.2">
      <c r="A72">
        <v>15</v>
      </c>
      <c r="B72" s="4">
        <v>43480</v>
      </c>
      <c r="D72" t="s">
        <v>45</v>
      </c>
      <c r="E72" s="1">
        <v>500</v>
      </c>
      <c r="G72" s="1">
        <v>104957.56</v>
      </c>
      <c r="H72" t="s">
        <v>137</v>
      </c>
      <c r="I72" s="1"/>
      <c r="J72">
        <v>1</v>
      </c>
      <c r="K72" t="str">
        <f>IF(Tabla1[[#This Row],[cheque]]="","''",Tabla1[[#This Row],[cheque]])</f>
        <v>''</v>
      </c>
      <c r="L72">
        <f>VLOOKUP(Tabla1[[#This Row],[banco]],Hoja2!$A$1:$B$6,2,0)</f>
        <v>3</v>
      </c>
      <c r="M72" t="str">
        <f>CONCATENATE("'2019-",J72,"-",Tabla1[[#This Row],[dia]],"'")</f>
        <v>'2019-1-15'</v>
      </c>
      <c r="N72" s="4">
        <f>DATE(2019,J72,Tabla1[[#This Row],[dia]])</f>
        <v>43480</v>
      </c>
      <c r="P72">
        <f>DAY(Tabla1[[#This Row],[fecha]])</f>
        <v>15</v>
      </c>
      <c r="Q72">
        <f>MONTH(Tabla1[[#This Row],[fecha]])</f>
        <v>1</v>
      </c>
      <c r="R72">
        <f>YEAR(Tabla1[[#This Row],[fecha]])</f>
        <v>2019</v>
      </c>
      <c r="S72" t="str">
        <f t="shared" si="3"/>
        <v>'2019-1-15'</v>
      </c>
      <c r="T72" t="str">
        <f t="shared" si="4"/>
        <v/>
      </c>
      <c r="U72" t="str">
        <f t="shared" si="5"/>
        <v>insert into estados_cuenta (tipo_movimiento, concepto, fecha, cheque, total, deposito, pagado, estatus, created_at, updated_at, pagado_boolean, id_cuenta, id_admin) values('INGRESO','EF MIXTO MOTOR CERVECERIA RECIBO 2092','2019-1-15','',500,500,500,'Pagado','2019-06-27 22:39:00','2019-06-27 22:39:00',1,3,2);</v>
      </c>
    </row>
    <row r="73" spans="1:21" x14ac:dyDescent="0.2">
      <c r="A73">
        <v>15</v>
      </c>
      <c r="B73" s="4">
        <v>43480</v>
      </c>
      <c r="D73" t="s">
        <v>46</v>
      </c>
      <c r="E73" s="1">
        <v>2436</v>
      </c>
      <c r="G73" s="1">
        <v>107393.56</v>
      </c>
      <c r="H73" t="s">
        <v>137</v>
      </c>
      <c r="I73" s="1"/>
      <c r="J73">
        <v>1</v>
      </c>
      <c r="K73" t="str">
        <f>IF(Tabla1[[#This Row],[cheque]]="","''",Tabla1[[#This Row],[cheque]])</f>
        <v>''</v>
      </c>
      <c r="L73">
        <f>VLOOKUP(Tabla1[[#This Row],[banco]],Hoja2!$A$1:$B$6,2,0)</f>
        <v>3</v>
      </c>
      <c r="M73" t="str">
        <f>CONCATENATE("'2019-",J73,"-",Tabla1[[#This Row],[dia]],"'")</f>
        <v>'2019-1-15'</v>
      </c>
      <c r="N73" s="4">
        <f>DATE(2019,J73,Tabla1[[#This Row],[dia]])</f>
        <v>43480</v>
      </c>
      <c r="P73">
        <f>DAY(Tabla1[[#This Row],[fecha]])</f>
        <v>15</v>
      </c>
      <c r="Q73">
        <f>MONTH(Tabla1[[#This Row],[fecha]])</f>
        <v>1</v>
      </c>
      <c r="R73">
        <f>YEAR(Tabla1[[#This Row],[fecha]])</f>
        <v>2019</v>
      </c>
      <c r="S73" t="str">
        <f t="shared" si="3"/>
        <v>'2019-1-15'</v>
      </c>
      <c r="T73" t="str">
        <f t="shared" si="4"/>
        <v/>
      </c>
      <c r="U73" t="str">
        <f t="shared" si="5"/>
        <v>insert into estados_cuenta (tipo_movimiento, concepto, fecha, cheque, total, deposito, pagado, estatus, created_at, updated_at, pagado_boolean, id_cuenta, id_admin) values('INGRESO','RO CATALOGO DE PRODUCTOS PEI Y PAQ FACTURA 5876','2019-1-15','',2436,2436,2436,'Pagado','2019-06-27 22:39:00','2019-06-27 22:39:00',1,3,2);</v>
      </c>
    </row>
    <row r="74" spans="1:21" x14ac:dyDescent="0.2">
      <c r="A74">
        <v>15</v>
      </c>
      <c r="B74" s="4">
        <v>43480</v>
      </c>
      <c r="D74" t="s">
        <v>47</v>
      </c>
      <c r="E74" s="1">
        <v>5000</v>
      </c>
      <c r="G74" s="1">
        <v>112393.56</v>
      </c>
      <c r="H74" t="s">
        <v>137</v>
      </c>
      <c r="I74" s="1"/>
      <c r="J74">
        <v>1</v>
      </c>
      <c r="K74" t="str">
        <f>IF(Tabla1[[#This Row],[cheque]]="","''",Tabla1[[#This Row],[cheque]])</f>
        <v>''</v>
      </c>
      <c r="L74">
        <f>VLOOKUP(Tabla1[[#This Row],[banco]],Hoja2!$A$1:$B$6,2,0)</f>
        <v>3</v>
      </c>
      <c r="M74" t="str">
        <f>CONCATENATE("'2019-",J74,"-",Tabla1[[#This Row],[dia]],"'")</f>
        <v>'2019-1-15'</v>
      </c>
      <c r="N74" s="4">
        <f>DATE(2019,J74,Tabla1[[#This Row],[dia]])</f>
        <v>43480</v>
      </c>
      <c r="P74">
        <f>DAY(Tabla1[[#This Row],[fecha]])</f>
        <v>15</v>
      </c>
      <c r="Q74">
        <f>MONTH(Tabla1[[#This Row],[fecha]])</f>
        <v>1</v>
      </c>
      <c r="R74">
        <f>YEAR(Tabla1[[#This Row],[fecha]])</f>
        <v>2019</v>
      </c>
      <c r="S74" t="str">
        <f t="shared" si="3"/>
        <v>'2019-1-15'</v>
      </c>
      <c r="T74" t="str">
        <f t="shared" si="4"/>
        <v/>
      </c>
      <c r="U74" t="str">
        <f t="shared" si="5"/>
        <v>insert into estados_cuenta (tipo_movimiento, concepto, fecha, cheque, total, deposito, pagado, estatus, created_at, updated_at, pagado_boolean, id_cuenta, id_admin) values('INGRESO','ONAPPAFA RECIBO 2093','2019-1-15','',5000,5000,5000,'Pagado','2019-06-27 22:39:00','2019-06-27 22:39:00',1,3,2);</v>
      </c>
    </row>
    <row r="75" spans="1:21" x14ac:dyDescent="0.2">
      <c r="A75">
        <v>15</v>
      </c>
      <c r="B75" s="4">
        <v>43480</v>
      </c>
      <c r="D75" t="s">
        <v>47</v>
      </c>
      <c r="E75" s="1">
        <v>750</v>
      </c>
      <c r="G75" s="1">
        <v>113143.56</v>
      </c>
      <c r="H75" t="s">
        <v>137</v>
      </c>
      <c r="I75" s="1"/>
      <c r="J75">
        <v>1</v>
      </c>
      <c r="K75" t="str">
        <f>IF(Tabla1[[#This Row],[cheque]]="","''",Tabla1[[#This Row],[cheque]])</f>
        <v>''</v>
      </c>
      <c r="L75">
        <f>VLOOKUP(Tabla1[[#This Row],[banco]],Hoja2!$A$1:$B$6,2,0)</f>
        <v>3</v>
      </c>
      <c r="M75" t="str">
        <f>CONCATENATE("'2019-",J75,"-",Tabla1[[#This Row],[dia]],"'")</f>
        <v>'2019-1-15'</v>
      </c>
      <c r="N75" s="4">
        <f>DATE(2019,J75,Tabla1[[#This Row],[dia]])</f>
        <v>43480</v>
      </c>
      <c r="P75">
        <f>DAY(Tabla1[[#This Row],[fecha]])</f>
        <v>15</v>
      </c>
      <c r="Q75">
        <f>MONTH(Tabla1[[#This Row],[fecha]])</f>
        <v>1</v>
      </c>
      <c r="R75">
        <f>YEAR(Tabla1[[#This Row],[fecha]])</f>
        <v>2019</v>
      </c>
      <c r="S75" t="str">
        <f t="shared" si="3"/>
        <v>'2019-1-15'</v>
      </c>
      <c r="T75" t="str">
        <f t="shared" si="4"/>
        <v/>
      </c>
      <c r="U75" t="str">
        <f t="shared" si="5"/>
        <v>insert into estados_cuenta (tipo_movimiento, concepto, fecha, cheque, total, deposito, pagado, estatus, created_at, updated_at, pagado_boolean, id_cuenta, id_admin) values('INGRESO','ONAPPAFA RECIBO 2093','2019-1-15','',750,750,750,'Pagado','2019-06-27 22:39:00','2019-06-27 22:39:00',1,3,2);</v>
      </c>
    </row>
    <row r="76" spans="1:21" x14ac:dyDescent="0.2">
      <c r="A76">
        <v>15</v>
      </c>
      <c r="B76" s="4">
        <v>43480</v>
      </c>
      <c r="D76" t="s">
        <v>5</v>
      </c>
      <c r="F76" s="1">
        <v>23000</v>
      </c>
      <c r="G76" s="1">
        <v>90143.56</v>
      </c>
      <c r="H76" t="s">
        <v>137</v>
      </c>
      <c r="I76" s="1"/>
      <c r="J76">
        <v>1</v>
      </c>
      <c r="K76" t="str">
        <f>IF(Tabla1[[#This Row],[cheque]]="","''",Tabla1[[#This Row],[cheque]])</f>
        <v>''</v>
      </c>
      <c r="L76">
        <f>VLOOKUP(Tabla1[[#This Row],[banco]],Hoja2!$A$1:$B$6,2,0)</f>
        <v>3</v>
      </c>
      <c r="M76" t="str">
        <f>CONCATENATE("'2019-",J76,"-",Tabla1[[#This Row],[dia]],"'")</f>
        <v>'2019-1-15'</v>
      </c>
      <c r="N76" s="4">
        <f>DATE(2019,J76,Tabla1[[#This Row],[dia]])</f>
        <v>43480</v>
      </c>
      <c r="P76">
        <f>DAY(Tabla1[[#This Row],[fecha]])</f>
        <v>15</v>
      </c>
      <c r="Q76">
        <f>MONTH(Tabla1[[#This Row],[fecha]])</f>
        <v>1</v>
      </c>
      <c r="R76">
        <f>YEAR(Tabla1[[#This Row],[fecha]])</f>
        <v>2019</v>
      </c>
      <c r="S76" t="str">
        <f t="shared" si="3"/>
        <v>'2019-1-15'</v>
      </c>
      <c r="T76" t="str">
        <f t="shared" si="4"/>
        <v>insert into estados_cuenta (tipo_movimiento, concepto, fecha, cheque, total, retiro, pagado, estatus, created_at, updated_at, pagado_boolean, id_cuenta, id_admin) values('EGRESO','TRASPASO DE HSBC A SCOTIABANK','2019-1-15','',23000,23000,23000,'Pagado','2019-06-27 22:39:00','2019-06-27 22:39:00',1,3,2);</v>
      </c>
      <c r="U76" t="str">
        <f t="shared" si="5"/>
        <v/>
      </c>
    </row>
    <row r="77" spans="1:21" x14ac:dyDescent="0.2">
      <c r="A77">
        <v>15</v>
      </c>
      <c r="B77" s="4">
        <v>43480</v>
      </c>
      <c r="D77" t="s">
        <v>48</v>
      </c>
      <c r="F77" s="1">
        <v>4000</v>
      </c>
      <c r="G77" s="1">
        <v>86143.56</v>
      </c>
      <c r="H77" t="s">
        <v>137</v>
      </c>
      <c r="I77" s="1"/>
      <c r="J77">
        <v>1</v>
      </c>
      <c r="K77" t="str">
        <f>IF(Tabla1[[#This Row],[cheque]]="","''",Tabla1[[#This Row],[cheque]])</f>
        <v>''</v>
      </c>
      <c r="L77">
        <f>VLOOKUP(Tabla1[[#This Row],[banco]],Hoja2!$A$1:$B$6,2,0)</f>
        <v>3</v>
      </c>
      <c r="M77" t="str">
        <f>CONCATENATE("'2019-",J77,"-",Tabla1[[#This Row],[dia]],"'")</f>
        <v>'2019-1-15'</v>
      </c>
      <c r="N77" s="4">
        <f>DATE(2019,J77,Tabla1[[#This Row],[dia]])</f>
        <v>43480</v>
      </c>
      <c r="P77">
        <f>DAY(Tabla1[[#This Row],[fecha]])</f>
        <v>15</v>
      </c>
      <c r="Q77">
        <f>MONTH(Tabla1[[#This Row],[fecha]])</f>
        <v>1</v>
      </c>
      <c r="R77">
        <f>YEAR(Tabla1[[#This Row],[fecha]])</f>
        <v>2019</v>
      </c>
      <c r="S77" t="str">
        <f t="shared" si="3"/>
        <v>'2019-1-15'</v>
      </c>
      <c r="T77" t="str">
        <f t="shared" si="4"/>
        <v>insert into estados_cuenta (tipo_movimiento, concepto, fecha, cheque, total, retiro, pagado, estatus, created_at, updated_at, pagado_boolean, id_cuenta, id_admin) values('EGRESO','NOMINA JUAN CARLOS','2019-1-15','',4000,4000,4000,'Pagado','2019-06-27 22:39:00','2019-06-27 22:39:00',1,3,2);</v>
      </c>
      <c r="U77" t="str">
        <f t="shared" si="5"/>
        <v/>
      </c>
    </row>
    <row r="78" spans="1:21" x14ac:dyDescent="0.2">
      <c r="A78">
        <v>15</v>
      </c>
      <c r="B78" s="4">
        <v>43480</v>
      </c>
      <c r="D78" t="s">
        <v>49</v>
      </c>
      <c r="F78" s="1">
        <v>5000</v>
      </c>
      <c r="G78" s="1">
        <v>81143.56</v>
      </c>
      <c r="H78" t="s">
        <v>137</v>
      </c>
      <c r="I78" s="1"/>
      <c r="J78">
        <v>1</v>
      </c>
      <c r="K78" t="str">
        <f>IF(Tabla1[[#This Row],[cheque]]="","''",Tabla1[[#This Row],[cheque]])</f>
        <v>''</v>
      </c>
      <c r="L78">
        <f>VLOOKUP(Tabla1[[#This Row],[banco]],Hoja2!$A$1:$B$6,2,0)</f>
        <v>3</v>
      </c>
      <c r="M78" t="str">
        <f>CONCATENATE("'2019-",J78,"-",Tabla1[[#This Row],[dia]],"'")</f>
        <v>'2019-1-15'</v>
      </c>
      <c r="N78" s="4">
        <f>DATE(2019,J78,Tabla1[[#This Row],[dia]])</f>
        <v>43480</v>
      </c>
      <c r="P78">
        <f>DAY(Tabla1[[#This Row],[fecha]])</f>
        <v>15</v>
      </c>
      <c r="Q78">
        <f>MONTH(Tabla1[[#This Row],[fecha]])</f>
        <v>1</v>
      </c>
      <c r="R78">
        <f>YEAR(Tabla1[[#This Row],[fecha]])</f>
        <v>2019</v>
      </c>
      <c r="S78" t="str">
        <f t="shared" si="3"/>
        <v>'2019-1-15'</v>
      </c>
      <c r="T78" t="str">
        <f t="shared" si="4"/>
        <v>insert into estados_cuenta (tipo_movimiento, concepto, fecha, cheque, total, retiro, pagado, estatus, created_at, updated_at, pagado_boolean, id_cuenta, id_admin) values('EGRESO','NOMINA LULY','2019-1-15','',5000,5000,5000,'Pagado','2019-06-27 22:39:00','2019-06-27 22:39:00',1,3,2);</v>
      </c>
      <c r="U78" t="str">
        <f t="shared" si="5"/>
        <v/>
      </c>
    </row>
    <row r="79" spans="1:21" x14ac:dyDescent="0.2">
      <c r="A79">
        <v>15</v>
      </c>
      <c r="B79" s="4">
        <v>43480</v>
      </c>
      <c r="D79" t="s">
        <v>50</v>
      </c>
      <c r="F79" s="1">
        <v>4000</v>
      </c>
      <c r="G79" s="1">
        <v>77143.56</v>
      </c>
      <c r="H79" t="s">
        <v>137</v>
      </c>
      <c r="I79" s="1"/>
      <c r="J79">
        <v>1</v>
      </c>
      <c r="K79" t="str">
        <f>IF(Tabla1[[#This Row],[cheque]]="","''",Tabla1[[#This Row],[cheque]])</f>
        <v>''</v>
      </c>
      <c r="L79">
        <f>VLOOKUP(Tabla1[[#This Row],[banco]],Hoja2!$A$1:$B$6,2,0)</f>
        <v>3</v>
      </c>
      <c r="M79" t="str">
        <f>CONCATENATE("'2019-",J79,"-",Tabla1[[#This Row],[dia]],"'")</f>
        <v>'2019-1-15'</v>
      </c>
      <c r="N79" s="4">
        <f>DATE(2019,J79,Tabla1[[#This Row],[dia]])</f>
        <v>43480</v>
      </c>
      <c r="P79">
        <f>DAY(Tabla1[[#This Row],[fecha]])</f>
        <v>15</v>
      </c>
      <c r="Q79">
        <f>MONTH(Tabla1[[#This Row],[fecha]])</f>
        <v>1</v>
      </c>
      <c r="R79">
        <f>YEAR(Tabla1[[#This Row],[fecha]])</f>
        <v>2019</v>
      </c>
      <c r="S79" t="str">
        <f t="shared" si="3"/>
        <v>'2019-1-15'</v>
      </c>
      <c r="T79" t="str">
        <f t="shared" si="4"/>
        <v>insert into estados_cuenta (tipo_movimiento, concepto, fecha, cheque, total, retiro, pagado, estatus, created_at, updated_at, pagado_boolean, id_cuenta, id_admin) values('EGRESO','NOMINA CRISTY','2019-1-15','',4000,4000,4000,'Pagado','2019-06-27 22:39:00','2019-06-27 22:39:00',1,3,2);</v>
      </c>
      <c r="U79" t="str">
        <f t="shared" si="5"/>
        <v/>
      </c>
    </row>
    <row r="80" spans="1:21" x14ac:dyDescent="0.2">
      <c r="A80">
        <v>15</v>
      </c>
      <c r="B80" s="4">
        <v>43480</v>
      </c>
      <c r="D80" t="s">
        <v>51</v>
      </c>
      <c r="F80" s="1">
        <v>4000</v>
      </c>
      <c r="G80" s="1">
        <v>73143.56</v>
      </c>
      <c r="H80" t="s">
        <v>137</v>
      </c>
      <c r="I80" s="1"/>
      <c r="J80">
        <v>1</v>
      </c>
      <c r="K80" t="str">
        <f>IF(Tabla1[[#This Row],[cheque]]="","''",Tabla1[[#This Row],[cheque]])</f>
        <v>''</v>
      </c>
      <c r="L80">
        <f>VLOOKUP(Tabla1[[#This Row],[banco]],Hoja2!$A$1:$B$6,2,0)</f>
        <v>3</v>
      </c>
      <c r="M80" t="str">
        <f>CONCATENATE("'2019-",J80,"-",Tabla1[[#This Row],[dia]],"'")</f>
        <v>'2019-1-15'</v>
      </c>
      <c r="N80" s="4">
        <f>DATE(2019,J80,Tabla1[[#This Row],[dia]])</f>
        <v>43480</v>
      </c>
      <c r="P80">
        <f>DAY(Tabla1[[#This Row],[fecha]])</f>
        <v>15</v>
      </c>
      <c r="Q80">
        <f>MONTH(Tabla1[[#This Row],[fecha]])</f>
        <v>1</v>
      </c>
      <c r="R80">
        <f>YEAR(Tabla1[[#This Row],[fecha]])</f>
        <v>2019</v>
      </c>
      <c r="S80" t="str">
        <f t="shared" si="3"/>
        <v>'2019-1-15'</v>
      </c>
      <c r="T80" t="str">
        <f t="shared" si="4"/>
        <v>insert into estados_cuenta (tipo_movimiento, concepto, fecha, cheque, total, retiro, pagado, estatus, created_at, updated_at, pagado_boolean, id_cuenta, id_admin) values('EGRESO','NOMINA BETTY','2019-1-15','',4000,4000,4000,'Pagado','2019-06-27 22:39:00','2019-06-27 22:39:00',1,3,2);</v>
      </c>
      <c r="U80" t="str">
        <f t="shared" si="5"/>
        <v/>
      </c>
    </row>
    <row r="81" spans="1:21" x14ac:dyDescent="0.2">
      <c r="A81">
        <v>15</v>
      </c>
      <c r="B81" s="4">
        <v>43480</v>
      </c>
      <c r="D81" t="s">
        <v>52</v>
      </c>
      <c r="F81" s="1">
        <v>4500</v>
      </c>
      <c r="G81" s="1">
        <v>68643.56</v>
      </c>
      <c r="H81" t="s">
        <v>137</v>
      </c>
      <c r="I81" s="1"/>
      <c r="J81">
        <v>1</v>
      </c>
      <c r="K81" t="str">
        <f>IF(Tabla1[[#This Row],[cheque]]="","''",Tabla1[[#This Row],[cheque]])</f>
        <v>''</v>
      </c>
      <c r="L81">
        <f>VLOOKUP(Tabla1[[#This Row],[banco]],Hoja2!$A$1:$B$6,2,0)</f>
        <v>3</v>
      </c>
      <c r="M81" t="str">
        <f>CONCATENATE("'2019-",J81,"-",Tabla1[[#This Row],[dia]],"'")</f>
        <v>'2019-1-15'</v>
      </c>
      <c r="N81" s="4">
        <f>DATE(2019,J81,Tabla1[[#This Row],[dia]])</f>
        <v>43480</v>
      </c>
      <c r="P81">
        <f>DAY(Tabla1[[#This Row],[fecha]])</f>
        <v>15</v>
      </c>
      <c r="Q81">
        <f>MONTH(Tabla1[[#This Row],[fecha]])</f>
        <v>1</v>
      </c>
      <c r="R81">
        <f>YEAR(Tabla1[[#This Row],[fecha]])</f>
        <v>2019</v>
      </c>
      <c r="S81" t="str">
        <f t="shared" si="3"/>
        <v>'2019-1-15'</v>
      </c>
      <c r="T81" t="str">
        <f t="shared" si="4"/>
        <v>insert into estados_cuenta (tipo_movimiento, concepto, fecha, cheque, total, retiro, pagado, estatus, created_at, updated_at, pagado_boolean, id_cuenta, id_admin) values('EGRESO','NOMINA RAFA','2019-1-15','',4500,4500,4500,'Pagado','2019-06-27 22:39:00','2019-06-27 22:39:00',1,3,2);</v>
      </c>
      <c r="U81" t="str">
        <f t="shared" si="5"/>
        <v/>
      </c>
    </row>
    <row r="82" spans="1:21" x14ac:dyDescent="0.2">
      <c r="A82">
        <v>15</v>
      </c>
      <c r="B82" s="4">
        <v>43480</v>
      </c>
      <c r="D82" t="s">
        <v>53</v>
      </c>
      <c r="F82" s="1">
        <v>4500</v>
      </c>
      <c r="G82" s="1">
        <v>64143.56</v>
      </c>
      <c r="H82" t="s">
        <v>137</v>
      </c>
      <c r="I82" s="1"/>
      <c r="J82">
        <v>1</v>
      </c>
      <c r="K82" t="str">
        <f>IF(Tabla1[[#This Row],[cheque]]="","''",Tabla1[[#This Row],[cheque]])</f>
        <v>''</v>
      </c>
      <c r="L82">
        <f>VLOOKUP(Tabla1[[#This Row],[banco]],Hoja2!$A$1:$B$6,2,0)</f>
        <v>3</v>
      </c>
      <c r="M82" t="str">
        <f>CONCATENATE("'2019-",J82,"-",Tabla1[[#This Row],[dia]],"'")</f>
        <v>'2019-1-15'</v>
      </c>
      <c r="N82" s="4">
        <f>DATE(2019,J82,Tabla1[[#This Row],[dia]])</f>
        <v>43480</v>
      </c>
      <c r="P82">
        <f>DAY(Tabla1[[#This Row],[fecha]])</f>
        <v>15</v>
      </c>
      <c r="Q82">
        <f>MONTH(Tabla1[[#This Row],[fecha]])</f>
        <v>1</v>
      </c>
      <c r="R82">
        <f>YEAR(Tabla1[[#This Row],[fecha]])</f>
        <v>2019</v>
      </c>
      <c r="S82" t="str">
        <f t="shared" si="3"/>
        <v>'2019-1-15'</v>
      </c>
      <c r="T82" t="str">
        <f t="shared" si="4"/>
        <v>insert into estados_cuenta (tipo_movimiento, concepto, fecha, cheque, total, retiro, pagado, estatus, created_at, updated_at, pagado_boolean, id_cuenta, id_admin) values('EGRESO','NOMINA PAOLA','2019-1-15','',4500,4500,4500,'Pagado','2019-06-27 22:39:00','2019-06-27 22:39:00',1,3,2);</v>
      </c>
      <c r="U82" t="str">
        <f t="shared" si="5"/>
        <v/>
      </c>
    </row>
    <row r="83" spans="1:21" x14ac:dyDescent="0.2">
      <c r="A83">
        <v>15</v>
      </c>
      <c r="B83" s="4">
        <v>43480</v>
      </c>
      <c r="D83" t="s">
        <v>54</v>
      </c>
      <c r="E83" s="1">
        <v>6600.4</v>
      </c>
      <c r="G83" s="1">
        <v>70743.960000000006</v>
      </c>
      <c r="H83" t="s">
        <v>137</v>
      </c>
      <c r="I83" s="1"/>
      <c r="J83">
        <v>1</v>
      </c>
      <c r="K83" t="str">
        <f>IF(Tabla1[[#This Row],[cheque]]="","''",Tabla1[[#This Row],[cheque]])</f>
        <v>''</v>
      </c>
      <c r="L83">
        <f>VLOOKUP(Tabla1[[#This Row],[banco]],Hoja2!$A$1:$B$6,2,0)</f>
        <v>3</v>
      </c>
      <c r="M83" t="str">
        <f>CONCATENATE("'2019-",J83,"-",Tabla1[[#This Row],[dia]],"'")</f>
        <v>'2019-1-15'</v>
      </c>
      <c r="N83" s="4">
        <f>DATE(2019,J83,Tabla1[[#This Row],[dia]])</f>
        <v>43480</v>
      </c>
      <c r="P83">
        <f>DAY(Tabla1[[#This Row],[fecha]])</f>
        <v>15</v>
      </c>
      <c r="Q83">
        <f>MONTH(Tabla1[[#This Row],[fecha]])</f>
        <v>1</v>
      </c>
      <c r="R83">
        <f>YEAR(Tabla1[[#This Row],[fecha]])</f>
        <v>2019</v>
      </c>
      <c r="S83" t="str">
        <f t="shared" si="3"/>
        <v>'2019-1-15'</v>
      </c>
      <c r="T83" t="str">
        <f t="shared" si="4"/>
        <v/>
      </c>
      <c r="U83" t="str">
        <f t="shared" si="5"/>
        <v>insert into estados_cuenta (tipo_movimiento, concepto, fecha, cheque, total, deposito, pagado, estatus, created_at, updated_at, pagado_boolean, id_cuenta, id_admin) values('INGRESO','RM MASARONI FACTURA 5881','2019-1-15','',6600.4,6600.4,6600.4,'Pagado','2019-06-27 22:39:00','2019-06-27 22:39:00',1,3,2);</v>
      </c>
    </row>
    <row r="84" spans="1:21" x14ac:dyDescent="0.2">
      <c r="A84">
        <v>15</v>
      </c>
      <c r="B84" s="4">
        <v>43480</v>
      </c>
      <c r="D84" t="s">
        <v>55</v>
      </c>
      <c r="E84" s="1">
        <v>500</v>
      </c>
      <c r="G84" s="1">
        <v>71243.960000000006</v>
      </c>
      <c r="H84" t="s">
        <v>137</v>
      </c>
      <c r="I84" s="1"/>
      <c r="J84">
        <v>1</v>
      </c>
      <c r="K84" t="str">
        <f>IF(Tabla1[[#This Row],[cheque]]="","''",Tabla1[[#This Row],[cheque]])</f>
        <v>''</v>
      </c>
      <c r="L84">
        <f>VLOOKUP(Tabla1[[#This Row],[banco]],Hoja2!$A$1:$B$6,2,0)</f>
        <v>3</v>
      </c>
      <c r="M84" t="str">
        <f>CONCATENATE("'2019-",J84,"-",Tabla1[[#This Row],[dia]],"'")</f>
        <v>'2019-1-15'</v>
      </c>
      <c r="N84" s="4">
        <f>DATE(2019,J84,Tabla1[[#This Row],[dia]])</f>
        <v>43480</v>
      </c>
      <c r="P84">
        <f>DAY(Tabla1[[#This Row],[fecha]])</f>
        <v>15</v>
      </c>
      <c r="Q84">
        <f>MONTH(Tabla1[[#This Row],[fecha]])</f>
        <v>1</v>
      </c>
      <c r="R84">
        <f>YEAR(Tabla1[[#This Row],[fecha]])</f>
        <v>2019</v>
      </c>
      <c r="S84" t="str">
        <f t="shared" si="3"/>
        <v>'2019-1-15'</v>
      </c>
      <c r="T84" t="str">
        <f t="shared" si="4"/>
        <v/>
      </c>
      <c r="U84" t="str">
        <f t="shared" si="5"/>
        <v>insert into estados_cuenta (tipo_movimiento, concepto, fecha, cheque, total, deposito, pagado, estatus, created_at, updated_at, pagado_boolean, id_cuenta, id_admin) values('INGRESO','EF MIXTO JESSE TALABARTERIA ARTESANAL RECIBO 2094','2019-1-15','',500,500,500,'Pagado','2019-06-27 22:39:00','2019-06-27 22:39:00',1,3,2);</v>
      </c>
    </row>
    <row r="85" spans="1:21" x14ac:dyDescent="0.2">
      <c r="A85">
        <v>15</v>
      </c>
      <c r="B85" s="4">
        <v>43480</v>
      </c>
      <c r="D85" t="s">
        <v>56</v>
      </c>
      <c r="E85" s="1">
        <v>7000</v>
      </c>
      <c r="G85" s="1">
        <v>78243.960000000006</v>
      </c>
      <c r="H85" t="s">
        <v>137</v>
      </c>
      <c r="I85" s="1"/>
      <c r="J85">
        <v>1</v>
      </c>
      <c r="K85" t="str">
        <f>IF(Tabla1[[#This Row],[cheque]]="","''",Tabla1[[#This Row],[cheque]])</f>
        <v>''</v>
      </c>
      <c r="L85">
        <f>VLOOKUP(Tabla1[[#This Row],[banco]],Hoja2!$A$1:$B$6,2,0)</f>
        <v>3</v>
      </c>
      <c r="M85" t="str">
        <f>CONCATENATE("'2019-",J85,"-",Tabla1[[#This Row],[dia]],"'")</f>
        <v>'2019-1-15'</v>
      </c>
      <c r="N85" s="4">
        <f>DATE(2019,J85,Tabla1[[#This Row],[dia]])</f>
        <v>43480</v>
      </c>
      <c r="P85">
        <f>DAY(Tabla1[[#This Row],[fecha]])</f>
        <v>15</v>
      </c>
      <c r="Q85">
        <f>MONTH(Tabla1[[#This Row],[fecha]])</f>
        <v>1</v>
      </c>
      <c r="R85">
        <f>YEAR(Tabla1[[#This Row],[fecha]])</f>
        <v>2019</v>
      </c>
      <c r="S85" t="str">
        <f t="shared" si="3"/>
        <v>'2019-1-15'</v>
      </c>
      <c r="T85" t="str">
        <f t="shared" si="4"/>
        <v/>
      </c>
      <c r="U85" t="str">
        <f t="shared" si="5"/>
        <v>insert into estados_cuenta (tipo_movimiento, concepto, fecha, cheque, total, deposito, pagado, estatus, created_at, updated_at, pagado_boolean, id_cuenta, id_admin) values('INGRESO','REPLCF REDUCE SPA FACTURA 5848','2019-1-15','',7000,7000,7000,'Pagado','2019-06-27 22:39:00','2019-06-27 22:39:00',1,3,2);</v>
      </c>
    </row>
    <row r="86" spans="1:21" x14ac:dyDescent="0.2">
      <c r="A86">
        <v>15</v>
      </c>
      <c r="B86" s="4">
        <v>43480</v>
      </c>
      <c r="D86" t="s">
        <v>57</v>
      </c>
      <c r="F86" s="1">
        <v>15000</v>
      </c>
      <c r="G86" s="1">
        <v>63243.96</v>
      </c>
      <c r="H86" t="s">
        <v>137</v>
      </c>
      <c r="I86" s="1"/>
      <c r="J86">
        <v>1</v>
      </c>
      <c r="K86" t="str">
        <f>IF(Tabla1[[#This Row],[cheque]]="","''",Tabla1[[#This Row],[cheque]])</f>
        <v>''</v>
      </c>
      <c r="L86">
        <f>VLOOKUP(Tabla1[[#This Row],[banco]],Hoja2!$A$1:$B$6,2,0)</f>
        <v>3</v>
      </c>
      <c r="M86" t="str">
        <f>CONCATENATE("'2019-",J86,"-",Tabla1[[#This Row],[dia]],"'")</f>
        <v>'2019-1-15'</v>
      </c>
      <c r="N86" s="4">
        <f>DATE(2019,J86,Tabla1[[#This Row],[dia]])</f>
        <v>43480</v>
      </c>
      <c r="P86">
        <f>DAY(Tabla1[[#This Row],[fecha]])</f>
        <v>15</v>
      </c>
      <c r="Q86">
        <f>MONTH(Tabla1[[#This Row],[fecha]])</f>
        <v>1</v>
      </c>
      <c r="R86">
        <f>YEAR(Tabla1[[#This Row],[fecha]])</f>
        <v>2019</v>
      </c>
      <c r="S86" t="str">
        <f t="shared" si="3"/>
        <v>'2019-1-15'</v>
      </c>
      <c r="T86" t="str">
        <f t="shared" si="4"/>
        <v>insert into estados_cuenta (tipo_movimiento, concepto, fecha, cheque, total, retiro, pagado, estatus, created_at, updated_at, pagado_boolean, id_cuenta, id_admin) values('EGRESO','PAGO RENTA OFICINA','2019-1-15','',15000,15000,15000,'Pagado','2019-06-27 22:39:00','2019-06-27 22:39:00',1,3,2);</v>
      </c>
      <c r="U86" t="str">
        <f t="shared" si="5"/>
        <v/>
      </c>
    </row>
    <row r="87" spans="1:21" x14ac:dyDescent="0.2">
      <c r="A87">
        <v>15</v>
      </c>
      <c r="B87" s="4">
        <v>43480</v>
      </c>
      <c r="D87" t="s">
        <v>58</v>
      </c>
      <c r="F87" s="1">
        <v>326.89999999999998</v>
      </c>
      <c r="G87" s="1">
        <v>62917.06</v>
      </c>
      <c r="H87" t="s">
        <v>137</v>
      </c>
      <c r="I87" s="1"/>
      <c r="J87">
        <v>1</v>
      </c>
      <c r="K87" t="str">
        <f>IF(Tabla1[[#This Row],[cheque]]="","''",Tabla1[[#This Row],[cheque]])</f>
        <v>''</v>
      </c>
      <c r="L87">
        <f>VLOOKUP(Tabla1[[#This Row],[banco]],Hoja2!$A$1:$B$6,2,0)</f>
        <v>3</v>
      </c>
      <c r="M87" t="str">
        <f>CONCATENATE("'2019-",J87,"-",Tabla1[[#This Row],[dia]],"'")</f>
        <v>'2019-1-15'</v>
      </c>
      <c r="N87" s="4">
        <f>DATE(2019,J87,Tabla1[[#This Row],[dia]])</f>
        <v>43480</v>
      </c>
      <c r="P87">
        <f>DAY(Tabla1[[#This Row],[fecha]])</f>
        <v>15</v>
      </c>
      <c r="Q87">
        <f>MONTH(Tabla1[[#This Row],[fecha]])</f>
        <v>1</v>
      </c>
      <c r="R87">
        <f>YEAR(Tabla1[[#This Row],[fecha]])</f>
        <v>2019</v>
      </c>
      <c r="S87" t="str">
        <f t="shared" si="3"/>
        <v>'2019-1-15'</v>
      </c>
      <c r="T87" t="str">
        <f t="shared" si="4"/>
        <v>insert into estados_cuenta (tipo_movimiento, concepto, fecha, cheque, total, retiro, pagado, estatus, created_at, updated_at, pagado_boolean, id_cuenta, id_admin) values('EGRESO','SAMS','2019-1-15','',326.9,326.9,326.9,'Pagado','2019-06-27 22:39:00','2019-06-27 22:39:00',1,3,2);</v>
      </c>
      <c r="U87" t="str">
        <f t="shared" si="5"/>
        <v/>
      </c>
    </row>
    <row r="88" spans="1:21" x14ac:dyDescent="0.2">
      <c r="A88">
        <v>15</v>
      </c>
      <c r="B88" s="4">
        <v>43480</v>
      </c>
      <c r="D88" t="s">
        <v>566</v>
      </c>
      <c r="F88" s="1">
        <v>350</v>
      </c>
      <c r="G88" s="1">
        <v>4098.41</v>
      </c>
      <c r="H88" t="s">
        <v>136</v>
      </c>
      <c r="I88" s="1"/>
      <c r="J88">
        <v>1</v>
      </c>
      <c r="K88" t="str">
        <f>IF(Tabla1[[#This Row],[cheque]]="","''",Tabla1[[#This Row],[cheque]])</f>
        <v>''</v>
      </c>
      <c r="L88">
        <f>VLOOKUP(Tabla1[[#This Row],[banco]],Hoja2!$A$1:$B$6,2,0)</f>
        <v>2</v>
      </c>
      <c r="M88" t="str">
        <f>CONCATENATE("'2019-",J88,"-",Tabla1[[#This Row],[dia]],"'")</f>
        <v>'2019-1-15'</v>
      </c>
      <c r="N88" s="4">
        <f>DATE(2019,J88,Tabla1[[#This Row],[dia]])</f>
        <v>43480</v>
      </c>
      <c r="P88">
        <f>DAY(Tabla1[[#This Row],[fecha]])</f>
        <v>15</v>
      </c>
      <c r="Q88">
        <f>MONTH(Tabla1[[#This Row],[fecha]])</f>
        <v>1</v>
      </c>
      <c r="R88">
        <f>YEAR(Tabla1[[#This Row],[fecha]])</f>
        <v>2019</v>
      </c>
      <c r="S88" t="str">
        <f t="shared" si="3"/>
        <v>'2019-1-15'</v>
      </c>
      <c r="T88" t="str">
        <f t="shared" si="4"/>
        <v>insert into estados_cuenta (tipo_movimiento, concepto, fecha, cheque, total, retiro, pagado, estatus, created_at, updated_at, pagado_boolean, id_cuenta, id_admin) values('EGRESO','CAMARA NACIONAL DE L A INDUSTRIA DE TRANS FORMACION EVENTO RAFA-ULSA','2019-1-15','',350,350,350,'Pagado','2019-06-27 22:39:00','2019-06-27 22:39:00',1,2,2);</v>
      </c>
      <c r="U88" t="str">
        <f t="shared" si="5"/>
        <v/>
      </c>
    </row>
    <row r="89" spans="1:21" x14ac:dyDescent="0.2">
      <c r="A89">
        <v>15</v>
      </c>
      <c r="B89" s="4">
        <v>43480</v>
      </c>
      <c r="D89" t="s">
        <v>567</v>
      </c>
      <c r="F89" s="1">
        <v>1000</v>
      </c>
      <c r="G89" s="1">
        <v>3098.41</v>
      </c>
      <c r="H89" t="s">
        <v>136</v>
      </c>
      <c r="I89" s="1"/>
      <c r="J89">
        <v>1</v>
      </c>
      <c r="K89" t="str">
        <f>IF(Tabla1[[#This Row],[cheque]]="","''",Tabla1[[#This Row],[cheque]])</f>
        <v>''</v>
      </c>
      <c r="L89">
        <f>VLOOKUP(Tabla1[[#This Row],[banco]],Hoja2!$A$1:$B$6,2,0)</f>
        <v>2</v>
      </c>
      <c r="M89" t="str">
        <f>CONCATENATE("'2019-",J89,"-",Tabla1[[#This Row],[dia]],"'")</f>
        <v>'2019-1-15'</v>
      </c>
      <c r="N89" s="4">
        <f>DATE(2019,J89,Tabla1[[#This Row],[dia]])</f>
        <v>43480</v>
      </c>
      <c r="P89">
        <f>DAY(Tabla1[[#This Row],[fecha]])</f>
        <v>15</v>
      </c>
      <c r="Q89">
        <f>MONTH(Tabla1[[#This Row],[fecha]])</f>
        <v>1</v>
      </c>
      <c r="R89">
        <f>YEAR(Tabla1[[#This Row],[fecha]])</f>
        <v>2019</v>
      </c>
      <c r="S89" t="str">
        <f t="shared" si="3"/>
        <v>'2019-1-15'</v>
      </c>
      <c r="T89" t="str">
        <f t="shared" si="4"/>
        <v>insert into estados_cuenta (tipo_movimiento, concepto, fecha, cheque, total, retiro, pagado, estatus, created_at, updated_at, pagado_boolean, id_cuenta, id_admin) values('EGRESO','NOMINA AIME FALLIDO','2019-1-15','',1000,1000,1000,'Pagado','2019-06-27 22:39:00','2019-06-27 22:39:00',1,2,2);</v>
      </c>
      <c r="U89" t="str">
        <f t="shared" si="5"/>
        <v/>
      </c>
    </row>
    <row r="90" spans="1:21" x14ac:dyDescent="0.2">
      <c r="A90">
        <v>15</v>
      </c>
      <c r="B90" s="4">
        <v>43480</v>
      </c>
      <c r="D90" t="s">
        <v>568</v>
      </c>
      <c r="E90" s="1">
        <v>1000</v>
      </c>
      <c r="F90" s="1"/>
      <c r="G90" s="1">
        <v>4098.41</v>
      </c>
      <c r="H90" t="s">
        <v>136</v>
      </c>
      <c r="I90" s="1"/>
      <c r="J90">
        <v>1</v>
      </c>
      <c r="K90" t="str">
        <f>IF(Tabla1[[#This Row],[cheque]]="","''",Tabla1[[#This Row],[cheque]])</f>
        <v>''</v>
      </c>
      <c r="L90">
        <f>VLOOKUP(Tabla1[[#This Row],[banco]],Hoja2!$A$1:$B$6,2,0)</f>
        <v>2</v>
      </c>
      <c r="M90" t="str">
        <f>CONCATENATE("'2019-",J90,"-",Tabla1[[#This Row],[dia]],"'")</f>
        <v>'2019-1-15'</v>
      </c>
      <c r="N90" s="4">
        <f>DATE(2019,J90,Tabla1[[#This Row],[dia]])</f>
        <v>43480</v>
      </c>
      <c r="P90">
        <f>DAY(Tabla1[[#This Row],[fecha]])</f>
        <v>15</v>
      </c>
      <c r="Q90">
        <f>MONTH(Tabla1[[#This Row],[fecha]])</f>
        <v>1</v>
      </c>
      <c r="R90">
        <f>YEAR(Tabla1[[#This Row],[fecha]])</f>
        <v>2019</v>
      </c>
      <c r="S90" t="str">
        <f t="shared" si="3"/>
        <v>'2019-1-15'</v>
      </c>
      <c r="T90" t="str">
        <f t="shared" si="4"/>
        <v/>
      </c>
      <c r="U90" t="str">
        <f t="shared" si="5"/>
        <v>insert into estados_cuenta (tipo_movimiento, concepto, fecha, cheque, total, deposito, pagado, estatus, created_at, updated_at, pagado_boolean, id_cuenta, id_admin) values('INGRESO','REGRESO NOMINA AIME','2019-1-15','',1000,1000,1000,'Pagado','2019-06-27 22:39:00','2019-06-27 22:39:00',1,2,2);</v>
      </c>
    </row>
    <row r="91" spans="1:21" x14ac:dyDescent="0.2">
      <c r="A91">
        <v>15</v>
      </c>
      <c r="B91" s="4">
        <v>43480</v>
      </c>
      <c r="D91" t="s">
        <v>5</v>
      </c>
      <c r="E91" s="1">
        <v>23000</v>
      </c>
      <c r="F91" s="1"/>
      <c r="G91" s="1">
        <v>35175.58</v>
      </c>
      <c r="H91" t="s">
        <v>140</v>
      </c>
      <c r="I91" s="1"/>
      <c r="J91">
        <v>1</v>
      </c>
      <c r="K91" t="str">
        <f>IF(Tabla1[[#This Row],[cheque]]="","''",Tabla1[[#This Row],[cheque]])</f>
        <v>''</v>
      </c>
      <c r="L91">
        <f>VLOOKUP(Tabla1[[#This Row],[banco]],Hoja2!$A$1:$B$6,2,0)</f>
        <v>6</v>
      </c>
      <c r="M91" t="str">
        <f>CONCATENATE("'2019-",J91,"-",Tabla1[[#This Row],[dia]],"'")</f>
        <v>'2019-1-15'</v>
      </c>
      <c r="N91" s="4">
        <f>DATE(2019,J91,Tabla1[[#This Row],[dia]])</f>
        <v>43480</v>
      </c>
      <c r="P91">
        <f>DAY(Tabla1[[#This Row],[fecha]])</f>
        <v>15</v>
      </c>
      <c r="Q91">
        <f>MONTH(Tabla1[[#This Row],[fecha]])</f>
        <v>1</v>
      </c>
      <c r="R91">
        <f>YEAR(Tabla1[[#This Row],[fecha]])</f>
        <v>2019</v>
      </c>
      <c r="S91" t="str">
        <f t="shared" si="3"/>
        <v>'2019-1-15'</v>
      </c>
      <c r="T91" t="str">
        <f t="shared" si="4"/>
        <v/>
      </c>
      <c r="U91" t="str">
        <f t="shared" si="5"/>
        <v>insert into estados_cuenta (tipo_movimiento, concepto, fecha, cheque, total, deposito, pagado, estatus, created_at, updated_at, pagado_boolean, id_cuenta, id_admin) values('INGRESO','TRASPASO DE HSBC A SCOTIABANK','2019-1-15','',23000,23000,23000,'Pagado','2019-06-27 22:39:00','2019-06-27 22:39:00',1,6,2);</v>
      </c>
    </row>
    <row r="92" spans="1:21" x14ac:dyDescent="0.2">
      <c r="A92">
        <v>15</v>
      </c>
      <c r="B92" s="4">
        <v>43480</v>
      </c>
      <c r="D92" t="s">
        <v>701</v>
      </c>
      <c r="E92" s="1">
        <v>2842</v>
      </c>
      <c r="F92" s="1"/>
      <c r="G92" s="1">
        <v>9172.16</v>
      </c>
      <c r="H92" t="s">
        <v>138</v>
      </c>
      <c r="I92" s="1"/>
      <c r="J92">
        <v>1</v>
      </c>
      <c r="K92" t="str">
        <f>IF(Tabla1[[#This Row],[cheque]]="","''",Tabla1[[#This Row],[cheque]])</f>
        <v>''</v>
      </c>
      <c r="L92">
        <f>VLOOKUP(Tabla1[[#This Row],[banco]],Hoja2!$A$1:$B$6,2,0)</f>
        <v>4</v>
      </c>
      <c r="M92" t="str">
        <f>CONCATENATE("'2019-",J92,"-",Tabla1[[#This Row],[dia]],"'")</f>
        <v>'2019-1-15'</v>
      </c>
      <c r="N92" s="4">
        <f>DATE(2019,J92,Tabla1[[#This Row],[dia]])</f>
        <v>43480</v>
      </c>
      <c r="P92">
        <f>DAY(Tabla1[[#This Row],[fecha]])</f>
        <v>15</v>
      </c>
      <c r="Q92">
        <f>MONTH(Tabla1[[#This Row],[fecha]])</f>
        <v>1</v>
      </c>
      <c r="R92">
        <f>YEAR(Tabla1[[#This Row],[fecha]])</f>
        <v>2019</v>
      </c>
      <c r="S92" t="str">
        <f t="shared" si="3"/>
        <v>'2019-1-15'</v>
      </c>
      <c r="T92" t="str">
        <f t="shared" si="4"/>
        <v/>
      </c>
      <c r="U92" t="str">
        <f t="shared" si="5"/>
        <v>insert into estados_cuenta (tipo_movimiento, concepto, fecha, cheque, total, deposito, pagado, estatus, created_at, updated_at, pagado_boolean, id_cuenta, id_admin) values('INGRESO','BT SELLO DE SEGURIDAD EMBOZADO EN FLEJE DE ALAMBRE FACTURA 5898','2019-1-15','',2842,2842,2842,'Pagado','2019-06-27 22:39:00','2019-06-27 22:39:00',1,4,2);</v>
      </c>
    </row>
    <row r="93" spans="1:21" x14ac:dyDescent="0.2">
      <c r="A93">
        <v>16</v>
      </c>
      <c r="B93" s="4">
        <v>43481</v>
      </c>
      <c r="D93" t="s">
        <v>59</v>
      </c>
      <c r="E93" s="1">
        <v>8120</v>
      </c>
      <c r="G93" s="1">
        <v>71037.06</v>
      </c>
      <c r="H93" t="s">
        <v>137</v>
      </c>
      <c r="I93" s="1"/>
      <c r="J93">
        <v>1</v>
      </c>
      <c r="K93" t="str">
        <f>IF(Tabla1[[#This Row],[cheque]]="","''",Tabla1[[#This Row],[cheque]])</f>
        <v>''</v>
      </c>
      <c r="L93">
        <f>VLOOKUP(Tabla1[[#This Row],[banco]],Hoja2!$A$1:$B$6,2,0)</f>
        <v>3</v>
      </c>
      <c r="M93" t="str">
        <f>CONCATENATE("'2019-",J93,"-",Tabla1[[#This Row],[dia]],"'")</f>
        <v>'2019-1-16'</v>
      </c>
      <c r="N93" s="4">
        <f>DATE(2019,J93,Tabla1[[#This Row],[dia]])</f>
        <v>43481</v>
      </c>
      <c r="P93">
        <f>DAY(Tabla1[[#This Row],[fecha]])</f>
        <v>16</v>
      </c>
      <c r="Q93">
        <f>MONTH(Tabla1[[#This Row],[fecha]])</f>
        <v>1</v>
      </c>
      <c r="R93">
        <f>YEAR(Tabla1[[#This Row],[fecha]])</f>
        <v>2019</v>
      </c>
      <c r="S93" t="str">
        <f t="shared" si="3"/>
        <v>'2019-1-16'</v>
      </c>
      <c r="T93" t="str">
        <f t="shared" si="4"/>
        <v/>
      </c>
      <c r="U93" t="str">
        <f t="shared" si="5"/>
        <v>insert into estados_cuenta (tipo_movimiento, concepto, fecha, cheque, total, deposito, pagado, estatus, created_at, updated_at, pagado_boolean, id_cuenta, id_admin) values('INGRESO','HXHE VISA DEL NORTE FACTURA 5888 Y FACTURA 5896','2019-1-16','',8120,8120,8120,'Pagado','2019-06-27 22:39:00','2019-06-27 22:39:00',1,3,2);</v>
      </c>
    </row>
    <row r="94" spans="1:21" x14ac:dyDescent="0.2">
      <c r="A94">
        <v>16</v>
      </c>
      <c r="B94" s="4">
        <v>43481</v>
      </c>
      <c r="D94" t="s">
        <v>60</v>
      </c>
      <c r="E94" s="1">
        <v>2190</v>
      </c>
      <c r="G94" s="1">
        <v>73227.06</v>
      </c>
      <c r="H94" t="s">
        <v>137</v>
      </c>
      <c r="I94" s="1"/>
      <c r="J94">
        <v>1</v>
      </c>
      <c r="K94" t="str">
        <f>IF(Tabla1[[#This Row],[cheque]]="","''",Tabla1[[#This Row],[cheque]])</f>
        <v>''</v>
      </c>
      <c r="L94">
        <f>VLOOKUP(Tabla1[[#This Row],[banco]],Hoja2!$A$1:$B$6,2,0)</f>
        <v>3</v>
      </c>
      <c r="M94" t="str">
        <f>CONCATENATE("'2019-",J94,"-",Tabla1[[#This Row],[dia]],"'")</f>
        <v>'2019-1-16'</v>
      </c>
      <c r="N94" s="4">
        <f>DATE(2019,J94,Tabla1[[#This Row],[dia]])</f>
        <v>43481</v>
      </c>
      <c r="P94">
        <f>DAY(Tabla1[[#This Row],[fecha]])</f>
        <v>16</v>
      </c>
      <c r="Q94">
        <f>MONTH(Tabla1[[#This Row],[fecha]])</f>
        <v>1</v>
      </c>
      <c r="R94">
        <f>YEAR(Tabla1[[#This Row],[fecha]])</f>
        <v>2019</v>
      </c>
      <c r="S94" t="str">
        <f t="shared" si="3"/>
        <v>'2019-1-16'</v>
      </c>
      <c r="T94" t="str">
        <f t="shared" si="4"/>
        <v/>
      </c>
      <c r="U94" t="str">
        <f t="shared" si="5"/>
        <v>insert into estados_cuenta (tipo_movimiento, concepto, fecha, cheque, total, deposito, pagado, estatus, created_at, updated_at, pagado_boolean, id_cuenta, id_admin) values('INGRESO','RM BENDITA PLANCHA Y EF MIXTO TALLERES ZARCO RECIBO 2097','2019-1-16','',2190,2190,2190,'Pagado','2019-06-27 22:39:00','2019-06-27 22:39:00',1,3,2);</v>
      </c>
    </row>
    <row r="95" spans="1:21" x14ac:dyDescent="0.2">
      <c r="A95">
        <v>16</v>
      </c>
      <c r="B95" s="4">
        <v>43481</v>
      </c>
      <c r="D95" t="s">
        <v>61</v>
      </c>
      <c r="E95" s="1">
        <v>3313.95</v>
      </c>
      <c r="G95" s="1">
        <v>76541.009999999995</v>
      </c>
      <c r="H95" t="s">
        <v>137</v>
      </c>
      <c r="I95" s="1"/>
      <c r="J95">
        <v>1</v>
      </c>
      <c r="K95" t="str">
        <f>IF(Tabla1[[#This Row],[cheque]]="","''",Tabla1[[#This Row],[cheque]])</f>
        <v>''</v>
      </c>
      <c r="L95">
        <f>VLOOKUP(Tabla1[[#This Row],[banco]],Hoja2!$A$1:$B$6,2,0)</f>
        <v>3</v>
      </c>
      <c r="M95" t="str">
        <f>CONCATENATE("'2019-",J95,"-",Tabla1[[#This Row],[dia]],"'")</f>
        <v>'2019-1-16'</v>
      </c>
      <c r="N95" s="4">
        <f>DATE(2019,J95,Tabla1[[#This Row],[dia]])</f>
        <v>43481</v>
      </c>
      <c r="P95">
        <f>DAY(Tabla1[[#This Row],[fecha]])</f>
        <v>16</v>
      </c>
      <c r="Q95">
        <f>MONTH(Tabla1[[#This Row],[fecha]])</f>
        <v>1</v>
      </c>
      <c r="R95">
        <f>YEAR(Tabla1[[#This Row],[fecha]])</f>
        <v>2019</v>
      </c>
      <c r="S95" t="str">
        <f t="shared" si="3"/>
        <v>'2019-1-16'</v>
      </c>
      <c r="T95" t="str">
        <f t="shared" si="4"/>
        <v/>
      </c>
      <c r="U95" t="str">
        <f t="shared" si="5"/>
        <v>insert into estados_cuenta (tipo_movimiento, concepto, fecha, cheque, total, deposito, pagado, estatus, created_at, updated_at, pagado_boolean, id_cuenta, id_admin) values('INGRESO','TITRM MULAKA FACTURA 5903','2019-1-16','',3313.95,3313.95,3313.95,'Pagado','2019-06-27 22:39:00','2019-06-27 22:39:00',1,3,2);</v>
      </c>
    </row>
    <row r="96" spans="1:21" x14ac:dyDescent="0.2">
      <c r="A96">
        <v>16</v>
      </c>
      <c r="B96" s="4">
        <v>43481</v>
      </c>
      <c r="D96" t="s">
        <v>62</v>
      </c>
      <c r="E96" s="1">
        <v>5000</v>
      </c>
      <c r="G96" s="1">
        <v>81541.009999999995</v>
      </c>
      <c r="H96" t="s">
        <v>137</v>
      </c>
      <c r="I96" s="1"/>
      <c r="J96">
        <v>1</v>
      </c>
      <c r="K96" t="str">
        <f>IF(Tabla1[[#This Row],[cheque]]="","''",Tabla1[[#This Row],[cheque]])</f>
        <v>''</v>
      </c>
      <c r="L96">
        <f>VLOOKUP(Tabla1[[#This Row],[banco]],Hoja2!$A$1:$B$6,2,0)</f>
        <v>3</v>
      </c>
      <c r="M96" t="str">
        <f>CONCATENATE("'2019-",J96,"-",Tabla1[[#This Row],[dia]],"'")</f>
        <v>'2019-1-16'</v>
      </c>
      <c r="N96" s="4">
        <f>DATE(2019,J96,Tabla1[[#This Row],[dia]])</f>
        <v>43481</v>
      </c>
      <c r="P96">
        <f>DAY(Tabla1[[#This Row],[fecha]])</f>
        <v>16</v>
      </c>
      <c r="Q96">
        <f>MONTH(Tabla1[[#This Row],[fecha]])</f>
        <v>1</v>
      </c>
      <c r="R96">
        <f>YEAR(Tabla1[[#This Row],[fecha]])</f>
        <v>2019</v>
      </c>
      <c r="S96" t="str">
        <f t="shared" si="3"/>
        <v>'2019-1-16'</v>
      </c>
      <c r="T96" t="str">
        <f t="shared" si="4"/>
        <v/>
      </c>
      <c r="U96" t="str">
        <f t="shared" si="5"/>
        <v>insert into estados_cuenta (tipo_movimiento, concepto, fecha, cheque, total, deposito, pagado, estatus, created_at, updated_at, pagado_boolean, id_cuenta, id_admin) values('INGRESO','REPLCF TORTAS PARRA FACTURA 5824','2019-1-16','',5000,5000,5000,'Pagado','2019-06-27 22:39:00','2019-06-27 22:39:00',1,3,2);</v>
      </c>
    </row>
    <row r="97" spans="1:21" x14ac:dyDescent="0.2">
      <c r="A97">
        <v>16</v>
      </c>
      <c r="B97" s="4">
        <v>43481</v>
      </c>
      <c r="D97" t="s">
        <v>62</v>
      </c>
      <c r="E97" s="1">
        <v>3700</v>
      </c>
      <c r="G97" s="1">
        <v>85241.01</v>
      </c>
      <c r="H97" t="s">
        <v>137</v>
      </c>
      <c r="I97" s="1"/>
      <c r="J97">
        <v>1</v>
      </c>
      <c r="K97" t="str">
        <f>IF(Tabla1[[#This Row],[cheque]]="","''",Tabla1[[#This Row],[cheque]])</f>
        <v>''</v>
      </c>
      <c r="L97">
        <f>VLOOKUP(Tabla1[[#This Row],[banco]],Hoja2!$A$1:$B$6,2,0)</f>
        <v>3</v>
      </c>
      <c r="M97" t="str">
        <f>CONCATENATE("'2019-",J97,"-",Tabla1[[#This Row],[dia]],"'")</f>
        <v>'2019-1-16'</v>
      </c>
      <c r="N97" s="4">
        <f>DATE(2019,J97,Tabla1[[#This Row],[dia]])</f>
        <v>43481</v>
      </c>
      <c r="P97">
        <f>DAY(Tabla1[[#This Row],[fecha]])</f>
        <v>16</v>
      </c>
      <c r="Q97">
        <f>MONTH(Tabla1[[#This Row],[fecha]])</f>
        <v>1</v>
      </c>
      <c r="R97">
        <f>YEAR(Tabla1[[#This Row],[fecha]])</f>
        <v>2019</v>
      </c>
      <c r="S97" t="str">
        <f t="shared" si="3"/>
        <v>'2019-1-16'</v>
      </c>
      <c r="T97" t="str">
        <f t="shared" si="4"/>
        <v/>
      </c>
      <c r="U97" t="str">
        <f t="shared" si="5"/>
        <v>insert into estados_cuenta (tipo_movimiento, concepto, fecha, cheque, total, deposito, pagado, estatus, created_at, updated_at, pagado_boolean, id_cuenta, id_admin) values('INGRESO','REPLCF TORTAS PARRA FACTURA 5824','2019-1-16','',3700,3700,3700,'Pagado','2019-06-27 22:39:00','2019-06-27 22:39:00',1,3,2);</v>
      </c>
    </row>
    <row r="98" spans="1:21" x14ac:dyDescent="0.2">
      <c r="A98">
        <v>16</v>
      </c>
      <c r="B98" s="4">
        <v>43481</v>
      </c>
      <c r="C98">
        <v>213</v>
      </c>
      <c r="D98" t="s">
        <v>63</v>
      </c>
      <c r="F98" s="1">
        <v>12195.5</v>
      </c>
      <c r="G98" s="1">
        <v>73045.509999999995</v>
      </c>
      <c r="H98" t="s">
        <v>137</v>
      </c>
      <c r="I98" s="1"/>
      <c r="J98">
        <v>1</v>
      </c>
      <c r="K98">
        <f>IF(Tabla1[[#This Row],[cheque]]="","''",Tabla1[[#This Row],[cheque]])</f>
        <v>213</v>
      </c>
      <c r="L98">
        <f>VLOOKUP(Tabla1[[#This Row],[banco]],Hoja2!$A$1:$B$6,2,0)</f>
        <v>3</v>
      </c>
      <c r="M98" t="str">
        <f>CONCATENATE("'2019-",J98,"-",Tabla1[[#This Row],[dia]],"'")</f>
        <v>'2019-1-16'</v>
      </c>
      <c r="N98" s="4">
        <f>DATE(2019,J98,Tabla1[[#This Row],[dia]])</f>
        <v>43481</v>
      </c>
      <c r="P98">
        <f>DAY(Tabla1[[#This Row],[fecha]])</f>
        <v>16</v>
      </c>
      <c r="Q98">
        <f>MONTH(Tabla1[[#This Row],[fecha]])</f>
        <v>1</v>
      </c>
      <c r="R98">
        <f>YEAR(Tabla1[[#This Row],[fecha]])</f>
        <v>2019</v>
      </c>
      <c r="S98" t="str">
        <f t="shared" si="3"/>
        <v>'2019-1-16'</v>
      </c>
      <c r="T98" t="str">
        <f t="shared" si="4"/>
        <v>insert into estados_cuenta (tipo_movimiento, concepto, fecha, cheque, total, retiro, pagado, estatus, created_at, updated_at, pagado_boolean, id_cuenta, id_admin) values('EGRESO','IMSS-INFONAVIT','2019-1-16',213,12195.5,12195.5,12195.5,'Pagado','2019-06-27 22:39:00','2019-06-27 22:39:00',1,3,2);</v>
      </c>
      <c r="U98" t="str">
        <f t="shared" si="5"/>
        <v/>
      </c>
    </row>
    <row r="99" spans="1:21" x14ac:dyDescent="0.2">
      <c r="A99">
        <v>16</v>
      </c>
      <c r="B99" s="4">
        <v>43481</v>
      </c>
      <c r="D99" t="s">
        <v>56</v>
      </c>
      <c r="E99" s="1">
        <v>1700</v>
      </c>
      <c r="G99" s="1">
        <v>74745.509999999995</v>
      </c>
      <c r="H99" t="s">
        <v>137</v>
      </c>
      <c r="I99" s="1"/>
      <c r="J99">
        <v>1</v>
      </c>
      <c r="K99" t="str">
        <f>IF(Tabla1[[#This Row],[cheque]]="","''",Tabla1[[#This Row],[cheque]])</f>
        <v>''</v>
      </c>
      <c r="L99">
        <f>VLOOKUP(Tabla1[[#This Row],[banco]],Hoja2!$A$1:$B$6,2,0)</f>
        <v>3</v>
      </c>
      <c r="M99" t="str">
        <f>CONCATENATE("'2019-",J99,"-",Tabla1[[#This Row],[dia]],"'")</f>
        <v>'2019-1-16'</v>
      </c>
      <c r="N99" s="4">
        <f>DATE(2019,J99,Tabla1[[#This Row],[dia]])</f>
        <v>43481</v>
      </c>
      <c r="P99">
        <f>DAY(Tabla1[[#This Row],[fecha]])</f>
        <v>16</v>
      </c>
      <c r="Q99">
        <f>MONTH(Tabla1[[#This Row],[fecha]])</f>
        <v>1</v>
      </c>
      <c r="R99">
        <f>YEAR(Tabla1[[#This Row],[fecha]])</f>
        <v>2019</v>
      </c>
      <c r="S99" t="str">
        <f t="shared" si="3"/>
        <v>'2019-1-16'</v>
      </c>
      <c r="T99" t="str">
        <f t="shared" si="4"/>
        <v/>
      </c>
      <c r="U99" t="str">
        <f t="shared" si="5"/>
        <v>insert into estados_cuenta (tipo_movimiento, concepto, fecha, cheque, total, deposito, pagado, estatus, created_at, updated_at, pagado_boolean, id_cuenta, id_admin) values('INGRESO','REPLCF REDUCE SPA FACTURA 5848','2019-1-16','',1700,1700,1700,'Pagado','2019-06-27 22:39:00','2019-06-27 22:39:00',1,3,2);</v>
      </c>
    </row>
    <row r="100" spans="1:21" x14ac:dyDescent="0.2">
      <c r="A100">
        <v>16</v>
      </c>
      <c r="B100" s="4">
        <v>43481</v>
      </c>
      <c r="D100" t="s">
        <v>64</v>
      </c>
      <c r="E100" s="1">
        <v>2100</v>
      </c>
      <c r="G100" s="1">
        <v>76845.509999999995</v>
      </c>
      <c r="H100" t="s">
        <v>137</v>
      </c>
      <c r="I100" s="1"/>
      <c r="J100">
        <v>1</v>
      </c>
      <c r="K100" t="str">
        <f>IF(Tabla1[[#This Row],[cheque]]="","''",Tabla1[[#This Row],[cheque]])</f>
        <v>''</v>
      </c>
      <c r="L100">
        <f>VLOOKUP(Tabla1[[#This Row],[banco]],Hoja2!$A$1:$B$6,2,0)</f>
        <v>3</v>
      </c>
      <c r="M100" t="str">
        <f>CONCATENATE("'2019-",J100,"-",Tabla1[[#This Row],[dia]],"'")</f>
        <v>'2019-1-16'</v>
      </c>
      <c r="N100" s="4">
        <f>DATE(2019,J100,Tabla1[[#This Row],[dia]])</f>
        <v>43481</v>
      </c>
      <c r="P100">
        <f>DAY(Tabla1[[#This Row],[fecha]])</f>
        <v>16</v>
      </c>
      <c r="Q100">
        <f>MONTH(Tabla1[[#This Row],[fecha]])</f>
        <v>1</v>
      </c>
      <c r="R100">
        <f>YEAR(Tabla1[[#This Row],[fecha]])</f>
        <v>2019</v>
      </c>
      <c r="S100" t="str">
        <f t="shared" si="3"/>
        <v>'2019-1-16'</v>
      </c>
      <c r="T100" t="str">
        <f t="shared" si="4"/>
        <v/>
      </c>
      <c r="U100" t="str">
        <f t="shared" si="5"/>
        <v>insert into estados_cuenta (tipo_movimiento, concepto, fecha, cheque, total, deposito, pagado, estatus, created_at, updated_at, pagado_boolean, id_cuenta, id_admin) values('INGRESO','EF MIXTO Y RM THE CLUB NETWORKING PAGO 2/2 FACTURA 5900 Y RECIBO 2098','2019-1-16','',2100,2100,2100,'Pagado','2019-06-27 22:39:00','2019-06-27 22:39:00',1,3,2);</v>
      </c>
    </row>
    <row r="101" spans="1:21" x14ac:dyDescent="0.2">
      <c r="A101">
        <v>16</v>
      </c>
      <c r="B101" s="4">
        <v>43481</v>
      </c>
      <c r="D101" t="s">
        <v>13</v>
      </c>
      <c r="F101" s="1">
        <v>10000</v>
      </c>
      <c r="G101" s="1">
        <v>66845.509999999995</v>
      </c>
      <c r="H101" t="s">
        <v>137</v>
      </c>
      <c r="I101" s="1"/>
      <c r="J101">
        <v>1</v>
      </c>
      <c r="K101" t="str">
        <f>IF(Tabla1[[#This Row],[cheque]]="","''",Tabla1[[#This Row],[cheque]])</f>
        <v>''</v>
      </c>
      <c r="L101">
        <f>VLOOKUP(Tabla1[[#This Row],[banco]],Hoja2!$A$1:$B$6,2,0)</f>
        <v>3</v>
      </c>
      <c r="M101" t="str">
        <f>CONCATENATE("'2019-",J101,"-",Tabla1[[#This Row],[dia]],"'")</f>
        <v>'2019-1-16'</v>
      </c>
      <c r="N101" s="4">
        <f>DATE(2019,J101,Tabla1[[#This Row],[dia]])</f>
        <v>43481</v>
      </c>
      <c r="P101">
        <f>DAY(Tabla1[[#This Row],[fecha]])</f>
        <v>16</v>
      </c>
      <c r="Q101">
        <f>MONTH(Tabla1[[#This Row],[fecha]])</f>
        <v>1</v>
      </c>
      <c r="R101">
        <f>YEAR(Tabla1[[#This Row],[fecha]])</f>
        <v>2019</v>
      </c>
      <c r="S101" t="str">
        <f t="shared" si="3"/>
        <v>'2019-1-16'</v>
      </c>
      <c r="T101" t="str">
        <f t="shared" si="4"/>
        <v>insert into estados_cuenta (tipo_movimiento, concepto, fecha, cheque, total, retiro, pagado, estatus, created_at, updated_at, pagado_boolean, id_cuenta, id_admin) values('EGRESO','TRASPASO DE HSBC A BANCOMER','2019-1-16','',10000,10000,10000,'Pagado','2019-06-27 22:39:00','2019-06-27 22:39:00',1,3,2);</v>
      </c>
      <c r="U101" t="str">
        <f t="shared" si="5"/>
        <v/>
      </c>
    </row>
    <row r="102" spans="1:21" x14ac:dyDescent="0.2">
      <c r="A102">
        <v>16</v>
      </c>
      <c r="B102" s="4">
        <v>43481</v>
      </c>
      <c r="D102" t="s">
        <v>65</v>
      </c>
      <c r="F102" s="1">
        <v>2233.34</v>
      </c>
      <c r="G102" s="1">
        <v>64612.17</v>
      </c>
      <c r="H102" t="s">
        <v>137</v>
      </c>
      <c r="I102" s="1"/>
      <c r="J102">
        <v>1</v>
      </c>
      <c r="K102" t="str">
        <f>IF(Tabla1[[#This Row],[cheque]]="","''",Tabla1[[#This Row],[cheque]])</f>
        <v>''</v>
      </c>
      <c r="L102">
        <f>VLOOKUP(Tabla1[[#This Row],[banco]],Hoja2!$A$1:$B$6,2,0)</f>
        <v>3</v>
      </c>
      <c r="M102" t="str">
        <f>CONCATENATE("'2019-",J102,"-",Tabla1[[#This Row],[dia]],"'")</f>
        <v>'2019-1-16'</v>
      </c>
      <c r="N102" s="4">
        <f>DATE(2019,J102,Tabla1[[#This Row],[dia]])</f>
        <v>43481</v>
      </c>
      <c r="P102">
        <f>DAY(Tabla1[[#This Row],[fecha]])</f>
        <v>16</v>
      </c>
      <c r="Q102">
        <f>MONTH(Tabla1[[#This Row],[fecha]])</f>
        <v>1</v>
      </c>
      <c r="R102">
        <f>YEAR(Tabla1[[#This Row],[fecha]])</f>
        <v>2019</v>
      </c>
      <c r="S102" t="str">
        <f t="shared" si="3"/>
        <v>'2019-1-16'</v>
      </c>
      <c r="T102" t="str">
        <f t="shared" si="4"/>
        <v>insert into estados_cuenta (tipo_movimiento, concepto, fecha, cheque, total, retiro, pagado, estatus, created_at, updated_at, pagado_boolean, id_cuenta, id_admin) values('EGRESO','NOMINA DIANA','2019-1-16','',2233.34,2233.34,2233.34,'Pagado','2019-06-27 22:39:00','2019-06-27 22:39:00',1,3,2);</v>
      </c>
      <c r="U102" t="str">
        <f t="shared" si="5"/>
        <v/>
      </c>
    </row>
    <row r="103" spans="1:21" x14ac:dyDescent="0.2">
      <c r="A103">
        <v>16</v>
      </c>
      <c r="B103" s="4">
        <v>43481</v>
      </c>
      <c r="D103" t="s">
        <v>66</v>
      </c>
      <c r="E103" s="1">
        <v>1740</v>
      </c>
      <c r="G103" s="1">
        <v>66352.17</v>
      </c>
      <c r="H103" t="s">
        <v>137</v>
      </c>
      <c r="I103" s="1"/>
      <c r="J103">
        <v>1</v>
      </c>
      <c r="K103" t="str">
        <f>IF(Tabla1[[#This Row],[cheque]]="","''",Tabla1[[#This Row],[cheque]])</f>
        <v>''</v>
      </c>
      <c r="L103">
        <f>VLOOKUP(Tabla1[[#This Row],[banco]],Hoja2!$A$1:$B$6,2,0)</f>
        <v>3</v>
      </c>
      <c r="M103" t="str">
        <f>CONCATENATE("'2019-",J103,"-",Tabla1[[#This Row],[dia]],"'")</f>
        <v>'2019-1-16'</v>
      </c>
      <c r="N103" s="4">
        <f>DATE(2019,J103,Tabla1[[#This Row],[dia]])</f>
        <v>43481</v>
      </c>
      <c r="P103">
        <f>DAY(Tabla1[[#This Row],[fecha]])</f>
        <v>16</v>
      </c>
      <c r="Q103">
        <f>MONTH(Tabla1[[#This Row],[fecha]])</f>
        <v>1</v>
      </c>
      <c r="R103">
        <f>YEAR(Tabla1[[#This Row],[fecha]])</f>
        <v>2019</v>
      </c>
      <c r="S103" t="str">
        <f t="shared" si="3"/>
        <v>'2019-1-16'</v>
      </c>
      <c r="T103" t="str">
        <f t="shared" si="4"/>
        <v/>
      </c>
      <c r="U103" t="str">
        <f t="shared" si="5"/>
        <v>insert into estados_cuenta (tipo_movimiento, concepto, fecha, cheque, total, deposito, pagado, estatus, created_at, updated_at, pagado_boolean, id_cuenta, id_admin) values('INGRESO','AVP ON MEDICAL FACTURA 5902','2019-1-16','',1740,1740,1740,'Pagado','2019-06-27 22:39:00','2019-06-27 22:39:00',1,3,2);</v>
      </c>
    </row>
    <row r="104" spans="1:21" x14ac:dyDescent="0.2">
      <c r="A104">
        <v>16</v>
      </c>
      <c r="B104" s="4">
        <v>43481</v>
      </c>
      <c r="D104" t="s">
        <v>569</v>
      </c>
      <c r="F104" s="1">
        <v>206.14</v>
      </c>
      <c r="G104" s="1">
        <v>3892.27</v>
      </c>
      <c r="H104" t="s">
        <v>136</v>
      </c>
      <c r="I104" s="1"/>
      <c r="J104">
        <v>1</v>
      </c>
      <c r="K104" t="str">
        <f>IF(Tabla1[[#This Row],[cheque]]="","''",Tabla1[[#This Row],[cheque]])</f>
        <v>''</v>
      </c>
      <c r="L104">
        <f>VLOOKUP(Tabla1[[#This Row],[banco]],Hoja2!$A$1:$B$6,2,0)</f>
        <v>2</v>
      </c>
      <c r="M104" t="str">
        <f>CONCATENATE("'2019-",J104,"-",Tabla1[[#This Row],[dia]],"'")</f>
        <v>'2019-1-16'</v>
      </c>
      <c r="N104" s="4">
        <f>DATE(2019,J104,Tabla1[[#This Row],[dia]])</f>
        <v>43481</v>
      </c>
      <c r="P104">
        <f>DAY(Tabla1[[#This Row],[fecha]])</f>
        <v>16</v>
      </c>
      <c r="Q104">
        <f>MONTH(Tabla1[[#This Row],[fecha]])</f>
        <v>1</v>
      </c>
      <c r="R104">
        <f>YEAR(Tabla1[[#This Row],[fecha]])</f>
        <v>2019</v>
      </c>
      <c r="S104" t="str">
        <f t="shared" si="3"/>
        <v>'2019-1-16'</v>
      </c>
      <c r="T104" t="str">
        <f t="shared" si="4"/>
        <v>insert into estados_cuenta (tipo_movimiento, concepto, fecha, cheque, total, retiro, pagado, estatus, created_at, updated_at, pagado_boolean, id_cuenta, id_admin) values('EGRESO','CAPO (EL TIZNE Y EL CHISTE ES ECHAR HUMO)','2019-1-16','',206.14,206.14,206.14,'Pagado','2019-06-27 22:39:00','2019-06-27 22:39:00',1,2,2);</v>
      </c>
      <c r="U104" t="str">
        <f t="shared" si="5"/>
        <v/>
      </c>
    </row>
    <row r="105" spans="1:21" x14ac:dyDescent="0.2">
      <c r="A105">
        <v>16</v>
      </c>
      <c r="B105" s="4">
        <v>43481</v>
      </c>
      <c r="D105" t="s">
        <v>13</v>
      </c>
      <c r="E105" s="1">
        <v>10000</v>
      </c>
      <c r="F105" s="1"/>
      <c r="G105" s="1">
        <v>13892.27</v>
      </c>
      <c r="H105" t="s">
        <v>136</v>
      </c>
      <c r="I105" s="1"/>
      <c r="J105">
        <v>1</v>
      </c>
      <c r="K105" t="str">
        <f>IF(Tabla1[[#This Row],[cheque]]="","''",Tabla1[[#This Row],[cheque]])</f>
        <v>''</v>
      </c>
      <c r="L105">
        <f>VLOOKUP(Tabla1[[#This Row],[banco]],Hoja2!$A$1:$B$6,2,0)</f>
        <v>2</v>
      </c>
      <c r="M105" t="str">
        <f>CONCATENATE("'2019-",J105,"-",Tabla1[[#This Row],[dia]],"'")</f>
        <v>'2019-1-16'</v>
      </c>
      <c r="N105" s="4">
        <f>DATE(2019,J105,Tabla1[[#This Row],[dia]])</f>
        <v>43481</v>
      </c>
      <c r="P105">
        <f>DAY(Tabla1[[#This Row],[fecha]])</f>
        <v>16</v>
      </c>
      <c r="Q105">
        <f>MONTH(Tabla1[[#This Row],[fecha]])</f>
        <v>1</v>
      </c>
      <c r="R105">
        <f>YEAR(Tabla1[[#This Row],[fecha]])</f>
        <v>2019</v>
      </c>
      <c r="S105" t="str">
        <f t="shared" si="3"/>
        <v>'2019-1-16'</v>
      </c>
      <c r="T105" t="str">
        <f t="shared" si="4"/>
        <v/>
      </c>
      <c r="U105" t="str">
        <f t="shared" si="5"/>
        <v>insert into estados_cuenta (tipo_movimiento, concepto, fecha, cheque, total, deposito, pagado, estatus, created_at, updated_at, pagado_boolean, id_cuenta, id_admin) values('INGRESO','TRASPASO DE HSBC A BANCOMER','2019-1-16','',10000,10000,10000,'Pagado','2019-06-27 22:39:00','2019-06-27 22:39:00',1,2,2);</v>
      </c>
    </row>
    <row r="106" spans="1:21" x14ac:dyDescent="0.2">
      <c r="A106">
        <v>16</v>
      </c>
      <c r="B106" s="4">
        <v>43481</v>
      </c>
      <c r="D106" t="s">
        <v>570</v>
      </c>
      <c r="F106" s="1">
        <v>11255.08</v>
      </c>
      <c r="G106" s="1">
        <v>2637.19</v>
      </c>
      <c r="H106" t="s">
        <v>136</v>
      </c>
      <c r="I106" s="1"/>
      <c r="J106">
        <v>1</v>
      </c>
      <c r="K106" t="str">
        <f>IF(Tabla1[[#This Row],[cheque]]="","''",Tabla1[[#This Row],[cheque]])</f>
        <v>''</v>
      </c>
      <c r="L106">
        <f>VLOOKUP(Tabla1[[#This Row],[banco]],Hoja2!$A$1:$B$6,2,0)</f>
        <v>2</v>
      </c>
      <c r="M106" t="str">
        <f>CONCATENATE("'2019-",J106,"-",Tabla1[[#This Row],[dia]],"'")</f>
        <v>'2019-1-16'</v>
      </c>
      <c r="N106" s="4">
        <f>DATE(2019,J106,Tabla1[[#This Row],[dia]])</f>
        <v>43481</v>
      </c>
      <c r="P106">
        <f>DAY(Tabla1[[#This Row],[fecha]])</f>
        <v>16</v>
      </c>
      <c r="Q106">
        <f>MONTH(Tabla1[[#This Row],[fecha]])</f>
        <v>1</v>
      </c>
      <c r="R106">
        <f>YEAR(Tabla1[[#This Row],[fecha]])</f>
        <v>2019</v>
      </c>
      <c r="S106" t="str">
        <f t="shared" si="3"/>
        <v>'2019-1-16'</v>
      </c>
      <c r="T106" t="str">
        <f t="shared" si="4"/>
        <v>insert into estados_cuenta (tipo_movimiento, concepto, fecha, cheque, total, retiro, pagado, estatus, created_at, updated_at, pagado_boolean, id_cuenta, id_admin) values('EGRESO','RM (GALLETAS RANCHERAS EL RINCÓN DE LA ABUELA, EL CHAMPION, TACOSTEÑO Y BIO CL. 35)','2019-1-16','',11255.08,11255.08,11255.08,'Pagado','2019-06-27 22:39:00','2019-06-27 22:39:00',1,2,2);</v>
      </c>
      <c r="U106" t="str">
        <f t="shared" si="5"/>
        <v/>
      </c>
    </row>
    <row r="107" spans="1:21" x14ac:dyDescent="0.2">
      <c r="A107">
        <v>17</v>
      </c>
      <c r="B107" s="4">
        <v>43482</v>
      </c>
      <c r="D107" t="s">
        <v>67</v>
      </c>
      <c r="E107" s="1">
        <v>6600.4</v>
      </c>
      <c r="G107" s="1">
        <v>72952.570000000007</v>
      </c>
      <c r="H107" t="s">
        <v>137</v>
      </c>
      <c r="I107" s="1"/>
      <c r="J107">
        <v>1</v>
      </c>
      <c r="K107" t="str">
        <f>IF(Tabla1[[#This Row],[cheque]]="","''",Tabla1[[#This Row],[cheque]])</f>
        <v>''</v>
      </c>
      <c r="L107">
        <f>VLOOKUP(Tabla1[[#This Row],[banco]],Hoja2!$A$1:$B$6,2,0)</f>
        <v>3</v>
      </c>
      <c r="M107" t="str">
        <f>CONCATENATE("'2019-",J107,"-",Tabla1[[#This Row],[dia]],"'")</f>
        <v>'2019-1-17'</v>
      </c>
      <c r="N107" s="4">
        <f>DATE(2019,J107,Tabla1[[#This Row],[dia]])</f>
        <v>43482</v>
      </c>
      <c r="P107">
        <f>DAY(Tabla1[[#This Row],[fecha]])</f>
        <v>17</v>
      </c>
      <c r="Q107">
        <f>MONTH(Tabla1[[#This Row],[fecha]])</f>
        <v>1</v>
      </c>
      <c r="R107">
        <f>YEAR(Tabla1[[#This Row],[fecha]])</f>
        <v>2019</v>
      </c>
      <c r="S107" t="str">
        <f t="shared" si="3"/>
        <v>'2019-1-17'</v>
      </c>
      <c r="T107" t="str">
        <f t="shared" si="4"/>
        <v/>
      </c>
      <c r="U107" t="str">
        <f t="shared" si="5"/>
        <v>insert into estados_cuenta (tipo_movimiento, concepto, fecha, cheque, total, deposito, pagado, estatus, created_at, updated_at, pagado_boolean, id_cuenta, id_admin) values('INGRESO','RM FELICIDAD PRODUCTIVA FACTURA 5890','2019-1-17','',6600.4,6600.4,6600.4,'Pagado','2019-06-27 22:39:00','2019-06-27 22:39:00',1,3,2);</v>
      </c>
    </row>
    <row r="108" spans="1:21" x14ac:dyDescent="0.2">
      <c r="A108">
        <v>17</v>
      </c>
      <c r="B108" s="4">
        <v>43482</v>
      </c>
      <c r="D108" t="s">
        <v>13</v>
      </c>
      <c r="F108" s="1">
        <v>10000</v>
      </c>
      <c r="G108" s="1">
        <v>62952.57</v>
      </c>
      <c r="H108" t="s">
        <v>137</v>
      </c>
      <c r="I108" s="1"/>
      <c r="J108">
        <v>1</v>
      </c>
      <c r="K108" t="str">
        <f>IF(Tabla1[[#This Row],[cheque]]="","''",Tabla1[[#This Row],[cheque]])</f>
        <v>''</v>
      </c>
      <c r="L108">
        <f>VLOOKUP(Tabla1[[#This Row],[banco]],Hoja2!$A$1:$B$6,2,0)</f>
        <v>3</v>
      </c>
      <c r="M108" t="str">
        <f>CONCATENATE("'2019-",J108,"-",Tabla1[[#This Row],[dia]],"'")</f>
        <v>'2019-1-17'</v>
      </c>
      <c r="N108" s="4">
        <f>DATE(2019,J108,Tabla1[[#This Row],[dia]])</f>
        <v>43482</v>
      </c>
      <c r="P108">
        <f>DAY(Tabla1[[#This Row],[fecha]])</f>
        <v>17</v>
      </c>
      <c r="Q108">
        <f>MONTH(Tabla1[[#This Row],[fecha]])</f>
        <v>1</v>
      </c>
      <c r="R108">
        <f>YEAR(Tabla1[[#This Row],[fecha]])</f>
        <v>2019</v>
      </c>
      <c r="S108" t="str">
        <f t="shared" si="3"/>
        <v>'2019-1-17'</v>
      </c>
      <c r="T108" t="str">
        <f t="shared" si="4"/>
        <v>insert into estados_cuenta (tipo_movimiento, concepto, fecha, cheque, total, retiro, pagado, estatus, created_at, updated_at, pagado_boolean, id_cuenta, id_admin) values('EGRESO','TRASPASO DE HSBC A BANCOMER','2019-1-17','',10000,10000,10000,'Pagado','2019-06-27 22:39:00','2019-06-27 22:39:00',1,3,2);</v>
      </c>
      <c r="U108" t="str">
        <f t="shared" si="5"/>
        <v/>
      </c>
    </row>
    <row r="109" spans="1:21" x14ac:dyDescent="0.2">
      <c r="A109">
        <v>17</v>
      </c>
      <c r="B109" s="4">
        <v>43482</v>
      </c>
      <c r="D109" t="s">
        <v>68</v>
      </c>
      <c r="F109" s="1">
        <v>1624</v>
      </c>
      <c r="G109" s="1">
        <v>61328.57</v>
      </c>
      <c r="H109" t="s">
        <v>137</v>
      </c>
      <c r="I109" s="1"/>
      <c r="J109">
        <v>1</v>
      </c>
      <c r="K109" t="str">
        <f>IF(Tabla1[[#This Row],[cheque]]="","''",Tabla1[[#This Row],[cheque]])</f>
        <v>''</v>
      </c>
      <c r="L109">
        <f>VLOOKUP(Tabla1[[#This Row],[banco]],Hoja2!$A$1:$B$6,2,0)</f>
        <v>3</v>
      </c>
      <c r="M109" t="str">
        <f>CONCATENATE("'2019-",J109,"-",Tabla1[[#This Row],[dia]],"'")</f>
        <v>'2019-1-17'</v>
      </c>
      <c r="N109" s="4">
        <f>DATE(2019,J109,Tabla1[[#This Row],[dia]])</f>
        <v>43482</v>
      </c>
      <c r="P109">
        <f>DAY(Tabla1[[#This Row],[fecha]])</f>
        <v>17</v>
      </c>
      <c r="Q109">
        <f>MONTH(Tabla1[[#This Row],[fecha]])</f>
        <v>1</v>
      </c>
      <c r="R109">
        <f>YEAR(Tabla1[[#This Row],[fecha]])</f>
        <v>2019</v>
      </c>
      <c r="S109" t="str">
        <f t="shared" si="3"/>
        <v>'2019-1-17'</v>
      </c>
      <c r="T109" t="str">
        <f t="shared" si="4"/>
        <v>insert into estados_cuenta (tipo_movimiento, concepto, fecha, cheque, total, retiro, pagado, estatus, created_at, updated_at, pagado_boolean, id_cuenta, id_admin) values('EGRESO','SOKOLABS NOVIEMBRE 1625 Y DICIEMBRE 1626','2019-1-17','',1624,1624,1624,'Pagado','2019-06-27 22:39:00','2019-06-27 22:39:00',1,3,2);</v>
      </c>
      <c r="U109" t="str">
        <f t="shared" si="5"/>
        <v/>
      </c>
    </row>
    <row r="110" spans="1:21" x14ac:dyDescent="0.2">
      <c r="A110">
        <v>17</v>
      </c>
      <c r="B110" s="4">
        <v>43482</v>
      </c>
      <c r="D110" t="s">
        <v>69</v>
      </c>
      <c r="F110" s="1">
        <v>554</v>
      </c>
      <c r="G110" s="1">
        <v>60774.57</v>
      </c>
      <c r="H110" t="s">
        <v>137</v>
      </c>
      <c r="I110" s="1"/>
      <c r="J110">
        <v>1</v>
      </c>
      <c r="K110" t="str">
        <f>IF(Tabla1[[#This Row],[cheque]]="","''",Tabla1[[#This Row],[cheque]])</f>
        <v>''</v>
      </c>
      <c r="L110">
        <f>VLOOKUP(Tabla1[[#This Row],[banco]],Hoja2!$A$1:$B$6,2,0)</f>
        <v>3</v>
      </c>
      <c r="M110" t="str">
        <f>CONCATENATE("'2019-",J110,"-",Tabla1[[#This Row],[dia]],"'")</f>
        <v>'2019-1-17'</v>
      </c>
      <c r="N110" s="4">
        <f>DATE(2019,J110,Tabla1[[#This Row],[dia]])</f>
        <v>43482</v>
      </c>
      <c r="P110">
        <f>DAY(Tabla1[[#This Row],[fecha]])</f>
        <v>17</v>
      </c>
      <c r="Q110">
        <f>MONTH(Tabla1[[#This Row],[fecha]])</f>
        <v>1</v>
      </c>
      <c r="R110">
        <f>YEAR(Tabla1[[#This Row],[fecha]])</f>
        <v>2019</v>
      </c>
      <c r="S110" t="str">
        <f t="shared" si="3"/>
        <v>'2019-1-17'</v>
      </c>
      <c r="T110" t="str">
        <f t="shared" si="4"/>
        <v>insert into estados_cuenta (tipo_movimiento, concepto, fecha, cheque, total, retiro, pagado, estatus, created_at, updated_at, pagado_boolean, id_cuenta, id_admin) values('EGRESO','FEDEX 3143295','2019-1-17','',554,554,554,'Pagado','2019-06-27 22:39:00','2019-06-27 22:39:00',1,3,2);</v>
      </c>
      <c r="U110" t="str">
        <f t="shared" si="5"/>
        <v/>
      </c>
    </row>
    <row r="111" spans="1:21" x14ac:dyDescent="0.2">
      <c r="A111">
        <v>17</v>
      </c>
      <c r="B111" s="4">
        <v>43482</v>
      </c>
      <c r="D111" t="s">
        <v>70</v>
      </c>
      <c r="F111" s="1">
        <v>9022.2099999999991</v>
      </c>
      <c r="G111" s="1">
        <v>51752.36</v>
      </c>
      <c r="H111" t="s">
        <v>137</v>
      </c>
      <c r="I111" s="1"/>
      <c r="J111">
        <v>1</v>
      </c>
      <c r="K111" t="str">
        <f>IF(Tabla1[[#This Row],[cheque]]="","''",Tabla1[[#This Row],[cheque]])</f>
        <v>''</v>
      </c>
      <c r="L111">
        <f>VLOOKUP(Tabla1[[#This Row],[banco]],Hoja2!$A$1:$B$6,2,0)</f>
        <v>3</v>
      </c>
      <c r="M111" t="str">
        <f>CONCATENATE("'2019-",J111,"-",Tabla1[[#This Row],[dia]],"'")</f>
        <v>'2019-1-17'</v>
      </c>
      <c r="N111" s="4">
        <f>DATE(2019,J111,Tabla1[[#This Row],[dia]])</f>
        <v>43482</v>
      </c>
      <c r="P111">
        <f>DAY(Tabla1[[#This Row],[fecha]])</f>
        <v>17</v>
      </c>
      <c r="Q111">
        <f>MONTH(Tabla1[[#This Row],[fecha]])</f>
        <v>1</v>
      </c>
      <c r="R111">
        <f>YEAR(Tabla1[[#This Row],[fecha]])</f>
        <v>2019</v>
      </c>
      <c r="S111" t="str">
        <f t="shared" si="3"/>
        <v>'2019-1-17'</v>
      </c>
      <c r="T111" t="str">
        <f t="shared" si="4"/>
        <v>insert into estados_cuenta (tipo_movimiento, concepto, fecha, cheque, total, retiro, pagado, estatus, created_at, updated_at, pagado_boolean, id_cuenta, id_admin) values('EGRESO','RICARDO SEIRA','2019-1-17','',9022.21,9022.21,9022.21,'Pagado','2019-06-27 22:39:00','2019-06-27 22:39:00',1,3,2);</v>
      </c>
      <c r="U111" t="str">
        <f t="shared" si="5"/>
        <v/>
      </c>
    </row>
    <row r="112" spans="1:21" x14ac:dyDescent="0.2">
      <c r="A112">
        <v>17</v>
      </c>
      <c r="B112" s="4">
        <v>43482</v>
      </c>
      <c r="D112" t="s">
        <v>71</v>
      </c>
      <c r="F112" s="1">
        <v>297.16000000000003</v>
      </c>
      <c r="G112" s="1">
        <v>51455.199999999997</v>
      </c>
      <c r="H112" t="s">
        <v>137</v>
      </c>
      <c r="I112" s="1"/>
      <c r="J112">
        <v>1</v>
      </c>
      <c r="K112" t="str">
        <f>IF(Tabla1[[#This Row],[cheque]]="","''",Tabla1[[#This Row],[cheque]])</f>
        <v>''</v>
      </c>
      <c r="L112">
        <f>VLOOKUP(Tabla1[[#This Row],[banco]],Hoja2!$A$1:$B$6,2,0)</f>
        <v>3</v>
      </c>
      <c r="M112" t="str">
        <f>CONCATENATE("'2019-",J112,"-",Tabla1[[#This Row],[dia]],"'")</f>
        <v>'2019-1-17'</v>
      </c>
      <c r="N112" s="4">
        <f>DATE(2019,J112,Tabla1[[#This Row],[dia]])</f>
        <v>43482</v>
      </c>
      <c r="P112">
        <f>DAY(Tabla1[[#This Row],[fecha]])</f>
        <v>17</v>
      </c>
      <c r="Q112">
        <f>MONTH(Tabla1[[#This Row],[fecha]])</f>
        <v>1</v>
      </c>
      <c r="R112">
        <f>YEAR(Tabla1[[#This Row],[fecha]])</f>
        <v>2019</v>
      </c>
      <c r="S112" t="str">
        <f t="shared" si="3"/>
        <v>'2019-1-17'</v>
      </c>
      <c r="T112" t="str">
        <f t="shared" si="4"/>
        <v>insert into estados_cuenta (tipo_movimiento, concepto, fecha, cheque, total, retiro, pagado, estatus, created_at, updated_at, pagado_boolean, id_cuenta, id_admin) values('EGRESO','LEOCARD 773','2019-1-17','',297.16,297.16,297.16,'Pagado','2019-06-27 22:39:00','2019-06-27 22:39:00',1,3,2);</v>
      </c>
      <c r="U112" t="str">
        <f t="shared" si="5"/>
        <v/>
      </c>
    </row>
    <row r="113" spans="1:21" x14ac:dyDescent="0.2">
      <c r="A113">
        <v>17</v>
      </c>
      <c r="B113" s="4">
        <v>43482</v>
      </c>
      <c r="D113" t="s">
        <v>72</v>
      </c>
      <c r="F113" s="1">
        <v>122.82</v>
      </c>
      <c r="G113" s="1">
        <v>51332.38</v>
      </c>
      <c r="H113" t="s">
        <v>137</v>
      </c>
      <c r="I113" s="1"/>
      <c r="J113">
        <v>1</v>
      </c>
      <c r="K113" t="str">
        <f>IF(Tabla1[[#This Row],[cheque]]="","''",Tabla1[[#This Row],[cheque]])</f>
        <v>''</v>
      </c>
      <c r="L113">
        <f>VLOOKUP(Tabla1[[#This Row],[banco]],Hoja2!$A$1:$B$6,2,0)</f>
        <v>3</v>
      </c>
      <c r="M113" t="str">
        <f>CONCATENATE("'2019-",J113,"-",Tabla1[[#This Row],[dia]],"'")</f>
        <v>'2019-1-17'</v>
      </c>
      <c r="N113" s="4">
        <f>DATE(2019,J113,Tabla1[[#This Row],[dia]])</f>
        <v>43482</v>
      </c>
      <c r="P113">
        <f>DAY(Tabla1[[#This Row],[fecha]])</f>
        <v>17</v>
      </c>
      <c r="Q113">
        <f>MONTH(Tabla1[[#This Row],[fecha]])</f>
        <v>1</v>
      </c>
      <c r="R113">
        <f>YEAR(Tabla1[[#This Row],[fecha]])</f>
        <v>2019</v>
      </c>
      <c r="S113" t="str">
        <f t="shared" si="3"/>
        <v>'2019-1-17'</v>
      </c>
      <c r="T113" t="str">
        <f t="shared" si="4"/>
        <v>insert into estados_cuenta (tipo_movimiento, concepto, fecha, cheque, total, retiro, pagado, estatus, created_at, updated_at, pagado_boolean, id_cuenta, id_admin) values('EGRESO','PUNTO ALERTA','2019-1-17','',122.82,122.82,122.82,'Pagado','2019-06-27 22:39:00','2019-06-27 22:39:00',1,3,2);</v>
      </c>
      <c r="U113" t="str">
        <f t="shared" si="5"/>
        <v/>
      </c>
    </row>
    <row r="114" spans="1:21" x14ac:dyDescent="0.2">
      <c r="A114">
        <v>17</v>
      </c>
      <c r="B114" s="4">
        <v>43482</v>
      </c>
      <c r="D114" t="s">
        <v>73</v>
      </c>
      <c r="F114" s="1">
        <v>1</v>
      </c>
      <c r="G114" s="1">
        <v>51331.38</v>
      </c>
      <c r="H114" t="s">
        <v>137</v>
      </c>
      <c r="I114" s="1"/>
      <c r="J114">
        <v>1</v>
      </c>
      <c r="K114" t="str">
        <f>IF(Tabla1[[#This Row],[cheque]]="","''",Tabla1[[#This Row],[cheque]])</f>
        <v>''</v>
      </c>
      <c r="L114">
        <f>VLOOKUP(Tabla1[[#This Row],[banco]],Hoja2!$A$1:$B$6,2,0)</f>
        <v>3</v>
      </c>
      <c r="M114" t="str">
        <f>CONCATENATE("'2019-",J114,"-",Tabla1[[#This Row],[dia]],"'")</f>
        <v>'2019-1-17'</v>
      </c>
      <c r="N114" s="4">
        <f>DATE(2019,J114,Tabla1[[#This Row],[dia]])</f>
        <v>43482</v>
      </c>
      <c r="P114">
        <f>DAY(Tabla1[[#This Row],[fecha]])</f>
        <v>17</v>
      </c>
      <c r="Q114">
        <f>MONTH(Tabla1[[#This Row],[fecha]])</f>
        <v>1</v>
      </c>
      <c r="R114">
        <f>YEAR(Tabla1[[#This Row],[fecha]])</f>
        <v>2019</v>
      </c>
      <c r="S114" t="str">
        <f t="shared" si="3"/>
        <v>'2019-1-17'</v>
      </c>
      <c r="T114" t="str">
        <f t="shared" si="4"/>
        <v>insert into estados_cuenta (tipo_movimiento, concepto, fecha, cheque, total, retiro, pagado, estatus, created_at, updated_at, pagado_boolean, id_cuenta, id_admin) values('EGRESO','PRUEBA TRANS AIME','2019-1-17','',1,1,1,'Pagado','2019-06-27 22:39:00','2019-06-27 22:39:00',1,3,2);</v>
      </c>
      <c r="U114" t="str">
        <f t="shared" si="5"/>
        <v/>
      </c>
    </row>
    <row r="115" spans="1:21" x14ac:dyDescent="0.2">
      <c r="A115">
        <v>17</v>
      </c>
      <c r="B115" s="4">
        <v>43482</v>
      </c>
      <c r="D115" t="s">
        <v>74</v>
      </c>
      <c r="F115" s="1">
        <v>1000</v>
      </c>
      <c r="G115" s="1">
        <v>50331.38</v>
      </c>
      <c r="H115" t="s">
        <v>137</v>
      </c>
      <c r="I115" s="1"/>
      <c r="J115">
        <v>1</v>
      </c>
      <c r="K115" t="str">
        <f>IF(Tabla1[[#This Row],[cheque]]="","''",Tabla1[[#This Row],[cheque]])</f>
        <v>''</v>
      </c>
      <c r="L115">
        <f>VLOOKUP(Tabla1[[#This Row],[banco]],Hoja2!$A$1:$B$6,2,0)</f>
        <v>3</v>
      </c>
      <c r="M115" t="str">
        <f>CONCATENATE("'2019-",J115,"-",Tabla1[[#This Row],[dia]],"'")</f>
        <v>'2019-1-17'</v>
      </c>
      <c r="N115" s="4">
        <f>DATE(2019,J115,Tabla1[[#This Row],[dia]])</f>
        <v>43482</v>
      </c>
      <c r="P115">
        <f>DAY(Tabla1[[#This Row],[fecha]])</f>
        <v>17</v>
      </c>
      <c r="Q115">
        <f>MONTH(Tabla1[[#This Row],[fecha]])</f>
        <v>1</v>
      </c>
      <c r="R115">
        <f>YEAR(Tabla1[[#This Row],[fecha]])</f>
        <v>2019</v>
      </c>
      <c r="S115" t="str">
        <f t="shared" si="3"/>
        <v>'2019-1-17'</v>
      </c>
      <c r="T115" t="str">
        <f t="shared" si="4"/>
        <v>insert into estados_cuenta (tipo_movimiento, concepto, fecha, cheque, total, retiro, pagado, estatus, created_at, updated_at, pagado_boolean, id_cuenta, id_admin) values('EGRESO','NOMINA AIME','2019-1-17','',1000,1000,1000,'Pagado','2019-06-27 22:39:00','2019-06-27 22:39:00',1,3,2);</v>
      </c>
      <c r="U115" t="str">
        <f t="shared" si="5"/>
        <v/>
      </c>
    </row>
    <row r="116" spans="1:21" x14ac:dyDescent="0.2">
      <c r="A116">
        <v>17</v>
      </c>
      <c r="B116" s="4">
        <v>43482</v>
      </c>
      <c r="D116" t="s">
        <v>75</v>
      </c>
      <c r="E116" s="1">
        <v>1740</v>
      </c>
      <c r="G116" s="1">
        <v>52071.38</v>
      </c>
      <c r="H116" t="s">
        <v>137</v>
      </c>
      <c r="I116" s="1"/>
      <c r="J116">
        <v>1</v>
      </c>
      <c r="K116" t="str">
        <f>IF(Tabla1[[#This Row],[cheque]]="","''",Tabla1[[#This Row],[cheque]])</f>
        <v>''</v>
      </c>
      <c r="L116">
        <f>VLOOKUP(Tabla1[[#This Row],[banco]],Hoja2!$A$1:$B$6,2,0)</f>
        <v>3</v>
      </c>
      <c r="M116" t="str">
        <f>CONCATENATE("'2019-",J116,"-",Tabla1[[#This Row],[dia]],"'")</f>
        <v>'2019-1-17'</v>
      </c>
      <c r="N116" s="4">
        <f>DATE(2019,J116,Tabla1[[#This Row],[dia]])</f>
        <v>43482</v>
      </c>
      <c r="P116">
        <f>DAY(Tabla1[[#This Row],[fecha]])</f>
        <v>17</v>
      </c>
      <c r="Q116">
        <f>MONTH(Tabla1[[#This Row],[fecha]])</f>
        <v>1</v>
      </c>
      <c r="R116">
        <f>YEAR(Tabla1[[#This Row],[fecha]])</f>
        <v>2019</v>
      </c>
      <c r="S116" t="str">
        <f t="shared" si="3"/>
        <v>'2019-1-17'</v>
      </c>
      <c r="T116" t="str">
        <f t="shared" si="4"/>
        <v/>
      </c>
      <c r="U116" t="str">
        <f t="shared" si="5"/>
        <v>insert into estados_cuenta (tipo_movimiento, concepto, fecha, cheque, total, deposito, pagado, estatus, created_at, updated_at, pagado_boolean, id_cuenta, id_admin) values('INGRESO','TITRM SUPRENBOV FACTURA 5901','2019-1-17','',1740,1740,1740,'Pagado','2019-06-27 22:39:00','2019-06-27 22:39:00',1,3,2);</v>
      </c>
    </row>
    <row r="117" spans="1:21" x14ac:dyDescent="0.2">
      <c r="A117">
        <v>17</v>
      </c>
      <c r="B117" s="4">
        <v>43482</v>
      </c>
      <c r="D117" t="s">
        <v>76</v>
      </c>
      <c r="E117" s="1">
        <v>580</v>
      </c>
      <c r="G117" s="1">
        <v>52651.38</v>
      </c>
      <c r="H117" t="s">
        <v>137</v>
      </c>
      <c r="I117" s="1"/>
      <c r="J117">
        <v>1</v>
      </c>
      <c r="K117" t="str">
        <f>IF(Tabla1[[#This Row],[cheque]]="","''",Tabla1[[#This Row],[cheque]])</f>
        <v>''</v>
      </c>
      <c r="L117">
        <f>VLOOKUP(Tabla1[[#This Row],[banco]],Hoja2!$A$1:$B$6,2,0)</f>
        <v>3</v>
      </c>
      <c r="M117" t="str">
        <f>CONCATENATE("'2019-",J117,"-",Tabla1[[#This Row],[dia]],"'")</f>
        <v>'2019-1-17'</v>
      </c>
      <c r="N117" s="4">
        <f>DATE(2019,J117,Tabla1[[#This Row],[dia]])</f>
        <v>43482</v>
      </c>
      <c r="P117">
        <f>DAY(Tabla1[[#This Row],[fecha]])</f>
        <v>17</v>
      </c>
      <c r="Q117">
        <f>MONTH(Tabla1[[#This Row],[fecha]])</f>
        <v>1</v>
      </c>
      <c r="R117">
        <f>YEAR(Tabla1[[#This Row],[fecha]])</f>
        <v>2019</v>
      </c>
      <c r="S117" t="str">
        <f t="shared" si="3"/>
        <v>'2019-1-17'</v>
      </c>
      <c r="T117" t="str">
        <f t="shared" si="4"/>
        <v/>
      </c>
      <c r="U117" t="str">
        <f t="shared" si="5"/>
        <v>insert into estados_cuenta (tipo_movimiento, concepto, fecha, cheque, total, deposito, pagado, estatus, created_at, updated_at, pagado_boolean, id_cuenta, id_admin) values('INGRESO','EF MIXTO UNIFORMES UNLIMITED FACTURA 5899','2019-1-17','',580,580,580,'Pagado','2019-06-27 22:39:00','2019-06-27 22:39:00',1,3,2);</v>
      </c>
    </row>
    <row r="118" spans="1:21" x14ac:dyDescent="0.2">
      <c r="A118">
        <v>17</v>
      </c>
      <c r="B118" s="4">
        <v>43482</v>
      </c>
      <c r="D118" t="s">
        <v>77</v>
      </c>
      <c r="E118" s="1">
        <v>2800</v>
      </c>
      <c r="G118" s="1">
        <v>55451.38</v>
      </c>
      <c r="H118" t="s">
        <v>137</v>
      </c>
      <c r="I118" s="1"/>
      <c r="J118">
        <v>1</v>
      </c>
      <c r="K118" t="str">
        <f>IF(Tabla1[[#This Row],[cheque]]="","''",Tabla1[[#This Row],[cheque]])</f>
        <v>''</v>
      </c>
      <c r="L118">
        <f>VLOOKUP(Tabla1[[#This Row],[banco]],Hoja2!$A$1:$B$6,2,0)</f>
        <v>3</v>
      </c>
      <c r="M118" t="str">
        <f>CONCATENATE("'2019-",J118,"-",Tabla1[[#This Row],[dia]],"'")</f>
        <v>'2019-1-17'</v>
      </c>
      <c r="N118" s="4">
        <f>DATE(2019,J118,Tabla1[[#This Row],[dia]])</f>
        <v>43482</v>
      </c>
      <c r="P118">
        <f>DAY(Tabla1[[#This Row],[fecha]])</f>
        <v>17</v>
      </c>
      <c r="Q118">
        <f>MONTH(Tabla1[[#This Row],[fecha]])</f>
        <v>1</v>
      </c>
      <c r="R118">
        <f>YEAR(Tabla1[[#This Row],[fecha]])</f>
        <v>2019</v>
      </c>
      <c r="S118" t="str">
        <f t="shared" si="3"/>
        <v>'2019-1-17'</v>
      </c>
      <c r="T118" t="str">
        <f t="shared" si="4"/>
        <v/>
      </c>
      <c r="U118" t="str">
        <f t="shared" si="5"/>
        <v>insert into estados_cuenta (tipo_movimiento, concepto, fecha, cheque, total, deposito, pagado, estatus, created_at, updated_at, pagado_boolean, id_cuenta, id_admin) values('INGRESO','REN Y DUSO COPY &amp; PRINT RECIBO 2120','2019-1-17','',2800,2800,2800,'Pagado','2019-06-27 22:39:00','2019-06-27 22:39:00',1,3,2);</v>
      </c>
    </row>
    <row r="119" spans="1:21" x14ac:dyDescent="0.2">
      <c r="A119">
        <v>17</v>
      </c>
      <c r="B119" s="4">
        <v>43482</v>
      </c>
      <c r="D119" t="s">
        <v>13</v>
      </c>
      <c r="E119" s="1">
        <v>10000</v>
      </c>
      <c r="F119" s="1"/>
      <c r="G119" s="1">
        <v>12637.19</v>
      </c>
      <c r="H119" t="s">
        <v>136</v>
      </c>
      <c r="I119" s="1"/>
      <c r="J119">
        <v>1</v>
      </c>
      <c r="K119" t="str">
        <f>IF(Tabla1[[#This Row],[cheque]]="","''",Tabla1[[#This Row],[cheque]])</f>
        <v>''</v>
      </c>
      <c r="L119">
        <f>VLOOKUP(Tabla1[[#This Row],[banco]],Hoja2!$A$1:$B$6,2,0)</f>
        <v>2</v>
      </c>
      <c r="M119" t="str">
        <f>CONCATENATE("'2019-",J119,"-",Tabla1[[#This Row],[dia]],"'")</f>
        <v>'2019-1-17'</v>
      </c>
      <c r="N119" s="4">
        <f>DATE(2019,J119,Tabla1[[#This Row],[dia]])</f>
        <v>43482</v>
      </c>
      <c r="P119">
        <f>DAY(Tabla1[[#This Row],[fecha]])</f>
        <v>17</v>
      </c>
      <c r="Q119">
        <f>MONTH(Tabla1[[#This Row],[fecha]])</f>
        <v>1</v>
      </c>
      <c r="R119">
        <f>YEAR(Tabla1[[#This Row],[fecha]])</f>
        <v>2019</v>
      </c>
      <c r="S119" t="str">
        <f t="shared" si="3"/>
        <v>'2019-1-17'</v>
      </c>
      <c r="T119" t="str">
        <f t="shared" si="4"/>
        <v/>
      </c>
      <c r="U119" t="str">
        <f t="shared" si="5"/>
        <v>insert into estados_cuenta (tipo_movimiento, concepto, fecha, cheque, total, deposito, pagado, estatus, created_at, updated_at, pagado_boolean, id_cuenta, id_admin) values('INGRESO','TRASPASO DE HSBC A BANCOMER','2019-1-17','',10000,10000,10000,'Pagado','2019-06-27 22:39:00','2019-06-27 22:39:00',1,2,2);</v>
      </c>
    </row>
    <row r="120" spans="1:21" x14ac:dyDescent="0.2">
      <c r="A120">
        <v>17</v>
      </c>
      <c r="B120" s="4">
        <v>43482</v>
      </c>
      <c r="D120" t="s">
        <v>557</v>
      </c>
      <c r="F120" s="1">
        <v>600</v>
      </c>
      <c r="G120" s="1">
        <v>12037.19</v>
      </c>
      <c r="H120" t="s">
        <v>136</v>
      </c>
      <c r="I120" s="1"/>
      <c r="J120">
        <v>1</v>
      </c>
      <c r="K120" t="str">
        <f>IF(Tabla1[[#This Row],[cheque]]="","''",Tabla1[[#This Row],[cheque]])</f>
        <v>''</v>
      </c>
      <c r="L120">
        <f>VLOOKUP(Tabla1[[#This Row],[banco]],Hoja2!$A$1:$B$6,2,0)</f>
        <v>2</v>
      </c>
      <c r="M120" t="str">
        <f>CONCATENATE("'2019-",J120,"-",Tabla1[[#This Row],[dia]],"'")</f>
        <v>'2019-1-17'</v>
      </c>
      <c r="N120" s="4">
        <f>DATE(2019,J120,Tabla1[[#This Row],[dia]])</f>
        <v>43482</v>
      </c>
      <c r="P120">
        <f>DAY(Tabla1[[#This Row],[fecha]])</f>
        <v>17</v>
      </c>
      <c r="Q120">
        <f>MONTH(Tabla1[[#This Row],[fecha]])</f>
        <v>1</v>
      </c>
      <c r="R120">
        <f>YEAR(Tabla1[[#This Row],[fecha]])</f>
        <v>2019</v>
      </c>
      <c r="S120" t="str">
        <f t="shared" si="3"/>
        <v>'2019-1-17'</v>
      </c>
      <c r="T120" t="str">
        <f t="shared" si="4"/>
        <v>insert into estados_cuenta (tipo_movimiento, concepto, fecha, cheque, total, retiro, pagado, estatus, created_at, updated_at, pagado_boolean, id_cuenta, id_admin) values('EGRESO','PAGO PERSONAL LILIAN','2019-1-17','',600,600,600,'Pagado','2019-06-27 22:39:00','2019-06-27 22:39:00',1,2,2);</v>
      </c>
      <c r="U120" t="str">
        <f t="shared" si="5"/>
        <v/>
      </c>
    </row>
    <row r="121" spans="1:21" x14ac:dyDescent="0.2">
      <c r="A121">
        <v>17</v>
      </c>
      <c r="B121" s="4">
        <v>43482</v>
      </c>
      <c r="D121" t="s">
        <v>678</v>
      </c>
      <c r="F121" s="1">
        <v>27529.81</v>
      </c>
      <c r="G121" s="1">
        <v>7645.77</v>
      </c>
      <c r="H121" t="s">
        <v>140</v>
      </c>
      <c r="I121" s="1"/>
      <c r="J121">
        <v>1</v>
      </c>
      <c r="K121" t="str">
        <f>IF(Tabla1[[#This Row],[cheque]]="","''",Tabla1[[#This Row],[cheque]])</f>
        <v>''</v>
      </c>
      <c r="L121">
        <f>VLOOKUP(Tabla1[[#This Row],[banco]],Hoja2!$A$1:$B$6,2,0)</f>
        <v>6</v>
      </c>
      <c r="M121" t="str">
        <f>CONCATENATE("'2019-",J121,"-",Tabla1[[#This Row],[dia]],"'")</f>
        <v>'2019-1-17'</v>
      </c>
      <c r="N121" s="4">
        <f>DATE(2019,J121,Tabla1[[#This Row],[dia]])</f>
        <v>43482</v>
      </c>
      <c r="P121">
        <f>DAY(Tabla1[[#This Row],[fecha]])</f>
        <v>17</v>
      </c>
      <c r="Q121">
        <f>MONTH(Tabla1[[#This Row],[fecha]])</f>
        <v>1</v>
      </c>
      <c r="R121">
        <f>YEAR(Tabla1[[#This Row],[fecha]])</f>
        <v>2019</v>
      </c>
      <c r="S121" t="str">
        <f t="shared" si="3"/>
        <v>'2019-1-17'</v>
      </c>
      <c r="T121" t="str">
        <f t="shared" si="4"/>
        <v>insert into estados_cuenta (tipo_movimiento, concepto, fecha, cheque, total, retiro, pagado, estatus, created_at, updated_at, pagado_boolean, id_cuenta, id_admin) values('EGRESO','INTERESES','2019-1-17','',27529.81,27529.81,27529.81,'Pagado','2019-06-27 22:39:00','2019-06-27 22:39:00',1,6,2);</v>
      </c>
      <c r="U121" t="str">
        <f t="shared" si="5"/>
        <v/>
      </c>
    </row>
    <row r="122" spans="1:21" x14ac:dyDescent="0.2">
      <c r="A122">
        <v>17</v>
      </c>
      <c r="B122" s="4">
        <v>43482</v>
      </c>
      <c r="D122" t="s">
        <v>679</v>
      </c>
      <c r="F122" s="1">
        <v>1639.49</v>
      </c>
      <c r="G122" s="1">
        <v>6006.28</v>
      </c>
      <c r="H122" t="s">
        <v>140</v>
      </c>
      <c r="I122" s="1"/>
      <c r="J122">
        <v>1</v>
      </c>
      <c r="K122" t="str">
        <f>IF(Tabla1[[#This Row],[cheque]]="","''",Tabla1[[#This Row],[cheque]])</f>
        <v>''</v>
      </c>
      <c r="L122">
        <f>VLOOKUP(Tabla1[[#This Row],[banco]],Hoja2!$A$1:$B$6,2,0)</f>
        <v>6</v>
      </c>
      <c r="M122" t="str">
        <f>CONCATENATE("'2019-",J122,"-",Tabla1[[#This Row],[dia]],"'")</f>
        <v>'2019-1-17'</v>
      </c>
      <c r="N122" s="4">
        <f>DATE(2019,J122,Tabla1[[#This Row],[dia]])</f>
        <v>43482</v>
      </c>
      <c r="P122">
        <f>DAY(Tabla1[[#This Row],[fecha]])</f>
        <v>17</v>
      </c>
      <c r="Q122">
        <f>MONTH(Tabla1[[#This Row],[fecha]])</f>
        <v>1</v>
      </c>
      <c r="R122">
        <f>YEAR(Tabla1[[#This Row],[fecha]])</f>
        <v>2019</v>
      </c>
      <c r="S122" t="str">
        <f t="shared" si="3"/>
        <v>'2019-1-17'</v>
      </c>
      <c r="T122" t="str">
        <f t="shared" si="4"/>
        <v>insert into estados_cuenta (tipo_movimiento, concepto, fecha, cheque, total, retiro, pagado, estatus, created_at, updated_at, pagado_boolean, id_cuenta, id_admin) values('EGRESO','SEGURO DE VIDA','2019-1-17','',1639.49,1639.49,1639.49,'Pagado','2019-06-27 22:39:00','2019-06-27 22:39:00',1,6,2);</v>
      </c>
      <c r="U122" t="str">
        <f t="shared" si="5"/>
        <v/>
      </c>
    </row>
    <row r="123" spans="1:21" x14ac:dyDescent="0.2">
      <c r="A123">
        <v>17</v>
      </c>
      <c r="B123" s="4">
        <v>43482</v>
      </c>
      <c r="D123" t="s">
        <v>680</v>
      </c>
      <c r="F123" s="1">
        <v>1220.29</v>
      </c>
      <c r="G123" s="1">
        <v>4785.99</v>
      </c>
      <c r="H123" t="s">
        <v>140</v>
      </c>
      <c r="I123" s="1"/>
      <c r="J123">
        <v>1</v>
      </c>
      <c r="K123" t="str">
        <f>IF(Tabla1[[#This Row],[cheque]]="","''",Tabla1[[#This Row],[cheque]])</f>
        <v>''</v>
      </c>
      <c r="L123">
        <f>VLOOKUP(Tabla1[[#This Row],[banco]],Hoja2!$A$1:$B$6,2,0)</f>
        <v>6</v>
      </c>
      <c r="M123" t="str">
        <f>CONCATENATE("'2019-",J123,"-",Tabla1[[#This Row],[dia]],"'")</f>
        <v>'2019-1-17'</v>
      </c>
      <c r="N123" s="4">
        <f>DATE(2019,J123,Tabla1[[#This Row],[dia]])</f>
        <v>43482</v>
      </c>
      <c r="P123">
        <f>DAY(Tabla1[[#This Row],[fecha]])</f>
        <v>17</v>
      </c>
      <c r="Q123">
        <f>MONTH(Tabla1[[#This Row],[fecha]])</f>
        <v>1</v>
      </c>
      <c r="R123">
        <f>YEAR(Tabla1[[#This Row],[fecha]])</f>
        <v>2019</v>
      </c>
      <c r="S123" t="str">
        <f t="shared" si="3"/>
        <v>'2019-1-17'</v>
      </c>
      <c r="T123" t="str">
        <f t="shared" si="4"/>
        <v>insert into estados_cuenta (tipo_movimiento, concepto, fecha, cheque, total, retiro, pagado, estatus, created_at, updated_at, pagado_boolean, id_cuenta, id_admin) values('EGRESO','PAGO A CAPITAL','2019-1-17','',1220.29,1220.29,1220.29,'Pagado','2019-06-27 22:39:00','2019-06-27 22:39:00',1,6,2);</v>
      </c>
      <c r="U123" t="str">
        <f t="shared" si="5"/>
        <v/>
      </c>
    </row>
    <row r="124" spans="1:21" x14ac:dyDescent="0.2">
      <c r="A124">
        <v>17</v>
      </c>
      <c r="B124" s="4">
        <v>43482</v>
      </c>
      <c r="C124" s="2"/>
      <c r="D124" t="s">
        <v>681</v>
      </c>
      <c r="F124" s="1">
        <v>995.65</v>
      </c>
      <c r="G124" s="1">
        <v>3790.34</v>
      </c>
      <c r="H124" t="s">
        <v>140</v>
      </c>
      <c r="I124" s="1"/>
      <c r="J124">
        <v>1</v>
      </c>
      <c r="K124" t="str">
        <f>IF(Tabla1[[#This Row],[cheque]]="","''",Tabla1[[#This Row],[cheque]])</f>
        <v>''</v>
      </c>
      <c r="L124">
        <f>VLOOKUP(Tabla1[[#This Row],[banco]],Hoja2!$A$1:$B$6,2,0)</f>
        <v>6</v>
      </c>
      <c r="M124" t="str">
        <f>CONCATENATE("'2019-",J124,"-",Tabla1[[#This Row],[dia]],"'")</f>
        <v>'2019-1-17'</v>
      </c>
      <c r="N124" s="4">
        <f>DATE(2019,J124,Tabla1[[#This Row],[dia]])</f>
        <v>43482</v>
      </c>
      <c r="P124">
        <f>DAY(Tabla1[[#This Row],[fecha]])</f>
        <v>17</v>
      </c>
      <c r="Q124">
        <f>MONTH(Tabla1[[#This Row],[fecha]])</f>
        <v>1</v>
      </c>
      <c r="R124">
        <f>YEAR(Tabla1[[#This Row],[fecha]])</f>
        <v>2019</v>
      </c>
      <c r="S124" t="str">
        <f t="shared" si="3"/>
        <v>'2019-1-17'</v>
      </c>
      <c r="T124" t="str">
        <f t="shared" si="4"/>
        <v>insert into estados_cuenta (tipo_movimiento, concepto, fecha, cheque, total, retiro, pagado, estatus, created_at, updated_at, pagado_boolean, id_cuenta, id_admin) values('EGRESO','SEGURO DE DAÑOS','2019-1-17','',995.65,995.65,995.65,'Pagado','2019-06-27 22:39:00','2019-06-27 22:39:00',1,6,2);</v>
      </c>
      <c r="U124" t="str">
        <f t="shared" si="5"/>
        <v/>
      </c>
    </row>
    <row r="125" spans="1:21" x14ac:dyDescent="0.2">
      <c r="A125">
        <v>18</v>
      </c>
      <c r="B125" s="4">
        <v>43483</v>
      </c>
      <c r="D125" t="s">
        <v>78</v>
      </c>
      <c r="E125" s="1">
        <v>1740</v>
      </c>
      <c r="G125" s="1">
        <v>57191.38</v>
      </c>
      <c r="H125" t="s">
        <v>137</v>
      </c>
      <c r="I125" s="1"/>
      <c r="J125">
        <v>1</v>
      </c>
      <c r="K125" t="str">
        <f>IF(Tabla1[[#This Row],[cheque]]="","''",Tabla1[[#This Row],[cheque]])</f>
        <v>''</v>
      </c>
      <c r="L125">
        <f>VLOOKUP(Tabla1[[#This Row],[banco]],Hoja2!$A$1:$B$6,2,0)</f>
        <v>3</v>
      </c>
      <c r="M125" t="str">
        <f>CONCATENATE("'2019-",J125,"-",Tabla1[[#This Row],[dia]],"'")</f>
        <v>'2019-1-18'</v>
      </c>
      <c r="N125" s="4">
        <f>DATE(2019,J125,Tabla1[[#This Row],[dia]])</f>
        <v>43483</v>
      </c>
      <c r="P125">
        <f>DAY(Tabla1[[#This Row],[fecha]])</f>
        <v>18</v>
      </c>
      <c r="Q125">
        <f>MONTH(Tabla1[[#This Row],[fecha]])</f>
        <v>1</v>
      </c>
      <c r="R125">
        <f>YEAR(Tabla1[[#This Row],[fecha]])</f>
        <v>2019</v>
      </c>
      <c r="S125" t="str">
        <f t="shared" si="3"/>
        <v>'2019-1-18'</v>
      </c>
      <c r="T125" t="str">
        <f t="shared" si="4"/>
        <v/>
      </c>
      <c r="U125" t="str">
        <f t="shared" si="5"/>
        <v>insert into estados_cuenta (tipo_movimiento, concepto, fecha, cheque, total, deposito, pagado, estatus, created_at, updated_at, pagado_boolean, id_cuenta, id_admin) values('INGRESO','AVP STORE PLUS FACTURA 5877','2019-1-18','',1740,1740,1740,'Pagado','2019-06-27 22:39:00','2019-06-27 22:39:00',1,3,2);</v>
      </c>
    </row>
    <row r="126" spans="1:21" x14ac:dyDescent="0.2">
      <c r="A126">
        <v>18</v>
      </c>
      <c r="B126" s="4">
        <v>43483</v>
      </c>
      <c r="D126" t="s">
        <v>79</v>
      </c>
      <c r="E126" s="1">
        <v>7656</v>
      </c>
      <c r="G126" s="1">
        <v>64847.38</v>
      </c>
      <c r="H126" t="s">
        <v>137</v>
      </c>
      <c r="I126" s="1"/>
      <c r="J126">
        <v>1</v>
      </c>
      <c r="K126" t="str">
        <f>IF(Tabla1[[#This Row],[cheque]]="","''",Tabla1[[#This Row],[cheque]])</f>
        <v>''</v>
      </c>
      <c r="L126">
        <f>VLOOKUP(Tabla1[[#This Row],[banco]],Hoja2!$A$1:$B$6,2,0)</f>
        <v>3</v>
      </c>
      <c r="M126" t="str">
        <f>CONCATENATE("'2019-",J126,"-",Tabla1[[#This Row],[dia]],"'")</f>
        <v>'2019-1-18'</v>
      </c>
      <c r="N126" s="4">
        <f>DATE(2019,J126,Tabla1[[#This Row],[dia]])</f>
        <v>43483</v>
      </c>
      <c r="P126">
        <f>DAY(Tabla1[[#This Row],[fecha]])</f>
        <v>18</v>
      </c>
      <c r="Q126">
        <f>MONTH(Tabla1[[#This Row],[fecha]])</f>
        <v>1</v>
      </c>
      <c r="R126">
        <f>YEAR(Tabla1[[#This Row],[fecha]])</f>
        <v>2019</v>
      </c>
      <c r="S126" t="str">
        <f t="shared" si="3"/>
        <v>'2019-1-18'</v>
      </c>
      <c r="T126" t="str">
        <f t="shared" si="4"/>
        <v/>
      </c>
      <c r="U126" t="str">
        <f t="shared" si="5"/>
        <v>insert into estados_cuenta (tipo_movimiento, concepto, fecha, cheque, total, deposito, pagado, estatus, created_at, updated_at, pagado_boolean, id_cuenta, id_admin) values('INGRESO','RM JUGLANS FACTURA 5908','2019-1-18','',7656,7656,7656,'Pagado','2019-06-27 22:39:00','2019-06-27 22:39:00',1,3,2);</v>
      </c>
    </row>
    <row r="127" spans="1:21" x14ac:dyDescent="0.2">
      <c r="A127">
        <v>18</v>
      </c>
      <c r="B127" s="4">
        <v>43483</v>
      </c>
      <c r="D127" t="s">
        <v>80</v>
      </c>
      <c r="F127" s="1">
        <v>272.60000000000002</v>
      </c>
      <c r="G127" s="1">
        <v>64574.78</v>
      </c>
      <c r="H127" t="s">
        <v>137</v>
      </c>
      <c r="I127" s="1"/>
      <c r="J127">
        <v>1</v>
      </c>
      <c r="K127" t="str">
        <f>IF(Tabla1[[#This Row],[cheque]]="","''",Tabla1[[#This Row],[cheque]])</f>
        <v>''</v>
      </c>
      <c r="L127">
        <f>VLOOKUP(Tabla1[[#This Row],[banco]],Hoja2!$A$1:$B$6,2,0)</f>
        <v>3</v>
      </c>
      <c r="M127" t="str">
        <f>CONCATENATE("'2019-",J127,"-",Tabla1[[#This Row],[dia]],"'")</f>
        <v>'2019-1-18'</v>
      </c>
      <c r="N127" s="4">
        <f>DATE(2019,J127,Tabla1[[#This Row],[dia]])</f>
        <v>43483</v>
      </c>
      <c r="P127">
        <f>DAY(Tabla1[[#This Row],[fecha]])</f>
        <v>18</v>
      </c>
      <c r="Q127">
        <f>MONTH(Tabla1[[#This Row],[fecha]])</f>
        <v>1</v>
      </c>
      <c r="R127">
        <f>YEAR(Tabla1[[#This Row],[fecha]])</f>
        <v>2019</v>
      </c>
      <c r="S127" t="str">
        <f t="shared" si="3"/>
        <v>'2019-1-18'</v>
      </c>
      <c r="T127" t="str">
        <f t="shared" si="4"/>
        <v>insert into estados_cuenta (tipo_movimiento, concepto, fecha, cheque, total, retiro, pagado, estatus, created_at, updated_at, pagado_boolean, id_cuenta, id_admin) values('EGRESO','CARGO TBS TONER','2019-1-18','',272.6,272.6,272.6,'Pagado','2019-06-27 22:39:00','2019-06-27 22:39:00',1,3,2);</v>
      </c>
      <c r="U127" t="str">
        <f t="shared" si="5"/>
        <v/>
      </c>
    </row>
    <row r="128" spans="1:21" x14ac:dyDescent="0.2">
      <c r="A128">
        <v>18</v>
      </c>
      <c r="B128" s="4">
        <v>43483</v>
      </c>
      <c r="D128" t="s">
        <v>81</v>
      </c>
      <c r="F128" s="1">
        <v>766</v>
      </c>
      <c r="G128" s="1">
        <v>63808.78</v>
      </c>
      <c r="H128" t="s">
        <v>137</v>
      </c>
      <c r="I128" s="1"/>
      <c r="J128">
        <v>1</v>
      </c>
      <c r="K128" t="str">
        <f>IF(Tabla1[[#This Row],[cheque]]="","''",Tabla1[[#This Row],[cheque]])</f>
        <v>''</v>
      </c>
      <c r="L128">
        <f>VLOOKUP(Tabla1[[#This Row],[banco]],Hoja2!$A$1:$B$6,2,0)</f>
        <v>3</v>
      </c>
      <c r="M128" t="str">
        <f>CONCATENATE("'2019-",J128,"-",Tabla1[[#This Row],[dia]],"'")</f>
        <v>'2019-1-18'</v>
      </c>
      <c r="N128" s="4">
        <f>DATE(2019,J128,Tabla1[[#This Row],[dia]])</f>
        <v>43483</v>
      </c>
      <c r="P128">
        <f>DAY(Tabla1[[#This Row],[fecha]])</f>
        <v>18</v>
      </c>
      <c r="Q128">
        <f>MONTH(Tabla1[[#This Row],[fecha]])</f>
        <v>1</v>
      </c>
      <c r="R128">
        <f>YEAR(Tabla1[[#This Row],[fecha]])</f>
        <v>2019</v>
      </c>
      <c r="S128" t="str">
        <f t="shared" si="3"/>
        <v>'2019-1-18'</v>
      </c>
      <c r="T128" t="str">
        <f t="shared" si="4"/>
        <v>insert into estados_cuenta (tipo_movimiento, concepto, fecha, cheque, total, retiro, pagado, estatus, created_at, updated_at, pagado_boolean, id_cuenta, id_admin) values('EGRESO','COMIS PAOLA','2019-1-18','',766,766,766,'Pagado','2019-06-27 22:39:00','2019-06-27 22:39:00',1,3,2);</v>
      </c>
      <c r="U128" t="str">
        <f t="shared" si="5"/>
        <v/>
      </c>
    </row>
    <row r="129" spans="1:21" x14ac:dyDescent="0.2">
      <c r="A129">
        <v>18</v>
      </c>
      <c r="B129" s="4">
        <v>43483</v>
      </c>
      <c r="D129" t="s">
        <v>82</v>
      </c>
      <c r="F129" s="1">
        <v>1512</v>
      </c>
      <c r="G129" s="1">
        <v>62296.78</v>
      </c>
      <c r="H129" t="s">
        <v>137</v>
      </c>
      <c r="I129" s="1"/>
      <c r="J129">
        <v>1</v>
      </c>
      <c r="K129" t="str">
        <f>IF(Tabla1[[#This Row],[cheque]]="","''",Tabla1[[#This Row],[cheque]])</f>
        <v>''</v>
      </c>
      <c r="L129">
        <f>VLOOKUP(Tabla1[[#This Row],[banco]],Hoja2!$A$1:$B$6,2,0)</f>
        <v>3</v>
      </c>
      <c r="M129" t="str">
        <f>CONCATENATE("'2019-",J129,"-",Tabla1[[#This Row],[dia]],"'")</f>
        <v>'2019-1-18'</v>
      </c>
      <c r="N129" s="4">
        <f>DATE(2019,J129,Tabla1[[#This Row],[dia]])</f>
        <v>43483</v>
      </c>
      <c r="P129">
        <f>DAY(Tabla1[[#This Row],[fecha]])</f>
        <v>18</v>
      </c>
      <c r="Q129">
        <f>MONTH(Tabla1[[#This Row],[fecha]])</f>
        <v>1</v>
      </c>
      <c r="R129">
        <f>YEAR(Tabla1[[#This Row],[fecha]])</f>
        <v>2019</v>
      </c>
      <c r="S129" t="str">
        <f t="shared" si="3"/>
        <v>'2019-1-18'</v>
      </c>
      <c r="T129" t="str">
        <f t="shared" si="4"/>
        <v>insert into estados_cuenta (tipo_movimiento, concepto, fecha, cheque, total, retiro, pagado, estatus, created_at, updated_at, pagado_boolean, id_cuenta, id_admin) values('EGRESO','COMIS JUAN CARLOS','2019-1-18','',1512,1512,1512,'Pagado','2019-06-27 22:39:00','2019-06-27 22:39:00',1,3,2);</v>
      </c>
      <c r="U129" t="str">
        <f t="shared" si="5"/>
        <v/>
      </c>
    </row>
    <row r="130" spans="1:21" x14ac:dyDescent="0.2">
      <c r="A130">
        <v>18</v>
      </c>
      <c r="B130" s="4">
        <v>43483</v>
      </c>
      <c r="D130" t="s">
        <v>24</v>
      </c>
      <c r="F130" s="1">
        <v>4854</v>
      </c>
      <c r="G130" s="1">
        <v>57442.78</v>
      </c>
      <c r="H130" t="s">
        <v>137</v>
      </c>
      <c r="I130" s="1"/>
      <c r="J130">
        <v>1</v>
      </c>
      <c r="K130" t="str">
        <f>IF(Tabla1[[#This Row],[cheque]]="","''",Tabla1[[#This Row],[cheque]])</f>
        <v>''</v>
      </c>
      <c r="L130">
        <f>VLOOKUP(Tabla1[[#This Row],[banco]],Hoja2!$A$1:$B$6,2,0)</f>
        <v>3</v>
      </c>
      <c r="M130" t="str">
        <f>CONCATENATE("'2019-",J130,"-",Tabla1[[#This Row],[dia]],"'")</f>
        <v>'2019-1-18'</v>
      </c>
      <c r="N130" s="4">
        <f>DATE(2019,J130,Tabla1[[#This Row],[dia]])</f>
        <v>43483</v>
      </c>
      <c r="P130">
        <f>DAY(Tabla1[[#This Row],[fecha]])</f>
        <v>18</v>
      </c>
      <c r="Q130">
        <f>MONTH(Tabla1[[#This Row],[fecha]])</f>
        <v>1</v>
      </c>
      <c r="R130">
        <f>YEAR(Tabla1[[#This Row],[fecha]])</f>
        <v>2019</v>
      </c>
      <c r="S130" t="str">
        <f t="shared" si="3"/>
        <v>'2019-1-18'</v>
      </c>
      <c r="T130" t="str">
        <f t="shared" si="4"/>
        <v>insert into estados_cuenta (tipo_movimiento, concepto, fecha, cheque, total, retiro, pagado, estatus, created_at, updated_at, pagado_boolean, id_cuenta, id_admin) values('EGRESO','COMIS LULY','2019-1-18','',4854,4854,4854,'Pagado','2019-06-27 22:39:00','2019-06-27 22:39:00',1,3,2);</v>
      </c>
      <c r="U130" t="str">
        <f t="shared" si="5"/>
        <v/>
      </c>
    </row>
    <row r="131" spans="1:21" x14ac:dyDescent="0.2">
      <c r="A131">
        <v>18</v>
      </c>
      <c r="B131" s="4">
        <v>43483</v>
      </c>
      <c r="D131" t="s">
        <v>83</v>
      </c>
      <c r="F131" s="1">
        <v>6272</v>
      </c>
      <c r="G131" s="1">
        <v>51170.78</v>
      </c>
      <c r="H131" t="s">
        <v>137</v>
      </c>
      <c r="I131" s="1"/>
      <c r="J131">
        <v>1</v>
      </c>
      <c r="K131" t="str">
        <f>IF(Tabla1[[#This Row],[cheque]]="","''",Tabla1[[#This Row],[cheque]])</f>
        <v>''</v>
      </c>
      <c r="L131">
        <f>VLOOKUP(Tabla1[[#This Row],[banco]],Hoja2!$A$1:$B$6,2,0)</f>
        <v>3</v>
      </c>
      <c r="M131" t="str">
        <f>CONCATENATE("'2019-",J131,"-",Tabla1[[#This Row],[dia]],"'")</f>
        <v>'2019-1-18'</v>
      </c>
      <c r="N131" s="4">
        <f>DATE(2019,J131,Tabla1[[#This Row],[dia]])</f>
        <v>43483</v>
      </c>
      <c r="P131">
        <f>DAY(Tabla1[[#This Row],[fecha]])</f>
        <v>18</v>
      </c>
      <c r="Q131">
        <f>MONTH(Tabla1[[#This Row],[fecha]])</f>
        <v>1</v>
      </c>
      <c r="R131">
        <f>YEAR(Tabla1[[#This Row],[fecha]])</f>
        <v>2019</v>
      </c>
      <c r="S131" t="str">
        <f t="shared" ref="S131:S194" si="6">CONCATENATE("'2019-",Q131,"-",P131,"'")</f>
        <v>'2019-1-18'</v>
      </c>
      <c r="T131" t="str">
        <f t="shared" ref="T131:T194" si="7">IF(F131="","",CONCATENATE("insert into estados_cuenta (tipo_movimiento, concepto, fecha, cheque, total, retiro, pagado, estatus, created_at, updated_at, pagado_boolean, id_cuenta, id_admin) values('EGRESO','",D131,"',",S131,",",K131,",",F131,",",F131,",",F131,",'Pagado','2019-06-27 22:39:00','2019-06-27 22:39:00',1,",L131,",2);"))</f>
        <v>insert into estados_cuenta (tipo_movimiento, concepto, fecha, cheque, total, retiro, pagado, estatus, created_at, updated_at, pagado_boolean, id_cuenta, id_admin) values('EGRESO','COMIS RAFA','2019-1-18','',6272,6272,6272,'Pagado','2019-06-27 22:39:00','2019-06-27 22:39:00',1,3,2);</v>
      </c>
      <c r="U131" t="str">
        <f t="shared" ref="U131:U194" si="8">IF(E131="","",CONCATENATE("insert into estados_cuenta (tipo_movimiento, concepto, fecha, cheque, total, deposito, pagado, estatus, created_at, updated_at, pagado_boolean, id_cuenta, id_admin) values('INGRESO','",D131,"',",S131,",",K131,",",E131,",",E131,",",E131,",'Pagado','2019-06-27 22:39:00','2019-06-27 22:39:00',1,",L131,",2);"))</f>
        <v/>
      </c>
    </row>
    <row r="132" spans="1:21" x14ac:dyDescent="0.2">
      <c r="A132">
        <v>18</v>
      </c>
      <c r="B132" s="4">
        <v>43483</v>
      </c>
      <c r="D132" t="s">
        <v>84</v>
      </c>
      <c r="F132" s="1">
        <v>94.47</v>
      </c>
      <c r="G132" s="1">
        <v>51076.31</v>
      </c>
      <c r="H132" t="s">
        <v>137</v>
      </c>
      <c r="I132" s="1"/>
      <c r="J132">
        <v>1</v>
      </c>
      <c r="K132" t="str">
        <f>IF(Tabla1[[#This Row],[cheque]]="","''",Tabla1[[#This Row],[cheque]])</f>
        <v>''</v>
      </c>
      <c r="L132">
        <f>VLOOKUP(Tabla1[[#This Row],[banco]],Hoja2!$A$1:$B$6,2,0)</f>
        <v>3</v>
      </c>
      <c r="M132" t="str">
        <f>CONCATENATE("'2019-",J132,"-",Tabla1[[#This Row],[dia]],"'")</f>
        <v>'2019-1-18'</v>
      </c>
      <c r="N132" s="4">
        <f>DATE(2019,J132,Tabla1[[#This Row],[dia]])</f>
        <v>43483</v>
      </c>
      <c r="P132">
        <f>DAY(Tabla1[[#This Row],[fecha]])</f>
        <v>18</v>
      </c>
      <c r="Q132">
        <f>MONTH(Tabla1[[#This Row],[fecha]])</f>
        <v>1</v>
      </c>
      <c r="R132">
        <f>YEAR(Tabla1[[#This Row],[fecha]])</f>
        <v>2019</v>
      </c>
      <c r="S132" t="str">
        <f t="shared" si="6"/>
        <v>'2019-1-18'</v>
      </c>
      <c r="T132" t="str">
        <f t="shared" si="7"/>
        <v>insert into estados_cuenta (tipo_movimiento, concepto, fecha, cheque, total, retiro, pagado, estatus, created_at, updated_at, pagado_boolean, id_cuenta, id_admin) values('EGRESO','COMIS DIANA','2019-1-18','',94.47,94.47,94.47,'Pagado','2019-06-27 22:39:00','2019-06-27 22:39:00',1,3,2);</v>
      </c>
      <c r="U132" t="str">
        <f t="shared" si="8"/>
        <v/>
      </c>
    </row>
    <row r="133" spans="1:21" x14ac:dyDescent="0.2">
      <c r="A133">
        <v>18</v>
      </c>
      <c r="B133" s="4">
        <v>43483</v>
      </c>
      <c r="D133" t="s">
        <v>85</v>
      </c>
      <c r="F133" s="1">
        <v>93.62</v>
      </c>
      <c r="G133" s="1">
        <v>50982.69</v>
      </c>
      <c r="H133" t="s">
        <v>137</v>
      </c>
      <c r="I133" s="1"/>
      <c r="J133">
        <v>1</v>
      </c>
      <c r="K133" t="str">
        <f>IF(Tabla1[[#This Row],[cheque]]="","''",Tabla1[[#This Row],[cheque]])</f>
        <v>''</v>
      </c>
      <c r="L133">
        <f>VLOOKUP(Tabla1[[#This Row],[banco]],Hoja2!$A$1:$B$6,2,0)</f>
        <v>3</v>
      </c>
      <c r="M133" t="str">
        <f>CONCATENATE("'2019-",J133,"-",Tabla1[[#This Row],[dia]],"'")</f>
        <v>'2019-1-18'</v>
      </c>
      <c r="N133" s="4">
        <f>DATE(2019,J133,Tabla1[[#This Row],[dia]])</f>
        <v>43483</v>
      </c>
      <c r="P133">
        <f>DAY(Tabla1[[#This Row],[fecha]])</f>
        <v>18</v>
      </c>
      <c r="Q133">
        <f>MONTH(Tabla1[[#This Row],[fecha]])</f>
        <v>1</v>
      </c>
      <c r="R133">
        <f>YEAR(Tabla1[[#This Row],[fecha]])</f>
        <v>2019</v>
      </c>
      <c r="S133" t="str">
        <f t="shared" si="6"/>
        <v>'2019-1-18'</v>
      </c>
      <c r="T133" t="str">
        <f t="shared" si="7"/>
        <v>insert into estados_cuenta (tipo_movimiento, concepto, fecha, cheque, total, retiro, pagado, estatus, created_at, updated_at, pagado_boolean, id_cuenta, id_admin) values('EGRESO','COMIS BETTY','2019-1-18','',93.62,93.62,93.62,'Pagado','2019-06-27 22:39:00','2019-06-27 22:39:00',1,3,2);</v>
      </c>
      <c r="U133" t="str">
        <f t="shared" si="8"/>
        <v/>
      </c>
    </row>
    <row r="134" spans="1:21" x14ac:dyDescent="0.2">
      <c r="A134">
        <v>18</v>
      </c>
      <c r="B134" s="4">
        <v>43483</v>
      </c>
      <c r="D134" t="s">
        <v>86</v>
      </c>
      <c r="F134" s="1">
        <v>1100</v>
      </c>
      <c r="G134" s="1">
        <v>49882.69</v>
      </c>
      <c r="H134" t="s">
        <v>137</v>
      </c>
      <c r="I134" s="1"/>
      <c r="J134">
        <v>1</v>
      </c>
      <c r="K134" t="str">
        <f>IF(Tabla1[[#This Row],[cheque]]="","''",Tabla1[[#This Row],[cheque]])</f>
        <v>''</v>
      </c>
      <c r="L134">
        <f>VLOOKUP(Tabla1[[#This Row],[banco]],Hoja2!$A$1:$B$6,2,0)</f>
        <v>3</v>
      </c>
      <c r="M134" t="str">
        <f>CONCATENATE("'2019-",J134,"-",Tabla1[[#This Row],[dia]],"'")</f>
        <v>'2019-1-18'</v>
      </c>
      <c r="N134" s="4">
        <f>DATE(2019,J134,Tabla1[[#This Row],[dia]])</f>
        <v>43483</v>
      </c>
      <c r="P134">
        <f>DAY(Tabla1[[#This Row],[fecha]])</f>
        <v>18</v>
      </c>
      <c r="Q134">
        <f>MONTH(Tabla1[[#This Row],[fecha]])</f>
        <v>1</v>
      </c>
      <c r="R134">
        <f>YEAR(Tabla1[[#This Row],[fecha]])</f>
        <v>2019</v>
      </c>
      <c r="S134" t="str">
        <f t="shared" si="6"/>
        <v>'2019-1-18'</v>
      </c>
      <c r="T134" t="str">
        <f t="shared" si="7"/>
        <v>insert into estados_cuenta (tipo_movimiento, concepto, fecha, cheque, total, retiro, pagado, estatus, created_at, updated_at, pagado_boolean, id_cuenta, id_admin) values('EGRESO','PAGO LIC. TORRES','2019-1-18','',1100,1100,1100,'Pagado','2019-06-27 22:39:00','2019-06-27 22:39:00',1,3,2);</v>
      </c>
      <c r="U134" t="str">
        <f t="shared" si="8"/>
        <v/>
      </c>
    </row>
    <row r="135" spans="1:21" x14ac:dyDescent="0.2">
      <c r="A135">
        <v>18</v>
      </c>
      <c r="B135" s="4">
        <v>43483</v>
      </c>
      <c r="D135" t="s">
        <v>571</v>
      </c>
      <c r="F135" s="1">
        <v>103</v>
      </c>
      <c r="G135" s="1">
        <v>11934.19</v>
      </c>
      <c r="H135" t="s">
        <v>136</v>
      </c>
      <c r="I135" s="1"/>
      <c r="J135">
        <v>1</v>
      </c>
      <c r="K135" t="str">
        <f>IF(Tabla1[[#This Row],[cheque]]="","''",Tabla1[[#This Row],[cheque]])</f>
        <v>''</v>
      </c>
      <c r="L135">
        <f>VLOOKUP(Tabla1[[#This Row],[banco]],Hoja2!$A$1:$B$6,2,0)</f>
        <v>2</v>
      </c>
      <c r="M135" t="str">
        <f>CONCATENATE("'2019-",J135,"-",Tabla1[[#This Row],[dia]],"'")</f>
        <v>'2019-1-18'</v>
      </c>
      <c r="N135" s="4">
        <f>DATE(2019,J135,Tabla1[[#This Row],[dia]])</f>
        <v>43483</v>
      </c>
      <c r="P135">
        <f>DAY(Tabla1[[#This Row],[fecha]])</f>
        <v>18</v>
      </c>
      <c r="Q135">
        <f>MONTH(Tabla1[[#This Row],[fecha]])</f>
        <v>1</v>
      </c>
      <c r="R135">
        <f>YEAR(Tabla1[[#This Row],[fecha]])</f>
        <v>2019</v>
      </c>
      <c r="S135" t="str">
        <f t="shared" si="6"/>
        <v>'2019-1-18'</v>
      </c>
      <c r="T135" t="str">
        <f t="shared" si="7"/>
        <v>insert into estados_cuenta (tipo_movimiento, concepto, fecha, cheque, total, retiro, pagado, estatus, created_at, updated_at, pagado_boolean, id_cuenta, id_admin) values('EGRESO','CAFETERÍA BELEN','2019-1-18','',103,103,103,'Pagado','2019-06-27 22:39:00','2019-06-27 22:39:00',1,2,2);</v>
      </c>
      <c r="U135" t="str">
        <f t="shared" si="8"/>
        <v/>
      </c>
    </row>
    <row r="136" spans="1:21" x14ac:dyDescent="0.2">
      <c r="A136">
        <v>21</v>
      </c>
      <c r="B136" s="4">
        <v>43486</v>
      </c>
      <c r="D136" t="s">
        <v>87</v>
      </c>
      <c r="F136" s="1">
        <v>5500</v>
      </c>
      <c r="G136" s="1">
        <v>44382.69</v>
      </c>
      <c r="H136" t="s">
        <v>137</v>
      </c>
      <c r="I136" s="1"/>
      <c r="J136">
        <v>1</v>
      </c>
      <c r="K136" t="str">
        <f>IF(Tabla1[[#This Row],[cheque]]="","''",Tabla1[[#This Row],[cheque]])</f>
        <v>''</v>
      </c>
      <c r="L136">
        <f>VLOOKUP(Tabla1[[#This Row],[banco]],Hoja2!$A$1:$B$6,2,0)</f>
        <v>3</v>
      </c>
      <c r="M136" t="str">
        <f>CONCATENATE("'2019-",J136,"-",Tabla1[[#This Row],[dia]],"'")</f>
        <v>'2019-1-21'</v>
      </c>
      <c r="N136" s="4">
        <f>DATE(2019,J136,Tabla1[[#This Row],[dia]])</f>
        <v>43486</v>
      </c>
      <c r="P136">
        <f>DAY(Tabla1[[#This Row],[fecha]])</f>
        <v>21</v>
      </c>
      <c r="Q136">
        <f>MONTH(Tabla1[[#This Row],[fecha]])</f>
        <v>1</v>
      </c>
      <c r="R136">
        <f>YEAR(Tabla1[[#This Row],[fecha]])</f>
        <v>2019</v>
      </c>
      <c r="S136" t="str">
        <f t="shared" si="6"/>
        <v>'2019-1-21'</v>
      </c>
      <c r="T136" t="str">
        <f t="shared" si="7"/>
        <v>insert into estados_cuenta (tipo_movimiento, concepto, fecha, cheque, total, retiro, pagado, estatus, created_at, updated_at, pagado_boolean, id_cuenta, id_admin) values('EGRESO','RETIRO CAJERO LIC.PARRA (PAGOS EN EFECTIVO DE ELÉCTRICO Y CERAMIQUERO, QUEDANDO SALDO. DETALLE EN EFECTIVOS EMPORIO)','2019-1-21','',5500,5500,5500,'Pagado','2019-06-27 22:39:00','2019-06-27 22:39:00',1,3,2);</v>
      </c>
      <c r="U136" t="str">
        <f t="shared" si="8"/>
        <v/>
      </c>
    </row>
    <row r="137" spans="1:21" x14ac:dyDescent="0.2">
      <c r="A137">
        <v>21</v>
      </c>
      <c r="B137" s="4">
        <v>43486</v>
      </c>
      <c r="D137" t="s">
        <v>88</v>
      </c>
      <c r="E137" s="1">
        <v>17400</v>
      </c>
      <c r="G137" s="1">
        <v>61782.69</v>
      </c>
      <c r="H137" t="s">
        <v>137</v>
      </c>
      <c r="I137" s="1"/>
      <c r="J137">
        <v>1</v>
      </c>
      <c r="K137" t="str">
        <f>IF(Tabla1[[#This Row],[cheque]]="","''",Tabla1[[#This Row],[cheque]])</f>
        <v>''</v>
      </c>
      <c r="L137">
        <f>VLOOKUP(Tabla1[[#This Row],[banco]],Hoja2!$A$1:$B$6,2,0)</f>
        <v>3</v>
      </c>
      <c r="M137" t="str">
        <f>CONCATENATE("'2019-",J137,"-",Tabla1[[#This Row],[dia]],"'")</f>
        <v>'2019-1-21'</v>
      </c>
      <c r="N137" s="4">
        <f>DATE(2019,J137,Tabla1[[#This Row],[dia]])</f>
        <v>43486</v>
      </c>
      <c r="P137">
        <f>DAY(Tabla1[[#This Row],[fecha]])</f>
        <v>21</v>
      </c>
      <c r="Q137">
        <f>MONTH(Tabla1[[#This Row],[fecha]])</f>
        <v>1</v>
      </c>
      <c r="R137">
        <f>YEAR(Tabla1[[#This Row],[fecha]])</f>
        <v>2019</v>
      </c>
      <c r="S137" t="str">
        <f t="shared" si="6"/>
        <v>'2019-1-21'</v>
      </c>
      <c r="T137" t="str">
        <f t="shared" si="7"/>
        <v/>
      </c>
      <c r="U137" t="str">
        <f t="shared" si="8"/>
        <v>insert into estados_cuenta (tipo_movimiento, concepto, fecha, cheque, total, deposito, pagado, estatus, created_at, updated_at, pagado_boolean, id_cuenta, id_admin) values('INGRESO','PIZZERIA LA SIERRA FACTURA 5841','2019-1-21','',17400,17400,17400,'Pagado','2019-06-27 22:39:00','2019-06-27 22:39:00',1,3,2);</v>
      </c>
    </row>
    <row r="138" spans="1:21" x14ac:dyDescent="0.2">
      <c r="A138">
        <v>21</v>
      </c>
      <c r="B138" s="4">
        <v>43486</v>
      </c>
      <c r="D138" t="s">
        <v>89</v>
      </c>
      <c r="E138" s="1">
        <v>580</v>
      </c>
      <c r="G138" s="1">
        <v>62362.69</v>
      </c>
      <c r="H138" t="s">
        <v>137</v>
      </c>
      <c r="I138" s="1"/>
      <c r="J138">
        <v>1</v>
      </c>
      <c r="K138" t="str">
        <f>IF(Tabla1[[#This Row],[cheque]]="","''",Tabla1[[#This Row],[cheque]])</f>
        <v>''</v>
      </c>
      <c r="L138">
        <f>VLOOKUP(Tabla1[[#This Row],[banco]],Hoja2!$A$1:$B$6,2,0)</f>
        <v>3</v>
      </c>
      <c r="M138" t="str">
        <f>CONCATENATE("'2019-",J138,"-",Tabla1[[#This Row],[dia]],"'")</f>
        <v>'2019-1-21'</v>
      </c>
      <c r="N138" s="4">
        <f>DATE(2019,J138,Tabla1[[#This Row],[dia]])</f>
        <v>43486</v>
      </c>
      <c r="P138">
        <f>DAY(Tabla1[[#This Row],[fecha]])</f>
        <v>21</v>
      </c>
      <c r="Q138">
        <f>MONTH(Tabla1[[#This Row],[fecha]])</f>
        <v>1</v>
      </c>
      <c r="R138">
        <f>YEAR(Tabla1[[#This Row],[fecha]])</f>
        <v>2019</v>
      </c>
      <c r="S138" t="str">
        <f t="shared" si="6"/>
        <v>'2019-1-21'</v>
      </c>
      <c r="T138" t="str">
        <f t="shared" si="7"/>
        <v/>
      </c>
      <c r="U138" t="str">
        <f t="shared" si="8"/>
        <v>insert into estados_cuenta (tipo_movimiento, concepto, fecha, cheque, total, deposito, pagado, estatus, created_at, updated_at, pagado_boolean, id_cuenta, id_admin) values('INGRESO','EF MIXTO INDELEK FACTURA 5906','2019-1-21','',580,580,580,'Pagado','2019-06-27 22:39:00','2019-06-27 22:39:00',1,3,2);</v>
      </c>
    </row>
    <row r="139" spans="1:21" x14ac:dyDescent="0.2">
      <c r="A139">
        <v>21</v>
      </c>
      <c r="B139" s="4">
        <v>43486</v>
      </c>
      <c r="D139" t="s">
        <v>90</v>
      </c>
      <c r="F139" s="1">
        <v>6252.82</v>
      </c>
      <c r="G139" s="1">
        <v>56109.87</v>
      </c>
      <c r="H139" t="s">
        <v>137</v>
      </c>
      <c r="I139" s="1"/>
      <c r="J139">
        <v>1</v>
      </c>
      <c r="K139" t="str">
        <f>IF(Tabla1[[#This Row],[cheque]]="","''",Tabla1[[#This Row],[cheque]])</f>
        <v>''</v>
      </c>
      <c r="L139">
        <f>VLOOKUP(Tabla1[[#This Row],[banco]],Hoja2!$A$1:$B$6,2,0)</f>
        <v>3</v>
      </c>
      <c r="M139" t="str">
        <f>CONCATENATE("'2019-",J139,"-",Tabla1[[#This Row],[dia]],"'")</f>
        <v>'2019-1-21'</v>
      </c>
      <c r="N139" s="4">
        <f>DATE(2019,J139,Tabla1[[#This Row],[dia]])</f>
        <v>43486</v>
      </c>
      <c r="P139">
        <f>DAY(Tabla1[[#This Row],[fecha]])</f>
        <v>21</v>
      </c>
      <c r="Q139">
        <f>MONTH(Tabla1[[#This Row],[fecha]])</f>
        <v>1</v>
      </c>
      <c r="R139">
        <f>YEAR(Tabla1[[#This Row],[fecha]])</f>
        <v>2019</v>
      </c>
      <c r="S139" t="str">
        <f t="shared" si="6"/>
        <v>'2019-1-21'</v>
      </c>
      <c r="T139" t="str">
        <f t="shared" si="7"/>
        <v>insert into estados_cuenta (tipo_movimiento, concepto, fecha, cheque, total, retiro, pagado, estatus, created_at, updated_at, pagado_boolean, id_cuenta, id_admin) values('EGRESO','RM CAPITAL TIRE CENTER CL. 35 Y CL. 37 IMPI','2019-1-21','',6252.82,6252.82,6252.82,'Pagado','2019-06-27 22:39:00','2019-06-27 22:39:00',1,3,2);</v>
      </c>
      <c r="U139" t="str">
        <f t="shared" si="8"/>
        <v/>
      </c>
    </row>
    <row r="140" spans="1:21" x14ac:dyDescent="0.2">
      <c r="A140">
        <v>21</v>
      </c>
      <c r="B140" s="4">
        <v>43486</v>
      </c>
      <c r="D140" t="s">
        <v>702</v>
      </c>
      <c r="E140" s="1">
        <v>665</v>
      </c>
      <c r="F140" s="1"/>
      <c r="G140" s="1">
        <v>9837.16</v>
      </c>
      <c r="H140" t="s">
        <v>138</v>
      </c>
      <c r="I140" s="1"/>
      <c r="J140">
        <v>1</v>
      </c>
      <c r="K140" t="str">
        <f>IF(Tabla1[[#This Row],[cheque]]="","''",Tabla1[[#This Row],[cheque]])</f>
        <v>''</v>
      </c>
      <c r="L140">
        <f>VLOOKUP(Tabla1[[#This Row],[banco]],Hoja2!$A$1:$B$6,2,0)</f>
        <v>4</v>
      </c>
      <c r="M140" t="str">
        <f>CONCATENATE("'2019-",J140,"-",Tabla1[[#This Row],[dia]],"'")</f>
        <v>'2019-1-21'</v>
      </c>
      <c r="N140" s="4">
        <f>DATE(2019,J140,Tabla1[[#This Row],[dia]])</f>
        <v>43486</v>
      </c>
      <c r="P140">
        <f>DAY(Tabla1[[#This Row],[fecha]])</f>
        <v>21</v>
      </c>
      <c r="Q140">
        <f>MONTH(Tabla1[[#This Row],[fecha]])</f>
        <v>1</v>
      </c>
      <c r="R140">
        <f>YEAR(Tabla1[[#This Row],[fecha]])</f>
        <v>2019</v>
      </c>
      <c r="S140" t="str">
        <f t="shared" si="6"/>
        <v>'2019-1-21'</v>
      </c>
      <c r="T140" t="str">
        <f t="shared" si="7"/>
        <v/>
      </c>
      <c r="U140" t="str">
        <f t="shared" si="8"/>
        <v>insert into estados_cuenta (tipo_movimiento, concepto, fecha, cheque, total, deposito, pagado, estatus, created_at, updated_at, pagado_boolean, id_cuenta, id_admin) values('INGRESO','REN Y DUSO PAGO 3/12 BARAKATO SALON RECIBO 2102','2019-1-21','',665,665,665,'Pagado','2019-06-27 22:39:00','2019-06-27 22:39:00',1,4,2);</v>
      </c>
    </row>
    <row r="141" spans="1:21" x14ac:dyDescent="0.2">
      <c r="A141">
        <v>22</v>
      </c>
      <c r="B141" s="4">
        <v>43487</v>
      </c>
      <c r="D141" t="s">
        <v>91</v>
      </c>
      <c r="F141" s="1">
        <v>263</v>
      </c>
      <c r="G141" s="1">
        <v>55846.87</v>
      </c>
      <c r="H141" t="s">
        <v>137</v>
      </c>
      <c r="I141" s="1"/>
      <c r="J141">
        <v>1</v>
      </c>
      <c r="K141" t="str">
        <f>IF(Tabla1[[#This Row],[cheque]]="","''",Tabla1[[#This Row],[cheque]])</f>
        <v>''</v>
      </c>
      <c r="L141">
        <f>VLOOKUP(Tabla1[[#This Row],[banco]],Hoja2!$A$1:$B$6,2,0)</f>
        <v>3</v>
      </c>
      <c r="M141" t="str">
        <f>CONCATENATE("'2019-",J141,"-",Tabla1[[#This Row],[dia]],"'")</f>
        <v>'2019-1-22'</v>
      </c>
      <c r="N141" s="4">
        <f>DATE(2019,J141,Tabla1[[#This Row],[dia]])</f>
        <v>43487</v>
      </c>
      <c r="P141">
        <f>DAY(Tabla1[[#This Row],[fecha]])</f>
        <v>22</v>
      </c>
      <c r="Q141">
        <f>MONTH(Tabla1[[#This Row],[fecha]])</f>
        <v>1</v>
      </c>
      <c r="R141">
        <f>YEAR(Tabla1[[#This Row],[fecha]])</f>
        <v>2019</v>
      </c>
      <c r="S141" t="str">
        <f t="shared" si="6"/>
        <v>'2019-1-22'</v>
      </c>
      <c r="T141" t="str">
        <f t="shared" si="7"/>
        <v>insert into estados_cuenta (tipo_movimiento, concepto, fecha, cheque, total, retiro, pagado, estatus, created_at, updated_at, pagado_boolean, id_cuenta, id_admin) values('EGRESO','RO CATÁLOGO PUBLICITARIO PEI INDAUTOR','2019-1-22','',263,263,263,'Pagado','2019-06-27 22:39:00','2019-06-27 22:39:00',1,3,2);</v>
      </c>
      <c r="U141" t="str">
        <f t="shared" si="8"/>
        <v/>
      </c>
    </row>
    <row r="142" spans="1:21" x14ac:dyDescent="0.2">
      <c r="A142">
        <v>22</v>
      </c>
      <c r="B142" s="4">
        <v>43487</v>
      </c>
      <c r="D142" t="s">
        <v>92</v>
      </c>
      <c r="E142" s="1">
        <v>6600.4</v>
      </c>
      <c r="G142" s="1">
        <v>62447.27</v>
      </c>
      <c r="H142" t="s">
        <v>137</v>
      </c>
      <c r="I142" s="1"/>
      <c r="J142">
        <v>1</v>
      </c>
      <c r="K142" t="str">
        <f>IF(Tabla1[[#This Row],[cheque]]="","''",Tabla1[[#This Row],[cheque]])</f>
        <v>''</v>
      </c>
      <c r="L142">
        <f>VLOOKUP(Tabla1[[#This Row],[banco]],Hoja2!$A$1:$B$6,2,0)</f>
        <v>3</v>
      </c>
      <c r="M142" t="str">
        <f>CONCATENATE("'2019-",J142,"-",Tabla1[[#This Row],[dia]],"'")</f>
        <v>'2019-1-22'</v>
      </c>
      <c r="N142" s="4">
        <f>DATE(2019,J142,Tabla1[[#This Row],[dia]])</f>
        <v>43487</v>
      </c>
      <c r="P142">
        <f>DAY(Tabla1[[#This Row],[fecha]])</f>
        <v>22</v>
      </c>
      <c r="Q142">
        <f>MONTH(Tabla1[[#This Row],[fecha]])</f>
        <v>1</v>
      </c>
      <c r="R142">
        <f>YEAR(Tabla1[[#This Row],[fecha]])</f>
        <v>2019</v>
      </c>
      <c r="S142" t="str">
        <f t="shared" si="6"/>
        <v>'2019-1-22'</v>
      </c>
      <c r="T142" t="str">
        <f t="shared" si="7"/>
        <v/>
      </c>
      <c r="U142" t="str">
        <f t="shared" si="8"/>
        <v>insert into estados_cuenta (tipo_movimiento, concepto, fecha, cheque, total, deposito, pagado, estatus, created_at, updated_at, pagado_boolean, id_cuenta, id_admin) values('INGRESO','RM FARAONES FACTURA 5887','2019-1-22','',6600.4,6600.4,6600.4,'Pagado','2019-06-27 22:39:00','2019-06-27 22:39:00',1,3,2);</v>
      </c>
    </row>
    <row r="143" spans="1:21" x14ac:dyDescent="0.2">
      <c r="A143">
        <v>22</v>
      </c>
      <c r="B143" s="4">
        <v>43487</v>
      </c>
      <c r="D143" t="s">
        <v>13</v>
      </c>
      <c r="F143" s="1">
        <v>20000</v>
      </c>
      <c r="G143" s="1">
        <v>42447.27</v>
      </c>
      <c r="H143" t="s">
        <v>137</v>
      </c>
      <c r="I143" s="1"/>
      <c r="J143">
        <v>1</v>
      </c>
      <c r="K143" t="str">
        <f>IF(Tabla1[[#This Row],[cheque]]="","''",Tabla1[[#This Row],[cheque]])</f>
        <v>''</v>
      </c>
      <c r="L143">
        <f>VLOOKUP(Tabla1[[#This Row],[banco]],Hoja2!$A$1:$B$6,2,0)</f>
        <v>3</v>
      </c>
      <c r="M143" t="str">
        <f>CONCATENATE("'2019-",J143,"-",Tabla1[[#This Row],[dia]],"'")</f>
        <v>'2019-1-22'</v>
      </c>
      <c r="N143" s="4">
        <f>DATE(2019,J143,Tabla1[[#This Row],[dia]])</f>
        <v>43487</v>
      </c>
      <c r="P143">
        <f>DAY(Tabla1[[#This Row],[fecha]])</f>
        <v>22</v>
      </c>
      <c r="Q143">
        <f>MONTH(Tabla1[[#This Row],[fecha]])</f>
        <v>1</v>
      </c>
      <c r="R143">
        <f>YEAR(Tabla1[[#This Row],[fecha]])</f>
        <v>2019</v>
      </c>
      <c r="S143" t="str">
        <f t="shared" si="6"/>
        <v>'2019-1-22'</v>
      </c>
      <c r="T143" t="str">
        <f t="shared" si="7"/>
        <v>insert into estados_cuenta (tipo_movimiento, concepto, fecha, cheque, total, retiro, pagado, estatus, created_at, updated_at, pagado_boolean, id_cuenta, id_admin) values('EGRESO','TRASPASO DE HSBC A BANCOMER','2019-1-22','',20000,20000,20000,'Pagado','2019-06-27 22:39:00','2019-06-27 22:39:00',1,3,2);</v>
      </c>
      <c r="U143" t="str">
        <f t="shared" si="8"/>
        <v/>
      </c>
    </row>
    <row r="144" spans="1:21" x14ac:dyDescent="0.2">
      <c r="A144">
        <v>22</v>
      </c>
      <c r="B144" s="4">
        <v>43487</v>
      </c>
      <c r="D144" t="s">
        <v>572</v>
      </c>
      <c r="F144" s="1">
        <v>872.61</v>
      </c>
      <c r="G144" s="1">
        <v>11061.58</v>
      </c>
      <c r="H144" t="s">
        <v>136</v>
      </c>
      <c r="I144" s="1"/>
      <c r="J144">
        <v>1</v>
      </c>
      <c r="K144" t="str">
        <f>IF(Tabla1[[#This Row],[cheque]]="","''",Tabla1[[#This Row],[cheque]])</f>
        <v>''</v>
      </c>
      <c r="L144">
        <f>VLOOKUP(Tabla1[[#This Row],[banco]],Hoja2!$A$1:$B$6,2,0)</f>
        <v>2</v>
      </c>
      <c r="M144" t="str">
        <f>CONCATENATE("'2019-",J144,"-",Tabla1[[#This Row],[dia]],"'")</f>
        <v>'2019-1-22'</v>
      </c>
      <c r="N144" s="4">
        <f>DATE(2019,J144,Tabla1[[#This Row],[dia]])</f>
        <v>43487</v>
      </c>
      <c r="P144">
        <f>DAY(Tabla1[[#This Row],[fecha]])</f>
        <v>22</v>
      </c>
      <c r="Q144">
        <f>MONTH(Tabla1[[#This Row],[fecha]])</f>
        <v>1</v>
      </c>
      <c r="R144">
        <f>YEAR(Tabla1[[#This Row],[fecha]])</f>
        <v>2019</v>
      </c>
      <c r="S144" t="str">
        <f t="shared" si="6"/>
        <v>'2019-1-22'</v>
      </c>
      <c r="T144" t="str">
        <f t="shared" si="7"/>
        <v>insert into estados_cuenta (tipo_movimiento, concepto, fecha, cheque, total, retiro, pagado, estatus, created_at, updated_at, pagado_boolean, id_cuenta, id_admin) values('EGRESO','CAPO BIO E INSCONT (NUTRILEVEL Y EL CHISTE ES ECHAR HUMO)','2019-1-22','',872.61,872.61,872.61,'Pagado','2019-06-27 22:39:00','2019-06-27 22:39:00',1,2,2);</v>
      </c>
      <c r="U144" t="str">
        <f t="shared" si="8"/>
        <v/>
      </c>
    </row>
    <row r="145" spans="1:21" x14ac:dyDescent="0.2">
      <c r="A145">
        <v>22</v>
      </c>
      <c r="B145" s="4">
        <v>43487</v>
      </c>
      <c r="D145" t="s">
        <v>13</v>
      </c>
      <c r="E145" s="1">
        <v>20000</v>
      </c>
      <c r="F145" s="1"/>
      <c r="G145" s="1">
        <v>31061.58</v>
      </c>
      <c r="H145" t="s">
        <v>136</v>
      </c>
      <c r="I145" s="1"/>
      <c r="J145">
        <v>1</v>
      </c>
      <c r="K145" t="str">
        <f>IF(Tabla1[[#This Row],[cheque]]="","''",Tabla1[[#This Row],[cheque]])</f>
        <v>''</v>
      </c>
      <c r="L145">
        <f>VLOOKUP(Tabla1[[#This Row],[banco]],Hoja2!$A$1:$B$6,2,0)</f>
        <v>2</v>
      </c>
      <c r="M145" t="str">
        <f>CONCATENATE("'2019-",J145,"-",Tabla1[[#This Row],[dia]],"'")</f>
        <v>'2019-1-22'</v>
      </c>
      <c r="N145" s="4">
        <f>DATE(2019,J145,Tabla1[[#This Row],[dia]])</f>
        <v>43487</v>
      </c>
      <c r="P145">
        <f>DAY(Tabla1[[#This Row],[fecha]])</f>
        <v>22</v>
      </c>
      <c r="Q145">
        <f>MONTH(Tabla1[[#This Row],[fecha]])</f>
        <v>1</v>
      </c>
      <c r="R145">
        <f>YEAR(Tabla1[[#This Row],[fecha]])</f>
        <v>2019</v>
      </c>
      <c r="S145" t="str">
        <f t="shared" si="6"/>
        <v>'2019-1-22'</v>
      </c>
      <c r="T145" t="str">
        <f t="shared" si="7"/>
        <v/>
      </c>
      <c r="U145" t="str">
        <f t="shared" si="8"/>
        <v>insert into estados_cuenta (tipo_movimiento, concepto, fecha, cheque, total, deposito, pagado, estatus, created_at, updated_at, pagado_boolean, id_cuenta, id_admin) values('INGRESO','TRASPASO DE HSBC A BANCOMER','2019-1-22','',20000,20000,20000,'Pagado','2019-06-27 22:39:00','2019-06-27 22:39:00',1,2,2);</v>
      </c>
    </row>
    <row r="146" spans="1:21" x14ac:dyDescent="0.2">
      <c r="A146">
        <v>22</v>
      </c>
      <c r="B146" s="4">
        <v>43487</v>
      </c>
      <c r="D146" t="s">
        <v>573</v>
      </c>
      <c r="F146" s="1">
        <v>9500</v>
      </c>
      <c r="G146" s="1">
        <v>21561.58</v>
      </c>
      <c r="H146" t="s">
        <v>136</v>
      </c>
      <c r="I146" s="1"/>
      <c r="J146">
        <v>1</v>
      </c>
      <c r="K146" t="str">
        <f>IF(Tabla1[[#This Row],[cheque]]="","''",Tabla1[[#This Row],[cheque]])</f>
        <v>''</v>
      </c>
      <c r="L146">
        <f>VLOOKUP(Tabla1[[#This Row],[banco]],Hoja2!$A$1:$B$6,2,0)</f>
        <v>2</v>
      </c>
      <c r="M146" t="str">
        <f>CONCATENATE("'2019-",J146,"-",Tabla1[[#This Row],[dia]],"'")</f>
        <v>'2019-1-22'</v>
      </c>
      <c r="N146" s="4">
        <f>DATE(2019,J146,Tabla1[[#This Row],[dia]])</f>
        <v>43487</v>
      </c>
      <c r="P146">
        <f>DAY(Tabla1[[#This Row],[fecha]])</f>
        <v>22</v>
      </c>
      <c r="Q146">
        <f>MONTH(Tabla1[[#This Row],[fecha]])</f>
        <v>1</v>
      </c>
      <c r="R146">
        <f>YEAR(Tabla1[[#This Row],[fecha]])</f>
        <v>2019</v>
      </c>
      <c r="S146" t="str">
        <f t="shared" si="6"/>
        <v>'2019-1-22'</v>
      </c>
      <c r="T146" t="str">
        <f t="shared" si="7"/>
        <v>insert into estados_cuenta (tipo_movimiento, concepto, fecha, cheque, total, retiro, pagado, estatus, created_at, updated_at, pagado_boolean, id_cuenta, id_admin) values('EGRESO','PAGO SR. LECHUGA HOGAR','2019-1-22','',9500,9500,9500,'Pagado','2019-06-27 22:39:00','2019-06-27 22:39:00',1,2,2);</v>
      </c>
      <c r="U146" t="str">
        <f t="shared" si="8"/>
        <v/>
      </c>
    </row>
    <row r="147" spans="1:21" x14ac:dyDescent="0.2">
      <c r="A147">
        <v>22</v>
      </c>
      <c r="B147" s="4">
        <v>43487</v>
      </c>
      <c r="D147" t="s">
        <v>574</v>
      </c>
      <c r="F147" s="1">
        <v>4274.55</v>
      </c>
      <c r="G147" s="1">
        <v>17287.03</v>
      </c>
      <c r="H147" t="s">
        <v>136</v>
      </c>
      <c r="I147" s="1"/>
      <c r="J147">
        <v>1</v>
      </c>
      <c r="K147" t="str">
        <f>IF(Tabla1[[#This Row],[cheque]]="","''",Tabla1[[#This Row],[cheque]])</f>
        <v>''</v>
      </c>
      <c r="L147">
        <f>VLOOKUP(Tabla1[[#This Row],[banco]],Hoja2!$A$1:$B$6,2,0)</f>
        <v>2</v>
      </c>
      <c r="M147" t="str">
        <f>CONCATENATE("'2019-",J147,"-",Tabla1[[#This Row],[dia]],"'")</f>
        <v>'2019-1-22'</v>
      </c>
      <c r="N147" s="4">
        <f>DATE(2019,J147,Tabla1[[#This Row],[dia]])</f>
        <v>43487</v>
      </c>
      <c r="P147">
        <f>DAY(Tabla1[[#This Row],[fecha]])</f>
        <v>22</v>
      </c>
      <c r="Q147">
        <f>MONTH(Tabla1[[#This Row],[fecha]])</f>
        <v>1</v>
      </c>
      <c r="R147">
        <f>YEAR(Tabla1[[#This Row],[fecha]])</f>
        <v>2019</v>
      </c>
      <c r="S147" t="str">
        <f t="shared" si="6"/>
        <v>'2019-1-22'</v>
      </c>
      <c r="T147" t="str">
        <f t="shared" si="7"/>
        <v>insert into estados_cuenta (tipo_movimiento, concepto, fecha, cheque, total, retiro, pagado, estatus, created_at, updated_at, pagado_boolean, id_cuenta, id_admin) values('EGRESO','MATERIAL ELÉCTRICO HOGAR','2019-1-22','',4274.55,4274.55,4274.55,'Pagado','2019-06-27 22:39:00','2019-06-27 22:39:00',1,2,2);</v>
      </c>
      <c r="U147" t="str">
        <f t="shared" si="8"/>
        <v/>
      </c>
    </row>
    <row r="148" spans="1:21" x14ac:dyDescent="0.2">
      <c r="A148">
        <v>23</v>
      </c>
      <c r="B148" s="4">
        <v>43488</v>
      </c>
      <c r="D148" t="s">
        <v>93</v>
      </c>
      <c r="E148" s="1">
        <v>7180.4</v>
      </c>
      <c r="G148" s="1">
        <v>49627.67</v>
      </c>
      <c r="H148" t="s">
        <v>137</v>
      </c>
      <c r="I148" s="1"/>
      <c r="J148">
        <v>1</v>
      </c>
      <c r="K148" t="str">
        <f>IF(Tabla1[[#This Row],[cheque]]="","''",Tabla1[[#This Row],[cheque]])</f>
        <v>''</v>
      </c>
      <c r="L148">
        <f>VLOOKUP(Tabla1[[#This Row],[banco]],Hoja2!$A$1:$B$6,2,0)</f>
        <v>3</v>
      </c>
      <c r="M148" t="str">
        <f>CONCATENATE("'2019-",J148,"-",Tabla1[[#This Row],[dia]],"'")</f>
        <v>'2019-1-23'</v>
      </c>
      <c r="N148" s="4">
        <f>DATE(2019,J148,Tabla1[[#This Row],[dia]])</f>
        <v>43488</v>
      </c>
      <c r="P148">
        <f>DAY(Tabla1[[#This Row],[fecha]])</f>
        <v>23</v>
      </c>
      <c r="Q148">
        <f>MONTH(Tabla1[[#This Row],[fecha]])</f>
        <v>1</v>
      </c>
      <c r="R148">
        <f>YEAR(Tabla1[[#This Row],[fecha]])</f>
        <v>2019</v>
      </c>
      <c r="S148" t="str">
        <f t="shared" si="6"/>
        <v>'2019-1-23'</v>
      </c>
      <c r="T148" t="str">
        <f t="shared" si="7"/>
        <v/>
      </c>
      <c r="U148" t="str">
        <f t="shared" si="8"/>
        <v>insert into estados_cuenta (tipo_movimiento, concepto, fecha, cheque, total, deposito, pagado, estatus, created_at, updated_at, pagado_boolean, id_cuenta, id_admin) values('INGRESO','EF MIXTO Y RM MOLINA´S STEAK HOUSE HA FACTURA 5880','2019-1-23','',7180.4,7180.4,7180.4,'Pagado','2019-06-27 22:39:00','2019-06-27 22:39:00',1,3,2);</v>
      </c>
    </row>
    <row r="149" spans="1:21" x14ac:dyDescent="0.2">
      <c r="A149">
        <v>23</v>
      </c>
      <c r="B149" s="4">
        <v>43488</v>
      </c>
      <c r="C149">
        <v>215</v>
      </c>
      <c r="D149" t="s">
        <v>94</v>
      </c>
      <c r="F149" s="1">
        <v>18500</v>
      </c>
      <c r="G149" s="1">
        <v>31127.67</v>
      </c>
      <c r="H149" t="s">
        <v>137</v>
      </c>
      <c r="I149" s="1"/>
      <c r="J149">
        <v>1</v>
      </c>
      <c r="K149">
        <f>IF(Tabla1[[#This Row],[cheque]]="","''",Tabla1[[#This Row],[cheque]])</f>
        <v>215</v>
      </c>
      <c r="L149">
        <f>VLOOKUP(Tabla1[[#This Row],[banco]],Hoja2!$A$1:$B$6,2,0)</f>
        <v>3</v>
      </c>
      <c r="M149" t="str">
        <f>CONCATENATE("'2019-",J149,"-",Tabla1[[#This Row],[dia]],"'")</f>
        <v>'2019-1-23'</v>
      </c>
      <c r="N149" s="4">
        <f>DATE(2019,J149,Tabla1[[#This Row],[dia]])</f>
        <v>43488</v>
      </c>
      <c r="P149">
        <f>DAY(Tabla1[[#This Row],[fecha]])</f>
        <v>23</v>
      </c>
      <c r="Q149">
        <f>MONTH(Tabla1[[#This Row],[fecha]])</f>
        <v>1</v>
      </c>
      <c r="R149">
        <f>YEAR(Tabla1[[#This Row],[fecha]])</f>
        <v>2019</v>
      </c>
      <c r="S149" t="str">
        <f t="shared" si="6"/>
        <v>'2019-1-23'</v>
      </c>
      <c r="T149" t="str">
        <f t="shared" si="7"/>
        <v>insert into estados_cuenta (tipo_movimiento, concepto, fecha, cheque, total, retiro, pagado, estatus, created_at, updated_at, pagado_boolean, id_cuenta, id_admin) values('EGRESO','PAGO GASTOS CASA','2019-1-23',215,18500,18500,18500,'Pagado','2019-06-27 22:39:00','2019-06-27 22:39:00',1,3,2);</v>
      </c>
      <c r="U149" t="str">
        <f t="shared" si="8"/>
        <v/>
      </c>
    </row>
    <row r="150" spans="1:21" x14ac:dyDescent="0.2">
      <c r="A150">
        <v>23</v>
      </c>
      <c r="B150" s="4">
        <v>43488</v>
      </c>
      <c r="D150" t="s">
        <v>95</v>
      </c>
      <c r="E150" s="1">
        <v>8275.44</v>
      </c>
      <c r="G150" s="1">
        <v>39403.11</v>
      </c>
      <c r="H150" t="s">
        <v>137</v>
      </c>
      <c r="I150" s="1"/>
      <c r="J150">
        <v>1</v>
      </c>
      <c r="K150" t="str">
        <f>IF(Tabla1[[#This Row],[cheque]]="","''",Tabla1[[#This Row],[cheque]])</f>
        <v>''</v>
      </c>
      <c r="L150">
        <f>VLOOKUP(Tabla1[[#This Row],[banco]],Hoja2!$A$1:$B$6,2,0)</f>
        <v>3</v>
      </c>
      <c r="M150" t="str">
        <f>CONCATENATE("'2019-",J150,"-",Tabla1[[#This Row],[dia]],"'")</f>
        <v>'2019-1-23'</v>
      </c>
      <c r="N150" s="4">
        <f>DATE(2019,J150,Tabla1[[#This Row],[dia]])</f>
        <v>43488</v>
      </c>
      <c r="P150">
        <f>DAY(Tabla1[[#This Row],[fecha]])</f>
        <v>23</v>
      </c>
      <c r="Q150">
        <f>MONTH(Tabla1[[#This Row],[fecha]])</f>
        <v>1</v>
      </c>
      <c r="R150">
        <f>YEAR(Tabla1[[#This Row],[fecha]])</f>
        <v>2019</v>
      </c>
      <c r="S150" t="str">
        <f t="shared" si="6"/>
        <v>'2019-1-23'</v>
      </c>
      <c r="T150" t="str">
        <f t="shared" si="7"/>
        <v/>
      </c>
      <c r="U150" t="str">
        <f t="shared" si="8"/>
        <v>insert into estados_cuenta (tipo_movimiento, concepto, fecha, cheque, total, deposito, pagado, estatus, created_at, updated_at, pagado_boolean, id_cuenta, id_admin) values('INGRESO','REN Y DUSO Z ZAPETAS ZUPER VARA FACTURA 5911','2019-1-23','',8275.44,8275.44,8275.44,'Pagado','2019-06-27 22:39:00','2019-06-27 22:39:00',1,3,2);</v>
      </c>
    </row>
    <row r="151" spans="1:21" x14ac:dyDescent="0.2">
      <c r="A151">
        <v>23</v>
      </c>
      <c r="B151" s="4">
        <v>43488</v>
      </c>
      <c r="D151" t="s">
        <v>96</v>
      </c>
      <c r="E151" s="1">
        <v>5690</v>
      </c>
      <c r="G151" s="1">
        <v>45093.11</v>
      </c>
      <c r="H151" t="s">
        <v>137</v>
      </c>
      <c r="I151" s="1"/>
      <c r="J151">
        <v>1</v>
      </c>
      <c r="K151" t="str">
        <f>IF(Tabla1[[#This Row],[cheque]]="","''",Tabla1[[#This Row],[cheque]])</f>
        <v>''</v>
      </c>
      <c r="L151">
        <f>VLOOKUP(Tabla1[[#This Row],[banco]],Hoja2!$A$1:$B$6,2,0)</f>
        <v>3</v>
      </c>
      <c r="M151" t="str">
        <f>CONCATENATE("'2019-",J151,"-",Tabla1[[#This Row],[dia]],"'")</f>
        <v>'2019-1-23'</v>
      </c>
      <c r="N151" s="4">
        <f>DATE(2019,J151,Tabla1[[#This Row],[dia]])</f>
        <v>43488</v>
      </c>
      <c r="P151">
        <f>DAY(Tabla1[[#This Row],[fecha]])</f>
        <v>23</v>
      </c>
      <c r="Q151">
        <f>MONTH(Tabla1[[#This Row],[fecha]])</f>
        <v>1</v>
      </c>
      <c r="R151">
        <f>YEAR(Tabla1[[#This Row],[fecha]])</f>
        <v>2019</v>
      </c>
      <c r="S151" t="str">
        <f t="shared" si="6"/>
        <v>'2019-1-23'</v>
      </c>
      <c r="T151" t="str">
        <f t="shared" si="7"/>
        <v/>
      </c>
      <c r="U151" t="str">
        <f t="shared" si="8"/>
        <v>insert into estados_cuenta (tipo_movimiento, concepto, fecha, cheque, total, deposito, pagado, estatus, created_at, updated_at, pagado_boolean, id_cuenta, id_admin) values('INGRESO','RM CINARLLING RECIBO RECIBO 2105','2019-1-23','',5690,5690,5690,'Pagado','2019-06-27 22:39:00','2019-06-27 22:39:00',1,3,2);</v>
      </c>
    </row>
    <row r="152" spans="1:21" x14ac:dyDescent="0.2">
      <c r="A152">
        <v>23</v>
      </c>
      <c r="B152" s="4">
        <v>43488</v>
      </c>
      <c r="D152" t="s">
        <v>97</v>
      </c>
      <c r="E152" s="1">
        <v>580</v>
      </c>
      <c r="G152" s="1">
        <v>45673.11</v>
      </c>
      <c r="H152" t="s">
        <v>137</v>
      </c>
      <c r="I152" s="1"/>
      <c r="J152">
        <v>1</v>
      </c>
      <c r="K152" t="str">
        <f>IF(Tabla1[[#This Row],[cheque]]="","''",Tabla1[[#This Row],[cheque]])</f>
        <v>''</v>
      </c>
      <c r="L152">
        <f>VLOOKUP(Tabla1[[#This Row],[banco]],Hoja2!$A$1:$B$6,2,0)</f>
        <v>3</v>
      </c>
      <c r="M152" t="str">
        <f>CONCATENATE("'2019-",J152,"-",Tabla1[[#This Row],[dia]],"'")</f>
        <v>'2019-1-23'</v>
      </c>
      <c r="N152" s="4">
        <f>DATE(2019,J152,Tabla1[[#This Row],[dia]])</f>
        <v>43488</v>
      </c>
      <c r="P152">
        <f>DAY(Tabla1[[#This Row],[fecha]])</f>
        <v>23</v>
      </c>
      <c r="Q152">
        <f>MONTH(Tabla1[[#This Row],[fecha]])</f>
        <v>1</v>
      </c>
      <c r="R152">
        <f>YEAR(Tabla1[[#This Row],[fecha]])</f>
        <v>2019</v>
      </c>
      <c r="S152" t="str">
        <f t="shared" si="6"/>
        <v>'2019-1-23'</v>
      </c>
      <c r="T152" t="str">
        <f t="shared" si="7"/>
        <v/>
      </c>
      <c r="U152" t="str">
        <f t="shared" si="8"/>
        <v>insert into estados_cuenta (tipo_movimiento, concepto, fecha, cheque, total, deposito, pagado, estatus, created_at, updated_at, pagado_boolean, id_cuenta, id_admin) values('INGRESO','EF MIXTO LOS BANDIDOS KITCHEN BAR FACTURA 5916','2019-1-23','',580,580,580,'Pagado','2019-06-27 22:39:00','2019-06-27 22:39:00',1,3,2);</v>
      </c>
    </row>
    <row r="153" spans="1:21" x14ac:dyDescent="0.2">
      <c r="A153">
        <v>23</v>
      </c>
      <c r="B153" s="4">
        <v>43488</v>
      </c>
      <c r="D153" t="s">
        <v>98</v>
      </c>
      <c r="E153" s="1">
        <v>2044</v>
      </c>
      <c r="G153" s="1">
        <v>47717.11</v>
      </c>
      <c r="H153" t="s">
        <v>137</v>
      </c>
      <c r="I153" s="1"/>
      <c r="J153">
        <v>1</v>
      </c>
      <c r="K153" t="str">
        <f>IF(Tabla1[[#This Row],[cheque]]="","''",Tabla1[[#This Row],[cheque]])</f>
        <v>''</v>
      </c>
      <c r="L153">
        <f>VLOOKUP(Tabla1[[#This Row],[banco]],Hoja2!$A$1:$B$6,2,0)</f>
        <v>3</v>
      </c>
      <c r="M153" t="str">
        <f>CONCATENATE("'2019-",J153,"-",Tabla1[[#This Row],[dia]],"'")</f>
        <v>'2019-1-23'</v>
      </c>
      <c r="N153" s="4">
        <f>DATE(2019,J153,Tabla1[[#This Row],[dia]])</f>
        <v>43488</v>
      </c>
      <c r="P153">
        <f>DAY(Tabla1[[#This Row],[fecha]])</f>
        <v>23</v>
      </c>
      <c r="Q153">
        <f>MONTH(Tabla1[[#This Row],[fecha]])</f>
        <v>1</v>
      </c>
      <c r="R153">
        <f>YEAR(Tabla1[[#This Row],[fecha]])</f>
        <v>2019</v>
      </c>
      <c r="S153" t="str">
        <f t="shared" si="6"/>
        <v>'2019-1-23'</v>
      </c>
      <c r="T153" t="str">
        <f t="shared" si="7"/>
        <v/>
      </c>
      <c r="U153" t="str">
        <f t="shared" si="8"/>
        <v>insert into estados_cuenta (tipo_movimiento, concepto, fecha, cheque, total, deposito, pagado, estatus, created_at, updated_at, pagado_boolean, id_cuenta, id_admin) values('INGRESO','REN Y DUSO COPY &amp; PRINT RECIBO 2108','2019-1-23','',2044,2044,2044,'Pagado','2019-06-27 22:39:00','2019-06-27 22:39:00',1,3,2);</v>
      </c>
    </row>
    <row r="154" spans="1:21" x14ac:dyDescent="0.2">
      <c r="A154">
        <v>23</v>
      </c>
      <c r="B154" s="4">
        <v>43488</v>
      </c>
      <c r="D154" t="s">
        <v>575</v>
      </c>
      <c r="F154" s="1">
        <v>3191.66</v>
      </c>
      <c r="G154" s="1">
        <v>14095.37</v>
      </c>
      <c r="H154" t="s">
        <v>136</v>
      </c>
      <c r="I154" s="1"/>
      <c r="J154">
        <v>1</v>
      </c>
      <c r="K154" t="str">
        <f>IF(Tabla1[[#This Row],[cheque]]="","''",Tabla1[[#This Row],[cheque]])</f>
        <v>''</v>
      </c>
      <c r="L154">
        <f>VLOOKUP(Tabla1[[#This Row],[banco]],Hoja2!$A$1:$B$6,2,0)</f>
        <v>2</v>
      </c>
      <c r="M154" t="str">
        <f>CONCATENATE("'2019-",J154,"-",Tabla1[[#This Row],[dia]],"'")</f>
        <v>'2019-1-23'</v>
      </c>
      <c r="N154" s="4">
        <f>DATE(2019,J154,Tabla1[[#This Row],[dia]])</f>
        <v>43488</v>
      </c>
      <c r="P154">
        <f>DAY(Tabla1[[#This Row],[fecha]])</f>
        <v>23</v>
      </c>
      <c r="Q154">
        <f>MONTH(Tabla1[[#This Row],[fecha]])</f>
        <v>1</v>
      </c>
      <c r="R154">
        <f>YEAR(Tabla1[[#This Row],[fecha]])</f>
        <v>2019</v>
      </c>
      <c r="S154" t="str">
        <f t="shared" si="6"/>
        <v>'2019-1-23'</v>
      </c>
      <c r="T154" t="str">
        <f t="shared" si="7"/>
        <v>insert into estados_cuenta (tipo_movimiento, concepto, fecha, cheque, total, retiro, pagado, estatus, created_at, updated_at, pagado_boolean, id_cuenta, id_admin) values('EGRESO','ENMIENDA VOLUNTARIA, MODIFICACIÓN DE TÍTULO B10 HEALT STORE Y RM BENDITA PLANCHA','2019-1-23','',3191.66,3191.66,3191.66,'Pagado','2019-06-27 22:39:00','2019-06-27 22:39:00',1,2,2);</v>
      </c>
      <c r="U154" t="str">
        <f t="shared" si="8"/>
        <v/>
      </c>
    </row>
    <row r="155" spans="1:21" x14ac:dyDescent="0.2">
      <c r="A155">
        <v>24</v>
      </c>
      <c r="B155" s="4">
        <v>43489</v>
      </c>
      <c r="D155" t="s">
        <v>99</v>
      </c>
      <c r="E155" s="1">
        <v>6600.4</v>
      </c>
      <c r="G155" s="1">
        <v>54317.51</v>
      </c>
      <c r="H155" t="s">
        <v>137</v>
      </c>
      <c r="I155" s="1"/>
      <c r="J155">
        <v>1</v>
      </c>
      <c r="K155" t="str">
        <f>IF(Tabla1[[#This Row],[cheque]]="","''",Tabla1[[#This Row],[cheque]])</f>
        <v>''</v>
      </c>
      <c r="L155">
        <f>VLOOKUP(Tabla1[[#This Row],[banco]],Hoja2!$A$1:$B$6,2,0)</f>
        <v>3</v>
      </c>
      <c r="M155" t="str">
        <f>CONCATENATE("'2019-",J155,"-",Tabla1[[#This Row],[dia]],"'")</f>
        <v>'2019-1-24'</v>
      </c>
      <c r="N155" s="4">
        <f>DATE(2019,J155,Tabla1[[#This Row],[dia]])</f>
        <v>43489</v>
      </c>
      <c r="P155">
        <f>DAY(Tabla1[[#This Row],[fecha]])</f>
        <v>24</v>
      </c>
      <c r="Q155">
        <f>MONTH(Tabla1[[#This Row],[fecha]])</f>
        <v>1</v>
      </c>
      <c r="R155">
        <f>YEAR(Tabla1[[#This Row],[fecha]])</f>
        <v>2019</v>
      </c>
      <c r="S155" t="str">
        <f t="shared" si="6"/>
        <v>'2019-1-24'</v>
      </c>
      <c r="T155" t="str">
        <f t="shared" si="7"/>
        <v/>
      </c>
      <c r="U155" t="str">
        <f t="shared" si="8"/>
        <v>insert into estados_cuenta (tipo_movimiento, concepto, fecha, cheque, total, deposito, pagado, estatus, created_at, updated_at, pagado_boolean, id_cuenta, id_admin) values('INGRESO','RM UNIFORMES U UNLIMITED FACTURA 5914','2019-1-24','',6600.4,6600.4,6600.4,'Pagado','2019-06-27 22:39:00','2019-06-27 22:39:00',1,3,2);</v>
      </c>
    </row>
    <row r="156" spans="1:21" x14ac:dyDescent="0.2">
      <c r="A156">
        <v>24</v>
      </c>
      <c r="B156" s="4">
        <v>43489</v>
      </c>
      <c r="D156" t="s">
        <v>100</v>
      </c>
      <c r="E156" s="1">
        <v>580</v>
      </c>
      <c r="G156" s="1">
        <v>54897.51</v>
      </c>
      <c r="H156" t="s">
        <v>137</v>
      </c>
      <c r="I156" s="1"/>
      <c r="J156">
        <v>1</v>
      </c>
      <c r="K156" t="str">
        <f>IF(Tabla1[[#This Row],[cheque]]="","''",Tabla1[[#This Row],[cheque]])</f>
        <v>''</v>
      </c>
      <c r="L156">
        <f>VLOOKUP(Tabla1[[#This Row],[banco]],Hoja2!$A$1:$B$6,2,0)</f>
        <v>3</v>
      </c>
      <c r="M156" t="str">
        <f>CONCATENATE("'2019-",J156,"-",Tabla1[[#This Row],[dia]],"'")</f>
        <v>'2019-1-24'</v>
      </c>
      <c r="N156" s="4">
        <f>DATE(2019,J156,Tabla1[[#This Row],[dia]])</f>
        <v>43489</v>
      </c>
      <c r="P156">
        <f>DAY(Tabla1[[#This Row],[fecha]])</f>
        <v>24</v>
      </c>
      <c r="Q156">
        <f>MONTH(Tabla1[[#This Row],[fecha]])</f>
        <v>1</v>
      </c>
      <c r="R156">
        <f>YEAR(Tabla1[[#This Row],[fecha]])</f>
        <v>2019</v>
      </c>
      <c r="S156" t="str">
        <f t="shared" si="6"/>
        <v>'2019-1-24'</v>
      </c>
      <c r="T156" t="str">
        <f t="shared" si="7"/>
        <v/>
      </c>
      <c r="U156" t="str">
        <f t="shared" si="8"/>
        <v>insert into estados_cuenta (tipo_movimiento, concepto, fecha, cheque, total, deposito, pagado, estatus, created_at, updated_at, pagado_boolean, id_cuenta, id_admin) values('INGRESO','EF MIXTO WORK INN FACTURA 5912','2019-1-24','',580,580,580,'Pagado','2019-06-27 22:39:00','2019-06-27 22:39:00',1,3,2);</v>
      </c>
    </row>
    <row r="157" spans="1:21" x14ac:dyDescent="0.2">
      <c r="A157">
        <v>24</v>
      </c>
      <c r="B157" s="4">
        <v>43489</v>
      </c>
      <c r="D157" t="s">
        <v>576</v>
      </c>
      <c r="F157" s="1">
        <v>5500</v>
      </c>
      <c r="G157" s="1">
        <v>8595.3700000000008</v>
      </c>
      <c r="H157" t="s">
        <v>136</v>
      </c>
      <c r="I157" s="1"/>
      <c r="J157">
        <v>1</v>
      </c>
      <c r="K157" t="str">
        <f>IF(Tabla1[[#This Row],[cheque]]="","''",Tabla1[[#This Row],[cheque]])</f>
        <v>''</v>
      </c>
      <c r="L157">
        <f>VLOOKUP(Tabla1[[#This Row],[banco]],Hoja2!$A$1:$B$6,2,0)</f>
        <v>2</v>
      </c>
      <c r="M157" t="str">
        <f>CONCATENATE("'2019-",J157,"-",Tabla1[[#This Row],[dia]],"'")</f>
        <v>'2019-1-24'</v>
      </c>
      <c r="N157" s="4">
        <f>DATE(2019,J157,Tabla1[[#This Row],[dia]])</f>
        <v>43489</v>
      </c>
      <c r="P157">
        <f>DAY(Tabla1[[#This Row],[fecha]])</f>
        <v>24</v>
      </c>
      <c r="Q157">
        <f>MONTH(Tabla1[[#This Row],[fecha]])</f>
        <v>1</v>
      </c>
      <c r="R157">
        <f>YEAR(Tabla1[[#This Row],[fecha]])</f>
        <v>2019</v>
      </c>
      <c r="S157" t="str">
        <f t="shared" si="6"/>
        <v>'2019-1-24'</v>
      </c>
      <c r="T157" t="str">
        <f t="shared" si="7"/>
        <v>insert into estados_cuenta (tipo_movimiento, concepto, fecha, cheque, total, retiro, pagado, estatus, created_at, updated_at, pagado_boolean, id_cuenta, id_admin) values('EGRESO','PAGO LAPTOP CRISTY','2019-1-24','',5500,5500,5500,'Pagado','2019-06-27 22:39:00','2019-06-27 22:39:00',1,2,2);</v>
      </c>
      <c r="U157" t="str">
        <f t="shared" si="8"/>
        <v/>
      </c>
    </row>
    <row r="158" spans="1:21" x14ac:dyDescent="0.2">
      <c r="A158">
        <v>24</v>
      </c>
      <c r="B158" s="4">
        <v>43489</v>
      </c>
      <c r="D158" t="s">
        <v>703</v>
      </c>
      <c r="F158" s="1">
        <v>9423.61</v>
      </c>
      <c r="G158" s="1">
        <v>413.55</v>
      </c>
      <c r="H158" t="s">
        <v>138</v>
      </c>
      <c r="I158" s="1"/>
      <c r="J158">
        <v>1</v>
      </c>
      <c r="K158" t="str">
        <f>IF(Tabla1[[#This Row],[cheque]]="","''",Tabla1[[#This Row],[cheque]])</f>
        <v>''</v>
      </c>
      <c r="L158">
        <f>VLOOKUP(Tabla1[[#This Row],[banco]],Hoja2!$A$1:$B$6,2,0)</f>
        <v>4</v>
      </c>
      <c r="M158" t="str">
        <f>CONCATENATE("'2019-",J158,"-",Tabla1[[#This Row],[dia]],"'")</f>
        <v>'2019-1-24'</v>
      </c>
      <c r="N158" s="4">
        <f>DATE(2019,J158,Tabla1[[#This Row],[dia]])</f>
        <v>43489</v>
      </c>
      <c r="P158">
        <f>DAY(Tabla1[[#This Row],[fecha]])</f>
        <v>24</v>
      </c>
      <c r="Q158">
        <f>MONTH(Tabla1[[#This Row],[fecha]])</f>
        <v>1</v>
      </c>
      <c r="R158">
        <f>YEAR(Tabla1[[#This Row],[fecha]])</f>
        <v>2019</v>
      </c>
      <c r="S158" t="str">
        <f t="shared" si="6"/>
        <v>'2019-1-24'</v>
      </c>
      <c r="T158" t="str">
        <f t="shared" si="7"/>
        <v>insert into estados_cuenta (tipo_movimiento, concepto, fecha, cheque, total, retiro, pagado, estatus, created_at, updated_at, pagado_boolean, id_cuenta, id_admin) values('EGRESO','PAGO TARJETA CITIBANAMEX COMPLETANDO LOS $50,000.00 EN EFECTIVO','2019-1-24','',9423.61,9423.61,9423.61,'Pagado','2019-06-27 22:39:00','2019-06-27 22:39:00',1,4,2);</v>
      </c>
      <c r="U158" t="str">
        <f t="shared" si="8"/>
        <v/>
      </c>
    </row>
    <row r="159" spans="1:21" x14ac:dyDescent="0.2">
      <c r="A159">
        <v>25</v>
      </c>
      <c r="B159" s="4">
        <v>43490</v>
      </c>
      <c r="D159" t="s">
        <v>101</v>
      </c>
      <c r="E159" s="1">
        <v>464</v>
      </c>
      <c r="G159" s="1">
        <v>55361.51</v>
      </c>
      <c r="H159" t="s">
        <v>137</v>
      </c>
      <c r="J159">
        <v>2</v>
      </c>
      <c r="K159" t="str">
        <f>IF(Tabla1[[#This Row],[cheque]]="","''",Tabla1[[#This Row],[cheque]])</f>
        <v>''</v>
      </c>
      <c r="L159">
        <f>VLOOKUP(Tabla1[[#This Row],[banco]],Hoja2!$A$1:$B$6,2,0)</f>
        <v>3</v>
      </c>
      <c r="M159" t="str">
        <f>CONCATENATE("'2019-",J159,"-",Tabla1[[#This Row],[dia]],"'")</f>
        <v>'2019-2-25'</v>
      </c>
      <c r="N159" s="4">
        <f>DATE(2019,J159,Tabla1[[#This Row],[dia]])</f>
        <v>43521</v>
      </c>
      <c r="P159">
        <f>DAY(Tabla1[[#This Row],[fecha]])</f>
        <v>25</v>
      </c>
      <c r="Q159">
        <f>MONTH(Tabla1[[#This Row],[fecha]])</f>
        <v>1</v>
      </c>
      <c r="R159">
        <f>YEAR(Tabla1[[#This Row],[fecha]])</f>
        <v>2019</v>
      </c>
      <c r="S159" t="str">
        <f t="shared" si="6"/>
        <v>'2019-1-25'</v>
      </c>
      <c r="T159" t="str">
        <f t="shared" si="7"/>
        <v/>
      </c>
      <c r="U159" t="str">
        <f t="shared" si="8"/>
        <v>insert into estados_cuenta (tipo_movimiento, concepto, fecha, cheque, total, deposito, pagado, estatus, created_at, updated_at, pagado_boolean, id_cuenta, id_admin) values('INGRESO','EF FELICIDAD PRODUCTIVA FACTURA 5882','2019-1-25','',464,464,464,'Pagado','2019-06-27 22:39:00','2019-06-27 22:39:00',1,3,2);</v>
      </c>
    </row>
    <row r="160" spans="1:21" x14ac:dyDescent="0.2">
      <c r="A160">
        <v>25</v>
      </c>
      <c r="B160" s="4">
        <v>43490</v>
      </c>
      <c r="D160" t="s">
        <v>102</v>
      </c>
      <c r="F160" s="1">
        <v>6300</v>
      </c>
      <c r="G160" s="1">
        <v>49061.51</v>
      </c>
      <c r="H160" t="s">
        <v>137</v>
      </c>
      <c r="J160">
        <v>2</v>
      </c>
      <c r="K160" t="str">
        <f>IF(Tabla1[[#This Row],[cheque]]="","''",Tabla1[[#This Row],[cheque]])</f>
        <v>''</v>
      </c>
      <c r="L160">
        <f>VLOOKUP(Tabla1[[#This Row],[banco]],Hoja2!$A$1:$B$6,2,0)</f>
        <v>3</v>
      </c>
      <c r="M160" t="str">
        <f>CONCATENATE("'2019-",J160,"-",Tabla1[[#This Row],[dia]],"'")</f>
        <v>'2019-2-25'</v>
      </c>
      <c r="N160" s="4">
        <f>DATE(2019,J160,Tabla1[[#This Row],[dia]])</f>
        <v>43521</v>
      </c>
      <c r="P160">
        <f>DAY(Tabla1[[#This Row],[fecha]])</f>
        <v>25</v>
      </c>
      <c r="Q160">
        <f>MONTH(Tabla1[[#This Row],[fecha]])</f>
        <v>1</v>
      </c>
      <c r="R160">
        <f>YEAR(Tabla1[[#This Row],[fecha]])</f>
        <v>2019</v>
      </c>
      <c r="S160" t="str">
        <f t="shared" si="6"/>
        <v>'2019-1-25'</v>
      </c>
      <c r="T160" t="str">
        <f t="shared" si="7"/>
        <v>insert into estados_cuenta (tipo_movimiento, concepto, fecha, cheque, total, retiro, pagado, estatus, created_at, updated_at, pagado_boolean, id_cuenta, id_admin) values('EGRESO','TRASPASO DE HSBC A BANAMEX','2019-1-25','',6300,6300,6300,'Pagado','2019-06-27 22:39:00','2019-06-27 22:39:00',1,3,2);</v>
      </c>
      <c r="U160" t="str">
        <f t="shared" si="8"/>
        <v/>
      </c>
    </row>
    <row r="161" spans="1:21" x14ac:dyDescent="0.2">
      <c r="A161">
        <v>25</v>
      </c>
      <c r="B161" s="4">
        <v>43490</v>
      </c>
      <c r="D161" t="s">
        <v>103</v>
      </c>
      <c r="F161" s="1">
        <v>164.19</v>
      </c>
      <c r="G161" s="1">
        <v>48897.32</v>
      </c>
      <c r="H161" t="s">
        <v>137</v>
      </c>
      <c r="J161">
        <v>2</v>
      </c>
      <c r="K161" t="str">
        <f>IF(Tabla1[[#This Row],[cheque]]="","''",Tabla1[[#This Row],[cheque]])</f>
        <v>''</v>
      </c>
      <c r="L161">
        <f>VLOOKUP(Tabla1[[#This Row],[banco]],Hoja2!$A$1:$B$6,2,0)</f>
        <v>3</v>
      </c>
      <c r="M161" t="str">
        <f>CONCATENATE("'2019-",J161,"-",Tabla1[[#This Row],[dia]],"'")</f>
        <v>'2019-2-25'</v>
      </c>
      <c r="N161" s="4">
        <f>DATE(2019,J161,Tabla1[[#This Row],[dia]])</f>
        <v>43521</v>
      </c>
      <c r="P161">
        <f>DAY(Tabla1[[#This Row],[fecha]])</f>
        <v>25</v>
      </c>
      <c r="Q161">
        <f>MONTH(Tabla1[[#This Row],[fecha]])</f>
        <v>1</v>
      </c>
      <c r="R161">
        <f>YEAR(Tabla1[[#This Row],[fecha]])</f>
        <v>2019</v>
      </c>
      <c r="S161" t="str">
        <f t="shared" si="6"/>
        <v>'2019-1-25'</v>
      </c>
      <c r="T161" t="str">
        <f t="shared" si="7"/>
        <v>insert into estados_cuenta (tipo_movimiento, concepto, fecha, cheque, total, retiro, pagado, estatus, created_at, updated_at, pagado_boolean, id_cuenta, id_admin) values('EGRESO','FEDEX 3154001','2019-1-25','',164.19,164.19,164.19,'Pagado','2019-06-27 22:39:00','2019-06-27 22:39:00',1,3,2);</v>
      </c>
      <c r="U161" t="str">
        <f t="shared" si="8"/>
        <v/>
      </c>
    </row>
    <row r="162" spans="1:21" x14ac:dyDescent="0.2">
      <c r="A162">
        <v>25</v>
      </c>
      <c r="B162" s="4">
        <v>43490</v>
      </c>
      <c r="D162" t="s">
        <v>577</v>
      </c>
      <c r="F162" s="1">
        <v>7527.09</v>
      </c>
      <c r="G162" s="1">
        <v>1068.28</v>
      </c>
      <c r="H162" t="s">
        <v>136</v>
      </c>
      <c r="J162">
        <v>2</v>
      </c>
      <c r="K162" t="str">
        <f>IF(Tabla1[[#This Row],[cheque]]="","''",Tabla1[[#This Row],[cheque]])</f>
        <v>''</v>
      </c>
      <c r="L162">
        <f>VLOOKUP(Tabla1[[#This Row],[banco]],Hoja2!$A$1:$B$6,2,0)</f>
        <v>2</v>
      </c>
      <c r="M162" t="str">
        <f>CONCATENATE("'2019-",J162,"-",Tabla1[[#This Row],[dia]],"'")</f>
        <v>'2019-2-25'</v>
      </c>
      <c r="N162" s="4">
        <f>DATE(2019,J162,Tabla1[[#This Row],[dia]])</f>
        <v>43521</v>
      </c>
      <c r="P162">
        <f>DAY(Tabla1[[#This Row],[fecha]])</f>
        <v>25</v>
      </c>
      <c r="Q162">
        <f>MONTH(Tabla1[[#This Row],[fecha]])</f>
        <v>1</v>
      </c>
      <c r="R162">
        <f>YEAR(Tabla1[[#This Row],[fecha]])</f>
        <v>2019</v>
      </c>
      <c r="S162" t="str">
        <f t="shared" si="6"/>
        <v>'2019-1-25'</v>
      </c>
      <c r="T162" t="str">
        <f t="shared" si="7"/>
        <v>insert into estados_cuenta (tipo_movimiento, concepto, fecha, cheque, total, retiro, pagado, estatus, created_at, updated_at, pagado_boolean, id_cuenta, id_admin) values('EGRESO','RM CINAR LLING, REN Y DUSO COPY &amp; PRINT Y CANT MONGO SMOTHIE','2019-1-25','',7527.09,7527.09,7527.09,'Pagado','2019-06-27 22:39:00','2019-06-27 22:39:00',1,2,2);</v>
      </c>
      <c r="U162" t="str">
        <f t="shared" si="8"/>
        <v/>
      </c>
    </row>
    <row r="163" spans="1:21" x14ac:dyDescent="0.2">
      <c r="A163">
        <v>25</v>
      </c>
      <c r="B163" s="4">
        <v>43490</v>
      </c>
      <c r="D163" t="s">
        <v>102</v>
      </c>
      <c r="E163" s="1">
        <v>6300</v>
      </c>
      <c r="F163" s="1"/>
      <c r="G163" s="1">
        <v>6713.55</v>
      </c>
      <c r="H163" t="s">
        <v>138</v>
      </c>
      <c r="J163">
        <v>2</v>
      </c>
      <c r="K163" t="str">
        <f>IF(Tabla1[[#This Row],[cheque]]="","''",Tabla1[[#This Row],[cheque]])</f>
        <v>''</v>
      </c>
      <c r="L163">
        <f>VLOOKUP(Tabla1[[#This Row],[banco]],Hoja2!$A$1:$B$6,2,0)</f>
        <v>4</v>
      </c>
      <c r="M163" t="str">
        <f>CONCATENATE("'2019-",J163,"-",Tabla1[[#This Row],[dia]],"'")</f>
        <v>'2019-2-25'</v>
      </c>
      <c r="N163" s="4">
        <f>DATE(2019,J163,Tabla1[[#This Row],[dia]])</f>
        <v>43521</v>
      </c>
      <c r="P163">
        <f>DAY(Tabla1[[#This Row],[fecha]])</f>
        <v>25</v>
      </c>
      <c r="Q163">
        <f>MONTH(Tabla1[[#This Row],[fecha]])</f>
        <v>1</v>
      </c>
      <c r="R163">
        <f>YEAR(Tabla1[[#This Row],[fecha]])</f>
        <v>2019</v>
      </c>
      <c r="S163" t="str">
        <f t="shared" si="6"/>
        <v>'2019-1-25'</v>
      </c>
      <c r="T163" t="str">
        <f t="shared" si="7"/>
        <v/>
      </c>
      <c r="U163" t="str">
        <f t="shared" si="8"/>
        <v>insert into estados_cuenta (tipo_movimiento, concepto, fecha, cheque, total, deposito, pagado, estatus, created_at, updated_at, pagado_boolean, id_cuenta, id_admin) values('INGRESO','TRASPASO DE HSBC A BANAMEX','2019-1-25','',6300,6300,6300,'Pagado','2019-06-27 22:39:00','2019-06-27 22:39:00',1,4,2);</v>
      </c>
    </row>
    <row r="164" spans="1:21" x14ac:dyDescent="0.2">
      <c r="A164">
        <v>25</v>
      </c>
      <c r="B164" s="4">
        <v>43490</v>
      </c>
      <c r="D164" t="s">
        <v>704</v>
      </c>
      <c r="F164" s="1">
        <v>1136.8</v>
      </c>
      <c r="G164" s="1">
        <v>5576.75</v>
      </c>
      <c r="H164" t="s">
        <v>138</v>
      </c>
      <c r="J164">
        <v>2</v>
      </c>
      <c r="K164" t="str">
        <f>IF(Tabla1[[#This Row],[cheque]]="","''",Tabla1[[#This Row],[cheque]])</f>
        <v>''</v>
      </c>
      <c r="L164">
        <f>VLOOKUP(Tabla1[[#This Row],[banco]],Hoja2!$A$1:$B$6,2,0)</f>
        <v>4</v>
      </c>
      <c r="M164" t="str">
        <f>CONCATENATE("'2019-",J164,"-",Tabla1[[#This Row],[dia]],"'")</f>
        <v>'2019-2-25'</v>
      </c>
      <c r="N164" s="4">
        <f>DATE(2019,J164,Tabla1[[#This Row],[dia]])</f>
        <v>43521</v>
      </c>
      <c r="P164">
        <f>DAY(Tabla1[[#This Row],[fecha]])</f>
        <v>25</v>
      </c>
      <c r="Q164">
        <f>MONTH(Tabla1[[#This Row],[fecha]])</f>
        <v>1</v>
      </c>
      <c r="R164">
        <f>YEAR(Tabla1[[#This Row],[fecha]])</f>
        <v>2019</v>
      </c>
      <c r="S164" t="str">
        <f t="shared" si="6"/>
        <v>'2019-1-25'</v>
      </c>
      <c r="T164" t="str">
        <f t="shared" si="7"/>
        <v>insert into estados_cuenta (tipo_movimiento, concepto, fecha, cheque, total, retiro, pagado, estatus, created_at, updated_at, pagado_boolean, id_cuenta, id_admin) values('EGRESO','LASERTON TONER FACTURA PENDIENTE DE JUNIO','2019-1-25','',1136.8,1136.8,1136.8,'Pagado','2019-06-27 22:39:00','2019-06-27 22:39:00',1,4,2);</v>
      </c>
      <c r="U164" t="str">
        <f t="shared" si="8"/>
        <v/>
      </c>
    </row>
    <row r="165" spans="1:21" x14ac:dyDescent="0.2">
      <c r="A165">
        <v>28</v>
      </c>
      <c r="B165" s="4">
        <v>43493</v>
      </c>
      <c r="D165" t="s">
        <v>104</v>
      </c>
      <c r="F165" s="1">
        <v>1667</v>
      </c>
      <c r="G165" s="1">
        <v>47230.32</v>
      </c>
      <c r="H165" t="s">
        <v>137</v>
      </c>
      <c r="J165">
        <v>2</v>
      </c>
      <c r="K165" t="str">
        <f>IF(Tabla1[[#This Row],[cheque]]="","''",Tabla1[[#This Row],[cheque]])</f>
        <v>''</v>
      </c>
      <c r="L165">
        <f>VLOOKUP(Tabla1[[#This Row],[banco]],Hoja2!$A$1:$B$6,2,0)</f>
        <v>3</v>
      </c>
      <c r="M165" t="str">
        <f>CONCATENATE("'2019-",J165,"-",Tabla1[[#This Row],[dia]],"'")</f>
        <v>'2019-2-28'</v>
      </c>
      <c r="N165" s="4">
        <f>DATE(2019,J165,Tabla1[[#This Row],[dia]])</f>
        <v>43524</v>
      </c>
      <c r="P165">
        <f>DAY(Tabla1[[#This Row],[fecha]])</f>
        <v>28</v>
      </c>
      <c r="Q165">
        <f>MONTH(Tabla1[[#This Row],[fecha]])</f>
        <v>1</v>
      </c>
      <c r="R165">
        <f>YEAR(Tabla1[[#This Row],[fecha]])</f>
        <v>2019</v>
      </c>
      <c r="S165" t="str">
        <f t="shared" si="6"/>
        <v>'2019-1-28'</v>
      </c>
      <c r="T165" t="str">
        <f t="shared" si="7"/>
        <v>insert into estados_cuenta (tipo_movimiento, concepto, fecha, cheque, total, retiro, pagado, estatus, created_at, updated_at, pagado_boolean, id_cuenta, id_admin) values('EGRESO','PAGO ECOGAS','2019-1-28','',1667,1667,1667,'Pagado','2019-06-27 22:39:00','2019-06-27 22:39:00',1,3,2);</v>
      </c>
      <c r="U165" t="str">
        <f t="shared" si="8"/>
        <v/>
      </c>
    </row>
    <row r="166" spans="1:21" x14ac:dyDescent="0.2">
      <c r="A166">
        <v>28</v>
      </c>
      <c r="B166" s="4">
        <v>43493</v>
      </c>
      <c r="D166" t="s">
        <v>105</v>
      </c>
      <c r="E166" s="1">
        <v>1667</v>
      </c>
      <c r="G166" s="1">
        <v>48897.32</v>
      </c>
      <c r="H166" t="s">
        <v>137</v>
      </c>
      <c r="J166">
        <v>2</v>
      </c>
      <c r="K166" t="str">
        <f>IF(Tabla1[[#This Row],[cheque]]="","''",Tabla1[[#This Row],[cheque]])</f>
        <v>''</v>
      </c>
      <c r="L166">
        <f>VLOOKUP(Tabla1[[#This Row],[banco]],Hoja2!$A$1:$B$6,2,0)</f>
        <v>3</v>
      </c>
      <c r="M166" t="str">
        <f>CONCATENATE("'2019-",J166,"-",Tabla1[[#This Row],[dia]],"'")</f>
        <v>'2019-2-28'</v>
      </c>
      <c r="N166" s="4">
        <f>DATE(2019,J166,Tabla1[[#This Row],[dia]])</f>
        <v>43524</v>
      </c>
      <c r="P166">
        <f>DAY(Tabla1[[#This Row],[fecha]])</f>
        <v>28</v>
      </c>
      <c r="Q166">
        <f>MONTH(Tabla1[[#This Row],[fecha]])</f>
        <v>1</v>
      </c>
      <c r="R166">
        <f>YEAR(Tabla1[[#This Row],[fecha]])</f>
        <v>2019</v>
      </c>
      <c r="S166" t="str">
        <f t="shared" si="6"/>
        <v>'2019-1-28'</v>
      </c>
      <c r="T166" t="str">
        <f t="shared" si="7"/>
        <v/>
      </c>
      <c r="U166" t="str">
        <f t="shared" si="8"/>
        <v>insert into estados_cuenta (tipo_movimiento, concepto, fecha, cheque, total, deposito, pagado, estatus, created_at, updated_at, pagado_boolean, id_cuenta, id_admin) values('INGRESO','REVERSO ECOGAS','2019-1-28','',1667,1667,1667,'Pagado','2019-06-27 22:39:00','2019-06-27 22:39:00',1,3,2);</v>
      </c>
    </row>
    <row r="167" spans="1:21" x14ac:dyDescent="0.2">
      <c r="A167">
        <v>28</v>
      </c>
      <c r="B167" s="4">
        <v>43493</v>
      </c>
      <c r="D167" t="s">
        <v>104</v>
      </c>
      <c r="F167" s="1">
        <v>1667</v>
      </c>
      <c r="G167" s="1">
        <v>47230.32</v>
      </c>
      <c r="H167" t="s">
        <v>137</v>
      </c>
      <c r="J167">
        <v>2</v>
      </c>
      <c r="K167" t="str">
        <f>IF(Tabla1[[#This Row],[cheque]]="","''",Tabla1[[#This Row],[cheque]])</f>
        <v>''</v>
      </c>
      <c r="L167">
        <f>VLOOKUP(Tabla1[[#This Row],[banco]],Hoja2!$A$1:$B$6,2,0)</f>
        <v>3</v>
      </c>
      <c r="M167" t="str">
        <f>CONCATENATE("'2019-",J167,"-",Tabla1[[#This Row],[dia]],"'")</f>
        <v>'2019-2-28'</v>
      </c>
      <c r="N167" s="4">
        <f>DATE(2019,J167,Tabla1[[#This Row],[dia]])</f>
        <v>43524</v>
      </c>
      <c r="P167">
        <f>DAY(Tabla1[[#This Row],[fecha]])</f>
        <v>28</v>
      </c>
      <c r="Q167">
        <f>MONTH(Tabla1[[#This Row],[fecha]])</f>
        <v>1</v>
      </c>
      <c r="R167">
        <f>YEAR(Tabla1[[#This Row],[fecha]])</f>
        <v>2019</v>
      </c>
      <c r="S167" t="str">
        <f t="shared" si="6"/>
        <v>'2019-1-28'</v>
      </c>
      <c r="T167" t="str">
        <f t="shared" si="7"/>
        <v>insert into estados_cuenta (tipo_movimiento, concepto, fecha, cheque, total, retiro, pagado, estatus, created_at, updated_at, pagado_boolean, id_cuenta, id_admin) values('EGRESO','PAGO ECOGAS','2019-1-28','',1667,1667,1667,'Pagado','2019-06-27 22:39:00','2019-06-27 22:39:00',1,3,2);</v>
      </c>
      <c r="U167" t="str">
        <f t="shared" si="8"/>
        <v/>
      </c>
    </row>
    <row r="168" spans="1:21" x14ac:dyDescent="0.2">
      <c r="A168">
        <v>28</v>
      </c>
      <c r="B168" s="4">
        <v>43493</v>
      </c>
      <c r="D168" t="s">
        <v>105</v>
      </c>
      <c r="E168" s="1">
        <v>1667</v>
      </c>
      <c r="G168" s="1">
        <v>48897.32</v>
      </c>
      <c r="H168" t="s">
        <v>137</v>
      </c>
      <c r="J168">
        <v>2</v>
      </c>
      <c r="K168" t="str">
        <f>IF(Tabla1[[#This Row],[cheque]]="","''",Tabla1[[#This Row],[cheque]])</f>
        <v>''</v>
      </c>
      <c r="L168">
        <f>VLOOKUP(Tabla1[[#This Row],[banco]],Hoja2!$A$1:$B$6,2,0)</f>
        <v>3</v>
      </c>
      <c r="M168" t="str">
        <f>CONCATENATE("'2019-",J168,"-",Tabla1[[#This Row],[dia]],"'")</f>
        <v>'2019-2-28'</v>
      </c>
      <c r="N168" s="4">
        <f>DATE(2019,J168,Tabla1[[#This Row],[dia]])</f>
        <v>43524</v>
      </c>
      <c r="P168">
        <f>DAY(Tabla1[[#This Row],[fecha]])</f>
        <v>28</v>
      </c>
      <c r="Q168">
        <f>MONTH(Tabla1[[#This Row],[fecha]])</f>
        <v>1</v>
      </c>
      <c r="R168">
        <f>YEAR(Tabla1[[#This Row],[fecha]])</f>
        <v>2019</v>
      </c>
      <c r="S168" t="str">
        <f t="shared" si="6"/>
        <v>'2019-1-28'</v>
      </c>
      <c r="T168" t="str">
        <f t="shared" si="7"/>
        <v/>
      </c>
      <c r="U168" t="str">
        <f t="shared" si="8"/>
        <v>insert into estados_cuenta (tipo_movimiento, concepto, fecha, cheque, total, deposito, pagado, estatus, created_at, updated_at, pagado_boolean, id_cuenta, id_admin) values('INGRESO','REVERSO ECOGAS','2019-1-28','',1667,1667,1667,'Pagado','2019-06-27 22:39:00','2019-06-27 22:39:00',1,3,2);</v>
      </c>
    </row>
    <row r="169" spans="1:21" x14ac:dyDescent="0.2">
      <c r="A169">
        <v>28</v>
      </c>
      <c r="B169" s="4">
        <v>43493</v>
      </c>
      <c r="D169" t="s">
        <v>106</v>
      </c>
      <c r="F169" s="1">
        <v>7000</v>
      </c>
      <c r="G169" s="1">
        <v>41897.32</v>
      </c>
      <c r="H169" t="s">
        <v>137</v>
      </c>
      <c r="J169">
        <v>2</v>
      </c>
      <c r="K169" t="str">
        <f>IF(Tabla1[[#This Row],[cheque]]="","''",Tabla1[[#This Row],[cheque]])</f>
        <v>''</v>
      </c>
      <c r="L169">
        <f>VLOOKUP(Tabla1[[#This Row],[banco]],Hoja2!$A$1:$B$6,2,0)</f>
        <v>3</v>
      </c>
      <c r="M169" t="str">
        <f>CONCATENATE("'2019-",J169,"-",Tabla1[[#This Row],[dia]],"'")</f>
        <v>'2019-2-28'</v>
      </c>
      <c r="N169" s="4">
        <f>DATE(2019,J169,Tabla1[[#This Row],[dia]])</f>
        <v>43524</v>
      </c>
      <c r="P169">
        <f>DAY(Tabla1[[#This Row],[fecha]])</f>
        <v>28</v>
      </c>
      <c r="Q169">
        <f>MONTH(Tabla1[[#This Row],[fecha]])</f>
        <v>1</v>
      </c>
      <c r="R169">
        <f>YEAR(Tabla1[[#This Row],[fecha]])</f>
        <v>2019</v>
      </c>
      <c r="S169" t="str">
        <f t="shared" si="6"/>
        <v>'2019-1-28'</v>
      </c>
      <c r="T169" t="str">
        <f t="shared" si="7"/>
        <v>insert into estados_cuenta (tipo_movimiento, concepto, fecha, cheque, total, retiro, pagado, estatus, created_at, updated_at, pagado_boolean, id_cuenta, id_admin) values('EGRESO','RETIRO CAJERO','2019-1-28','',7000,7000,7000,'Pagado','2019-06-27 22:39:00','2019-06-27 22:39:00',1,3,2);</v>
      </c>
      <c r="U169" t="str">
        <f t="shared" si="8"/>
        <v/>
      </c>
    </row>
    <row r="170" spans="1:21" x14ac:dyDescent="0.2">
      <c r="A170">
        <v>28</v>
      </c>
      <c r="B170" s="4">
        <v>43493</v>
      </c>
      <c r="D170" t="s">
        <v>107</v>
      </c>
      <c r="E170" s="1">
        <v>2100</v>
      </c>
      <c r="G170" s="1">
        <v>43997.32</v>
      </c>
      <c r="H170" t="s">
        <v>137</v>
      </c>
      <c r="J170">
        <v>2</v>
      </c>
      <c r="K170" t="str">
        <f>IF(Tabla1[[#This Row],[cheque]]="","''",Tabla1[[#This Row],[cheque]])</f>
        <v>''</v>
      </c>
      <c r="L170">
        <f>VLOOKUP(Tabla1[[#This Row],[banco]],Hoja2!$A$1:$B$6,2,0)</f>
        <v>3</v>
      </c>
      <c r="M170" t="str">
        <f>CONCATENATE("'2019-",J170,"-",Tabla1[[#This Row],[dia]],"'")</f>
        <v>'2019-2-28'</v>
      </c>
      <c r="N170" s="4">
        <f>DATE(2019,J170,Tabla1[[#This Row],[dia]])</f>
        <v>43524</v>
      </c>
      <c r="P170">
        <f>DAY(Tabla1[[#This Row],[fecha]])</f>
        <v>28</v>
      </c>
      <c r="Q170">
        <f>MONTH(Tabla1[[#This Row],[fecha]])</f>
        <v>1</v>
      </c>
      <c r="R170">
        <f>YEAR(Tabla1[[#This Row],[fecha]])</f>
        <v>2019</v>
      </c>
      <c r="S170" t="str">
        <f t="shared" si="6"/>
        <v>'2019-1-28'</v>
      </c>
      <c r="T170" t="str">
        <f t="shared" si="7"/>
        <v/>
      </c>
      <c r="U170" t="str">
        <f t="shared" si="8"/>
        <v>insert into estados_cuenta (tipo_movimiento, concepto, fecha, cheque, total, deposito, pagado, estatus, created_at, updated_at, pagado_boolean, id_cuenta, id_admin) values('INGRESO','RO Y PAQ VIVE, JUEGA Y APRENDE, TODO EN EL HOSPITAL RECIBO 2109','2019-1-28','',2100,2100,2100,'Pagado','2019-06-27 22:39:00','2019-06-27 22:39:00',1,3,2);</v>
      </c>
    </row>
    <row r="171" spans="1:21" x14ac:dyDescent="0.2">
      <c r="A171">
        <v>28</v>
      </c>
      <c r="B171" s="4">
        <v>43493</v>
      </c>
      <c r="D171" t="s">
        <v>104</v>
      </c>
      <c r="F171" s="1">
        <v>1667</v>
      </c>
      <c r="G171" s="1">
        <v>42330.32</v>
      </c>
      <c r="H171" t="s">
        <v>137</v>
      </c>
      <c r="J171">
        <v>2</v>
      </c>
      <c r="K171" t="str">
        <f>IF(Tabla1[[#This Row],[cheque]]="","''",Tabla1[[#This Row],[cheque]])</f>
        <v>''</v>
      </c>
      <c r="L171">
        <f>VLOOKUP(Tabla1[[#This Row],[banco]],Hoja2!$A$1:$B$6,2,0)</f>
        <v>3</v>
      </c>
      <c r="M171" t="str">
        <f>CONCATENATE("'2019-",J171,"-",Tabla1[[#This Row],[dia]],"'")</f>
        <v>'2019-2-28'</v>
      </c>
      <c r="N171" s="4">
        <f>DATE(2019,J171,Tabla1[[#This Row],[dia]])</f>
        <v>43524</v>
      </c>
      <c r="P171">
        <f>DAY(Tabla1[[#This Row],[fecha]])</f>
        <v>28</v>
      </c>
      <c r="Q171">
        <f>MONTH(Tabla1[[#This Row],[fecha]])</f>
        <v>1</v>
      </c>
      <c r="R171">
        <f>YEAR(Tabla1[[#This Row],[fecha]])</f>
        <v>2019</v>
      </c>
      <c r="S171" t="str">
        <f t="shared" si="6"/>
        <v>'2019-1-28'</v>
      </c>
      <c r="T171" t="str">
        <f t="shared" si="7"/>
        <v>insert into estados_cuenta (tipo_movimiento, concepto, fecha, cheque, total, retiro, pagado, estatus, created_at, updated_at, pagado_boolean, id_cuenta, id_admin) values('EGRESO','PAGO ECOGAS','2019-1-28','',1667,1667,1667,'Pagado','2019-06-27 22:39:00','2019-06-27 22:39:00',1,3,2);</v>
      </c>
      <c r="U171" t="str">
        <f t="shared" si="8"/>
        <v/>
      </c>
    </row>
    <row r="172" spans="1:21" x14ac:dyDescent="0.2">
      <c r="A172">
        <v>28</v>
      </c>
      <c r="B172" s="4">
        <v>43493</v>
      </c>
      <c r="D172" t="s">
        <v>105</v>
      </c>
      <c r="E172" s="1">
        <v>1667</v>
      </c>
      <c r="G172" s="1">
        <v>43997.32</v>
      </c>
      <c r="H172" t="s">
        <v>137</v>
      </c>
      <c r="J172">
        <v>2</v>
      </c>
      <c r="K172" t="str">
        <f>IF(Tabla1[[#This Row],[cheque]]="","''",Tabla1[[#This Row],[cheque]])</f>
        <v>''</v>
      </c>
      <c r="L172">
        <f>VLOOKUP(Tabla1[[#This Row],[banco]],Hoja2!$A$1:$B$6,2,0)</f>
        <v>3</v>
      </c>
      <c r="M172" t="str">
        <f>CONCATENATE("'2019-",J172,"-",Tabla1[[#This Row],[dia]],"'")</f>
        <v>'2019-2-28'</v>
      </c>
      <c r="N172" s="4">
        <f>DATE(2019,J172,Tabla1[[#This Row],[dia]])</f>
        <v>43524</v>
      </c>
      <c r="P172">
        <f>DAY(Tabla1[[#This Row],[fecha]])</f>
        <v>28</v>
      </c>
      <c r="Q172">
        <f>MONTH(Tabla1[[#This Row],[fecha]])</f>
        <v>1</v>
      </c>
      <c r="R172">
        <f>YEAR(Tabla1[[#This Row],[fecha]])</f>
        <v>2019</v>
      </c>
      <c r="S172" t="str">
        <f t="shared" si="6"/>
        <v>'2019-1-28'</v>
      </c>
      <c r="T172" t="str">
        <f t="shared" si="7"/>
        <v/>
      </c>
      <c r="U172" t="str">
        <f t="shared" si="8"/>
        <v>insert into estados_cuenta (tipo_movimiento, concepto, fecha, cheque, total, deposito, pagado, estatus, created_at, updated_at, pagado_boolean, id_cuenta, id_admin) values('INGRESO','REVERSO ECOGAS','2019-1-28','',1667,1667,1667,'Pagado','2019-06-27 22:39:00','2019-06-27 22:39:00',1,3,2);</v>
      </c>
    </row>
    <row r="173" spans="1:21" x14ac:dyDescent="0.2">
      <c r="A173">
        <v>28</v>
      </c>
      <c r="B173" s="4">
        <v>43493</v>
      </c>
      <c r="D173" t="s">
        <v>104</v>
      </c>
      <c r="F173" s="1">
        <v>1667</v>
      </c>
      <c r="G173" s="1">
        <v>42330.32</v>
      </c>
      <c r="H173" t="s">
        <v>137</v>
      </c>
      <c r="J173">
        <v>2</v>
      </c>
      <c r="K173" t="str">
        <f>IF(Tabla1[[#This Row],[cheque]]="","''",Tabla1[[#This Row],[cheque]])</f>
        <v>''</v>
      </c>
      <c r="L173">
        <f>VLOOKUP(Tabla1[[#This Row],[banco]],Hoja2!$A$1:$B$6,2,0)</f>
        <v>3</v>
      </c>
      <c r="M173" t="str">
        <f>CONCATENATE("'2019-",J173,"-",Tabla1[[#This Row],[dia]],"'")</f>
        <v>'2019-2-28'</v>
      </c>
      <c r="N173" s="4">
        <f>DATE(2019,J173,Tabla1[[#This Row],[dia]])</f>
        <v>43524</v>
      </c>
      <c r="P173">
        <f>DAY(Tabla1[[#This Row],[fecha]])</f>
        <v>28</v>
      </c>
      <c r="Q173">
        <f>MONTH(Tabla1[[#This Row],[fecha]])</f>
        <v>1</v>
      </c>
      <c r="R173">
        <f>YEAR(Tabla1[[#This Row],[fecha]])</f>
        <v>2019</v>
      </c>
      <c r="S173" t="str">
        <f t="shared" si="6"/>
        <v>'2019-1-28'</v>
      </c>
      <c r="T173" t="str">
        <f t="shared" si="7"/>
        <v>insert into estados_cuenta (tipo_movimiento, concepto, fecha, cheque, total, retiro, pagado, estatus, created_at, updated_at, pagado_boolean, id_cuenta, id_admin) values('EGRESO','PAGO ECOGAS','2019-1-28','',1667,1667,1667,'Pagado','2019-06-27 22:39:00','2019-06-27 22:39:00',1,3,2);</v>
      </c>
      <c r="U173" t="str">
        <f t="shared" si="8"/>
        <v/>
      </c>
    </row>
    <row r="174" spans="1:21" x14ac:dyDescent="0.2">
      <c r="A174">
        <v>28</v>
      </c>
      <c r="B174" s="4">
        <v>43493</v>
      </c>
      <c r="D174" t="s">
        <v>105</v>
      </c>
      <c r="E174" s="1">
        <v>1667</v>
      </c>
      <c r="G174" s="1">
        <v>43997.32</v>
      </c>
      <c r="H174" t="s">
        <v>137</v>
      </c>
      <c r="J174">
        <v>2</v>
      </c>
      <c r="K174" t="str">
        <f>IF(Tabla1[[#This Row],[cheque]]="","''",Tabla1[[#This Row],[cheque]])</f>
        <v>''</v>
      </c>
      <c r="L174">
        <f>VLOOKUP(Tabla1[[#This Row],[banco]],Hoja2!$A$1:$B$6,2,0)</f>
        <v>3</v>
      </c>
      <c r="M174" t="str">
        <f>CONCATENATE("'2019-",J174,"-",Tabla1[[#This Row],[dia]],"'")</f>
        <v>'2019-2-28'</v>
      </c>
      <c r="N174" s="4">
        <f>DATE(2019,J174,Tabla1[[#This Row],[dia]])</f>
        <v>43524</v>
      </c>
      <c r="P174">
        <f>DAY(Tabla1[[#This Row],[fecha]])</f>
        <v>28</v>
      </c>
      <c r="Q174">
        <f>MONTH(Tabla1[[#This Row],[fecha]])</f>
        <v>1</v>
      </c>
      <c r="R174">
        <f>YEAR(Tabla1[[#This Row],[fecha]])</f>
        <v>2019</v>
      </c>
      <c r="S174" t="str">
        <f t="shared" si="6"/>
        <v>'2019-1-28'</v>
      </c>
      <c r="T174" t="str">
        <f t="shared" si="7"/>
        <v/>
      </c>
      <c r="U174" t="str">
        <f t="shared" si="8"/>
        <v>insert into estados_cuenta (tipo_movimiento, concepto, fecha, cheque, total, deposito, pagado, estatus, created_at, updated_at, pagado_boolean, id_cuenta, id_admin) values('INGRESO','REVERSO ECOGAS','2019-1-28','',1667,1667,1667,'Pagado','2019-06-27 22:39:00','2019-06-27 22:39:00',1,3,2);</v>
      </c>
    </row>
    <row r="175" spans="1:21" x14ac:dyDescent="0.2">
      <c r="A175">
        <v>28</v>
      </c>
      <c r="B175" s="4">
        <v>43493</v>
      </c>
      <c r="D175" t="s">
        <v>104</v>
      </c>
      <c r="F175" s="1">
        <v>1667</v>
      </c>
      <c r="G175" s="1">
        <v>42330.32</v>
      </c>
      <c r="H175" t="s">
        <v>137</v>
      </c>
      <c r="J175">
        <v>2</v>
      </c>
      <c r="K175" t="str">
        <f>IF(Tabla1[[#This Row],[cheque]]="","''",Tabla1[[#This Row],[cheque]])</f>
        <v>''</v>
      </c>
      <c r="L175">
        <f>VLOOKUP(Tabla1[[#This Row],[banco]],Hoja2!$A$1:$B$6,2,0)</f>
        <v>3</v>
      </c>
      <c r="M175" t="str">
        <f>CONCATENATE("'2019-",J175,"-",Tabla1[[#This Row],[dia]],"'")</f>
        <v>'2019-2-28'</v>
      </c>
      <c r="N175" s="4">
        <f>DATE(2019,J175,Tabla1[[#This Row],[dia]])</f>
        <v>43524</v>
      </c>
      <c r="P175">
        <f>DAY(Tabla1[[#This Row],[fecha]])</f>
        <v>28</v>
      </c>
      <c r="Q175">
        <f>MONTH(Tabla1[[#This Row],[fecha]])</f>
        <v>1</v>
      </c>
      <c r="R175">
        <f>YEAR(Tabla1[[#This Row],[fecha]])</f>
        <v>2019</v>
      </c>
      <c r="S175" t="str">
        <f t="shared" si="6"/>
        <v>'2019-1-28'</v>
      </c>
      <c r="T175" t="str">
        <f t="shared" si="7"/>
        <v>insert into estados_cuenta (tipo_movimiento, concepto, fecha, cheque, total, retiro, pagado, estatus, created_at, updated_at, pagado_boolean, id_cuenta, id_admin) values('EGRESO','PAGO ECOGAS','2019-1-28','',1667,1667,1667,'Pagado','2019-06-27 22:39:00','2019-06-27 22:39:00',1,3,2);</v>
      </c>
      <c r="U175" t="str">
        <f t="shared" si="8"/>
        <v/>
      </c>
    </row>
    <row r="176" spans="1:21" x14ac:dyDescent="0.2">
      <c r="A176">
        <v>28</v>
      </c>
      <c r="B176" s="4">
        <v>43493</v>
      </c>
      <c r="D176" t="s">
        <v>105</v>
      </c>
      <c r="E176" s="1">
        <v>1667</v>
      </c>
      <c r="G176" s="1">
        <v>43997.32</v>
      </c>
      <c r="H176" t="s">
        <v>137</v>
      </c>
      <c r="J176">
        <v>2</v>
      </c>
      <c r="K176" t="str">
        <f>IF(Tabla1[[#This Row],[cheque]]="","''",Tabla1[[#This Row],[cheque]])</f>
        <v>''</v>
      </c>
      <c r="L176">
        <f>VLOOKUP(Tabla1[[#This Row],[banco]],Hoja2!$A$1:$B$6,2,0)</f>
        <v>3</v>
      </c>
      <c r="M176" t="str">
        <f>CONCATENATE("'2019-",J176,"-",Tabla1[[#This Row],[dia]],"'")</f>
        <v>'2019-2-28'</v>
      </c>
      <c r="N176" s="4">
        <f>DATE(2019,J176,Tabla1[[#This Row],[dia]])</f>
        <v>43524</v>
      </c>
      <c r="P176">
        <f>DAY(Tabla1[[#This Row],[fecha]])</f>
        <v>28</v>
      </c>
      <c r="Q176">
        <f>MONTH(Tabla1[[#This Row],[fecha]])</f>
        <v>1</v>
      </c>
      <c r="R176">
        <f>YEAR(Tabla1[[#This Row],[fecha]])</f>
        <v>2019</v>
      </c>
      <c r="S176" t="str">
        <f t="shared" si="6"/>
        <v>'2019-1-28'</v>
      </c>
      <c r="T176" t="str">
        <f t="shared" si="7"/>
        <v/>
      </c>
      <c r="U176" t="str">
        <f t="shared" si="8"/>
        <v>insert into estados_cuenta (tipo_movimiento, concepto, fecha, cheque, total, deposito, pagado, estatus, created_at, updated_at, pagado_boolean, id_cuenta, id_admin) values('INGRESO','REVERSO ECOGAS','2019-1-28','',1667,1667,1667,'Pagado','2019-06-27 22:39:00','2019-06-27 22:39:00',1,3,2);</v>
      </c>
    </row>
    <row r="177" spans="1:21" x14ac:dyDescent="0.2">
      <c r="A177">
        <v>28</v>
      </c>
      <c r="B177" s="4">
        <v>43493</v>
      </c>
      <c r="D177" t="s">
        <v>108</v>
      </c>
      <c r="E177" s="1">
        <v>11596.52</v>
      </c>
      <c r="G177" s="1">
        <v>55593.84</v>
      </c>
      <c r="H177" t="s">
        <v>137</v>
      </c>
      <c r="J177">
        <v>2</v>
      </c>
      <c r="K177" t="str">
        <f>IF(Tabla1[[#This Row],[cheque]]="","''",Tabla1[[#This Row],[cheque]])</f>
        <v>''</v>
      </c>
      <c r="L177">
        <f>VLOOKUP(Tabla1[[#This Row],[banco]],Hoja2!$A$1:$B$6,2,0)</f>
        <v>3</v>
      </c>
      <c r="M177" t="str">
        <f>CONCATENATE("'2019-",J177,"-",Tabla1[[#This Row],[dia]],"'")</f>
        <v>'2019-2-28'</v>
      </c>
      <c r="N177" s="4">
        <f>DATE(2019,J177,Tabla1[[#This Row],[dia]])</f>
        <v>43524</v>
      </c>
      <c r="P177">
        <f>DAY(Tabla1[[#This Row],[fecha]])</f>
        <v>28</v>
      </c>
      <c r="Q177">
        <f>MONTH(Tabla1[[#This Row],[fecha]])</f>
        <v>1</v>
      </c>
      <c r="R177">
        <f>YEAR(Tabla1[[#This Row],[fecha]])</f>
        <v>2019</v>
      </c>
      <c r="S177" t="str">
        <f t="shared" si="6"/>
        <v>'2019-1-28'</v>
      </c>
      <c r="T177" t="str">
        <f t="shared" si="7"/>
        <v/>
      </c>
      <c r="U177" t="str">
        <f t="shared" si="8"/>
        <v>insert into estados_cuenta (tipo_movimiento, concepto, fecha, cheque, total, deposito, pagado, estatus, created_at, updated_at, pagado_boolean, id_cuenta, id_admin) values('INGRESO','TROQUELADOS','2019-1-28','',11596.52,11596.52,11596.52,'Pagado','2019-06-27 22:39:00','2019-06-27 22:39:00',1,3,2);</v>
      </c>
    </row>
    <row r="178" spans="1:21" x14ac:dyDescent="0.2">
      <c r="A178">
        <v>28</v>
      </c>
      <c r="B178" s="4">
        <v>43493</v>
      </c>
      <c r="D178" t="s">
        <v>109</v>
      </c>
      <c r="E178" s="1">
        <v>6600.4</v>
      </c>
      <c r="G178" s="1">
        <v>62194.239999999998</v>
      </c>
      <c r="H178" t="s">
        <v>137</v>
      </c>
      <c r="J178">
        <v>2</v>
      </c>
      <c r="K178" t="str">
        <f>IF(Tabla1[[#This Row],[cheque]]="","''",Tabla1[[#This Row],[cheque]])</f>
        <v>''</v>
      </c>
      <c r="L178">
        <f>VLOOKUP(Tabla1[[#This Row],[banco]],Hoja2!$A$1:$B$6,2,0)</f>
        <v>3</v>
      </c>
      <c r="M178" t="str">
        <f>CONCATENATE("'2019-",J178,"-",Tabla1[[#This Row],[dia]],"'")</f>
        <v>'2019-2-28'</v>
      </c>
      <c r="N178" s="4">
        <f>DATE(2019,J178,Tabla1[[#This Row],[dia]])</f>
        <v>43524</v>
      </c>
      <c r="P178">
        <f>DAY(Tabla1[[#This Row],[fecha]])</f>
        <v>28</v>
      </c>
      <c r="Q178">
        <f>MONTH(Tabla1[[#This Row],[fecha]])</f>
        <v>1</v>
      </c>
      <c r="R178">
        <f>YEAR(Tabla1[[#This Row],[fecha]])</f>
        <v>2019</v>
      </c>
      <c r="S178" t="str">
        <f t="shared" si="6"/>
        <v>'2019-1-28'</v>
      </c>
      <c r="T178" t="str">
        <f t="shared" si="7"/>
        <v/>
      </c>
      <c r="U178" t="str">
        <f t="shared" si="8"/>
        <v>insert into estados_cuenta (tipo_movimiento, concepto, fecha, cheque, total, deposito, pagado, estatus, created_at, updated_at, pagado_boolean, id_cuenta, id_admin) values('INGRESO','RM INDELEK FACTURA 5917','2019-1-28','',6600.4,6600.4,6600.4,'Pagado','2019-06-27 22:39:00','2019-06-27 22:39:00',1,3,2);</v>
      </c>
    </row>
    <row r="179" spans="1:21" x14ac:dyDescent="0.2">
      <c r="A179">
        <v>28</v>
      </c>
      <c r="B179" s="4">
        <v>43493</v>
      </c>
      <c r="D179" t="s">
        <v>110</v>
      </c>
      <c r="E179" s="1">
        <v>1160</v>
      </c>
      <c r="G179" s="1">
        <v>63354.239999999998</v>
      </c>
      <c r="H179" t="s">
        <v>137</v>
      </c>
      <c r="J179">
        <v>2</v>
      </c>
      <c r="K179" t="str">
        <f>IF(Tabla1[[#This Row],[cheque]]="","''",Tabla1[[#This Row],[cheque]])</f>
        <v>''</v>
      </c>
      <c r="L179">
        <f>VLOOKUP(Tabla1[[#This Row],[banco]],Hoja2!$A$1:$B$6,2,0)</f>
        <v>3</v>
      </c>
      <c r="M179" t="str">
        <f>CONCATENATE("'2019-",J179,"-",Tabla1[[#This Row],[dia]],"'")</f>
        <v>'2019-2-28'</v>
      </c>
      <c r="N179" s="4">
        <f>DATE(2019,J179,Tabla1[[#This Row],[dia]])</f>
        <v>43524</v>
      </c>
      <c r="P179">
        <f>DAY(Tabla1[[#This Row],[fecha]])</f>
        <v>28</v>
      </c>
      <c r="Q179">
        <f>MONTH(Tabla1[[#This Row],[fecha]])</f>
        <v>1</v>
      </c>
      <c r="R179">
        <f>YEAR(Tabla1[[#This Row],[fecha]])</f>
        <v>2019</v>
      </c>
      <c r="S179" t="str">
        <f t="shared" si="6"/>
        <v>'2019-1-28'</v>
      </c>
      <c r="T179" t="str">
        <f t="shared" si="7"/>
        <v/>
      </c>
      <c r="U179" t="str">
        <f t="shared" si="8"/>
        <v>insert into estados_cuenta (tipo_movimiento, concepto, fecha, cheque, total, deposito, pagado, estatus, created_at, updated_at, pagado_boolean, id_cuenta, id_admin) values('INGRESO','EF AJOLIVO Y RAIZ RARAMURI LABORATORIO NATURALDEL FACTURA 5915','2019-1-28','',1160,1160,1160,'Pagado','2019-06-27 22:39:00','2019-06-27 22:39:00',1,3,2);</v>
      </c>
    </row>
    <row r="180" spans="1:21" x14ac:dyDescent="0.2">
      <c r="A180">
        <v>28</v>
      </c>
      <c r="B180" s="4">
        <v>43493</v>
      </c>
      <c r="D180" t="s">
        <v>111</v>
      </c>
      <c r="E180" s="1">
        <v>1500</v>
      </c>
      <c r="G180" s="1">
        <v>64854.239999999998</v>
      </c>
      <c r="H180" t="s">
        <v>137</v>
      </c>
      <c r="J180">
        <v>2</v>
      </c>
      <c r="K180" t="str">
        <f>IF(Tabla1[[#This Row],[cheque]]="","''",Tabla1[[#This Row],[cheque]])</f>
        <v>''</v>
      </c>
      <c r="L180">
        <f>VLOOKUP(Tabla1[[#This Row],[banco]],Hoja2!$A$1:$B$6,2,0)</f>
        <v>3</v>
      </c>
      <c r="M180" t="str">
        <f>CONCATENATE("'2019-",J180,"-",Tabla1[[#This Row],[dia]],"'")</f>
        <v>'2019-2-28'</v>
      </c>
      <c r="N180" s="4">
        <f>DATE(2019,J180,Tabla1[[#This Row],[dia]])</f>
        <v>43524</v>
      </c>
      <c r="P180">
        <f>DAY(Tabla1[[#This Row],[fecha]])</f>
        <v>28</v>
      </c>
      <c r="Q180">
        <f>MONTH(Tabla1[[#This Row],[fecha]])</f>
        <v>1</v>
      </c>
      <c r="R180">
        <f>YEAR(Tabla1[[#This Row],[fecha]])</f>
        <v>2019</v>
      </c>
      <c r="S180" t="str">
        <f t="shared" si="6"/>
        <v>'2019-1-28'</v>
      </c>
      <c r="T180" t="str">
        <f t="shared" si="7"/>
        <v/>
      </c>
      <c r="U180" t="str">
        <f t="shared" si="8"/>
        <v>insert into estados_cuenta (tipo_movimiento, concepto, fecha, cheque, total, deposito, pagado, estatus, created_at, updated_at, pagado_boolean, id_cuenta, id_admin) values('INGRESO','TITRM PANNITELI RECIBO 2110','2019-1-28','',1500,1500,1500,'Pagado','2019-06-27 22:39:00','2019-06-27 22:39:00',1,3,2);</v>
      </c>
    </row>
    <row r="181" spans="1:21" x14ac:dyDescent="0.2">
      <c r="A181">
        <v>28</v>
      </c>
      <c r="B181" s="4">
        <v>43493</v>
      </c>
      <c r="D181" t="s">
        <v>112</v>
      </c>
      <c r="E181" s="1">
        <v>250</v>
      </c>
      <c r="G181" s="1">
        <v>65104.24</v>
      </c>
      <c r="H181" t="s">
        <v>137</v>
      </c>
      <c r="J181">
        <v>2</v>
      </c>
      <c r="K181" t="str">
        <f>IF(Tabla1[[#This Row],[cheque]]="","''",Tabla1[[#This Row],[cheque]])</f>
        <v>''</v>
      </c>
      <c r="L181">
        <f>VLOOKUP(Tabla1[[#This Row],[banco]],Hoja2!$A$1:$B$6,2,0)</f>
        <v>3</v>
      </c>
      <c r="M181" t="str">
        <f>CONCATENATE("'2019-",J181,"-",Tabla1[[#This Row],[dia]],"'")</f>
        <v>'2019-2-28'</v>
      </c>
      <c r="N181" s="4">
        <f>DATE(2019,J181,Tabla1[[#This Row],[dia]])</f>
        <v>43524</v>
      </c>
      <c r="P181">
        <f>DAY(Tabla1[[#This Row],[fecha]])</f>
        <v>28</v>
      </c>
      <c r="Q181">
        <f>MONTH(Tabla1[[#This Row],[fecha]])</f>
        <v>1</v>
      </c>
      <c r="R181">
        <f>YEAR(Tabla1[[#This Row],[fecha]])</f>
        <v>2019</v>
      </c>
      <c r="S181" t="str">
        <f t="shared" si="6"/>
        <v>'2019-1-28'</v>
      </c>
      <c r="T181" t="str">
        <f t="shared" si="7"/>
        <v/>
      </c>
      <c r="U181" t="str">
        <f t="shared" si="8"/>
        <v>insert into estados_cuenta (tipo_movimiento, concepto, fecha, cheque, total, deposito, pagado, estatus, created_at, updated_at, pagado_boolean, id_cuenta, id_admin) values('INGRESO','PAQ PANNITELI RECIBO 2110','2019-1-28','',250,250,250,'Pagado','2019-06-27 22:39:00','2019-06-27 22:39:00',1,3,2);</v>
      </c>
    </row>
    <row r="182" spans="1:21" x14ac:dyDescent="0.2">
      <c r="A182">
        <v>28</v>
      </c>
      <c r="B182" s="4">
        <v>43493</v>
      </c>
      <c r="D182" t="s">
        <v>113</v>
      </c>
      <c r="E182" s="1">
        <v>5690</v>
      </c>
      <c r="G182" s="1">
        <v>70794.240000000005</v>
      </c>
      <c r="H182" t="s">
        <v>137</v>
      </c>
      <c r="J182">
        <v>2</v>
      </c>
      <c r="K182" t="str">
        <f>IF(Tabla1[[#This Row],[cheque]]="","''",Tabla1[[#This Row],[cheque]])</f>
        <v>''</v>
      </c>
      <c r="L182">
        <f>VLOOKUP(Tabla1[[#This Row],[banco]],Hoja2!$A$1:$B$6,2,0)</f>
        <v>3</v>
      </c>
      <c r="M182" t="str">
        <f>CONCATENATE("'2019-",J182,"-",Tabla1[[#This Row],[dia]],"'")</f>
        <v>'2019-2-28'</v>
      </c>
      <c r="N182" s="4">
        <f>DATE(2019,J182,Tabla1[[#This Row],[dia]])</f>
        <v>43524</v>
      </c>
      <c r="P182">
        <f>DAY(Tabla1[[#This Row],[fecha]])</f>
        <v>28</v>
      </c>
      <c r="Q182">
        <f>MONTH(Tabla1[[#This Row],[fecha]])</f>
        <v>1</v>
      </c>
      <c r="R182">
        <f>YEAR(Tabla1[[#This Row],[fecha]])</f>
        <v>2019</v>
      </c>
      <c r="S182" t="str">
        <f t="shared" si="6"/>
        <v>'2019-1-28'</v>
      </c>
      <c r="T182" t="str">
        <f t="shared" si="7"/>
        <v/>
      </c>
      <c r="U182" t="str">
        <f t="shared" si="8"/>
        <v>insert into estados_cuenta (tipo_movimiento, concepto, fecha, cheque, total, deposito, pagado, estatus, created_at, updated_at, pagado_boolean, id_cuenta, id_admin) values('INGRESO','RM DODO DONUTS RECIBO 2111','2019-1-28','',5690,5690,5690,'Pagado','2019-06-27 22:39:00','2019-06-27 22:39:00',1,3,2);</v>
      </c>
    </row>
    <row r="183" spans="1:21" x14ac:dyDescent="0.2">
      <c r="A183">
        <v>28</v>
      </c>
      <c r="B183" s="4">
        <v>43493</v>
      </c>
      <c r="D183" t="s">
        <v>114</v>
      </c>
      <c r="E183" s="1">
        <v>1500</v>
      </c>
      <c r="G183" s="1">
        <v>72294.240000000005</v>
      </c>
      <c r="H183" t="s">
        <v>137</v>
      </c>
      <c r="J183">
        <v>2</v>
      </c>
      <c r="K183" t="str">
        <f>IF(Tabla1[[#This Row],[cheque]]="","''",Tabla1[[#This Row],[cheque]])</f>
        <v>''</v>
      </c>
      <c r="L183">
        <f>VLOOKUP(Tabla1[[#This Row],[banco]],Hoja2!$A$1:$B$6,2,0)</f>
        <v>3</v>
      </c>
      <c r="M183" t="str">
        <f>CONCATENATE("'2019-",J183,"-",Tabla1[[#This Row],[dia]],"'")</f>
        <v>'2019-2-28'</v>
      </c>
      <c r="N183" s="4">
        <f>DATE(2019,J183,Tabla1[[#This Row],[dia]])</f>
        <v>43524</v>
      </c>
      <c r="P183">
        <f>DAY(Tabla1[[#This Row],[fecha]])</f>
        <v>28</v>
      </c>
      <c r="Q183">
        <f>MONTH(Tabla1[[#This Row],[fecha]])</f>
        <v>1</v>
      </c>
      <c r="R183">
        <f>YEAR(Tabla1[[#This Row],[fecha]])</f>
        <v>2019</v>
      </c>
      <c r="S183" t="str">
        <f t="shared" si="6"/>
        <v>'2019-1-28'</v>
      </c>
      <c r="T183" t="str">
        <f t="shared" si="7"/>
        <v/>
      </c>
      <c r="U183" t="str">
        <f t="shared" si="8"/>
        <v>insert into estados_cuenta (tipo_movimiento, concepto, fecha, cheque, total, deposito, pagado, estatus, created_at, updated_at, pagado_boolean, id_cuenta, id_admin) values('INGRESO','TITRM TAMALES DOÑA CECY DESDE 1953 RECIBO 2112','2019-1-28','',1500,1500,1500,'Pagado','2019-06-27 22:39:00','2019-06-27 22:39:00',1,3,2);</v>
      </c>
    </row>
    <row r="184" spans="1:21" x14ac:dyDescent="0.2">
      <c r="A184">
        <v>28</v>
      </c>
      <c r="B184" s="4">
        <v>43493</v>
      </c>
      <c r="D184" t="s">
        <v>682</v>
      </c>
      <c r="E184" s="1">
        <v>9703.2000000000007</v>
      </c>
      <c r="F184" s="1"/>
      <c r="G184" s="1">
        <v>13493.54</v>
      </c>
      <c r="H184" t="s">
        <v>140</v>
      </c>
      <c r="J184">
        <v>2</v>
      </c>
      <c r="K184" t="str">
        <f>IF(Tabla1[[#This Row],[cheque]]="","''",Tabla1[[#This Row],[cheque]])</f>
        <v>''</v>
      </c>
      <c r="L184">
        <f>VLOOKUP(Tabla1[[#This Row],[banco]],Hoja2!$A$1:$B$6,2,0)</f>
        <v>6</v>
      </c>
      <c r="M184" t="str">
        <f>CONCATENATE("'2019-",J184,"-",Tabla1[[#This Row],[dia]],"'")</f>
        <v>'2019-2-28'</v>
      </c>
      <c r="N184" s="4">
        <f>DATE(2019,J184,Tabla1[[#This Row],[dia]])</f>
        <v>43524</v>
      </c>
      <c r="P184">
        <f>DAY(Tabla1[[#This Row],[fecha]])</f>
        <v>28</v>
      </c>
      <c r="Q184">
        <f>MONTH(Tabla1[[#This Row],[fecha]])</f>
        <v>1</v>
      </c>
      <c r="R184">
        <f>YEAR(Tabla1[[#This Row],[fecha]])</f>
        <v>2019</v>
      </c>
      <c r="S184" t="str">
        <f t="shared" si="6"/>
        <v>'2019-1-28'</v>
      </c>
      <c r="T184" t="str">
        <f t="shared" si="7"/>
        <v/>
      </c>
      <c r="U184" t="str">
        <f t="shared" si="8"/>
        <v>insert into estados_cuenta (tipo_movimiento, concepto, fecha, cheque, total, deposito, pagado, estatus, created_at, updated_at, pagado_boolean, id_cuenta, id_admin) values('INGRESO','TRANSFERENCIA INTERBANCARIA','2019-1-28','',9703.2,9703.2,9703.2,'Pagado','2019-06-27 22:39:00','2019-06-27 22:39:00',1,6,2);</v>
      </c>
    </row>
    <row r="185" spans="1:21" x14ac:dyDescent="0.2">
      <c r="A185">
        <v>28</v>
      </c>
      <c r="B185" s="4">
        <v>43493</v>
      </c>
      <c r="D185" t="s">
        <v>683</v>
      </c>
      <c r="F185" s="1">
        <v>6970.56</v>
      </c>
      <c r="G185" s="1">
        <v>6522.98</v>
      </c>
      <c r="H185" t="s">
        <v>140</v>
      </c>
      <c r="J185">
        <v>2</v>
      </c>
      <c r="K185" t="str">
        <f>IF(Tabla1[[#This Row],[cheque]]="","''",Tabla1[[#This Row],[cheque]])</f>
        <v>''</v>
      </c>
      <c r="L185">
        <f>VLOOKUP(Tabla1[[#This Row],[banco]],Hoja2!$A$1:$B$6,2,0)</f>
        <v>6</v>
      </c>
      <c r="M185" t="str">
        <f>CONCATENATE("'2019-",J185,"-",Tabla1[[#This Row],[dia]],"'")</f>
        <v>'2019-2-28'</v>
      </c>
      <c r="N185" s="4">
        <f>DATE(2019,J185,Tabla1[[#This Row],[dia]])</f>
        <v>43524</v>
      </c>
      <c r="P185">
        <f>DAY(Tabla1[[#This Row],[fecha]])</f>
        <v>28</v>
      </c>
      <c r="Q185">
        <f>MONTH(Tabla1[[#This Row],[fecha]])</f>
        <v>1</v>
      </c>
      <c r="R185">
        <f>YEAR(Tabla1[[#This Row],[fecha]])</f>
        <v>2019</v>
      </c>
      <c r="S185" t="str">
        <f t="shared" si="6"/>
        <v>'2019-1-28'</v>
      </c>
      <c r="T185" t="str">
        <f t="shared" si="7"/>
        <v>insert into estados_cuenta (tipo_movimiento, concepto, fecha, cheque, total, retiro, pagado, estatus, created_at, updated_at, pagado_boolean, id_cuenta, id_admin) values('EGRESO','REN Y DUSO Z ZAPETAS ZUPER VARA Y RM JUGLANS','2019-1-28','',6970.56,6970.56,6970.56,'Pagado','2019-06-27 22:39:00','2019-06-27 22:39:00',1,6,2);</v>
      </c>
      <c r="U185" t="str">
        <f t="shared" si="8"/>
        <v/>
      </c>
    </row>
    <row r="186" spans="1:21" x14ac:dyDescent="0.2">
      <c r="A186">
        <v>28</v>
      </c>
      <c r="B186" s="4">
        <v>43493</v>
      </c>
      <c r="D186" t="s">
        <v>705</v>
      </c>
      <c r="F186" s="1">
        <v>5000</v>
      </c>
      <c r="G186" s="1">
        <v>576.75</v>
      </c>
      <c r="H186" t="s">
        <v>138</v>
      </c>
      <c r="J186">
        <v>2</v>
      </c>
      <c r="K186" t="str">
        <f>IF(Tabla1[[#This Row],[cheque]]="","''",Tabla1[[#This Row],[cheque]])</f>
        <v>''</v>
      </c>
      <c r="L186">
        <f>VLOOKUP(Tabla1[[#This Row],[banco]],Hoja2!$A$1:$B$6,2,0)</f>
        <v>4</v>
      </c>
      <c r="M186" t="str">
        <f>CONCATENATE("'2019-",J186,"-",Tabla1[[#This Row],[dia]],"'")</f>
        <v>'2019-2-28'</v>
      </c>
      <c r="N186" s="4">
        <f>DATE(2019,J186,Tabla1[[#This Row],[dia]])</f>
        <v>43524</v>
      </c>
      <c r="P186">
        <f>DAY(Tabla1[[#This Row],[fecha]])</f>
        <v>28</v>
      </c>
      <c r="Q186">
        <f>MONTH(Tabla1[[#This Row],[fecha]])</f>
        <v>1</v>
      </c>
      <c r="R186">
        <f>YEAR(Tabla1[[#This Row],[fecha]])</f>
        <v>2019</v>
      </c>
      <c r="S186" t="str">
        <f t="shared" si="6"/>
        <v>'2019-1-28'</v>
      </c>
      <c r="T186" t="str">
        <f t="shared" si="7"/>
        <v>insert into estados_cuenta (tipo_movimiento, concepto, fecha, cheque, total, retiro, pagado, estatus, created_at, updated_at, pagado_boolean, id_cuenta, id_admin) values('EGRESO','RETIRO DE CAJERO DESCRIPCIÓN EN EFECTIVOS','2019-1-28','',5000,5000,5000,'Pagado','2019-06-27 22:39:00','2019-06-27 22:39:00',1,4,2);</v>
      </c>
      <c r="U186" t="str">
        <f t="shared" si="8"/>
        <v/>
      </c>
    </row>
    <row r="187" spans="1:21" x14ac:dyDescent="0.2">
      <c r="A187">
        <v>29</v>
      </c>
      <c r="B187" s="4">
        <v>43494</v>
      </c>
      <c r="D187" t="s">
        <v>115</v>
      </c>
      <c r="E187" s="1">
        <v>6371.52</v>
      </c>
      <c r="G187" s="1">
        <v>78665.759999999995</v>
      </c>
      <c r="H187" t="s">
        <v>137</v>
      </c>
      <c r="J187">
        <v>2</v>
      </c>
      <c r="K187" t="str">
        <f>IF(Tabla1[[#This Row],[cheque]]="","''",Tabla1[[#This Row],[cheque]])</f>
        <v>''</v>
      </c>
      <c r="L187">
        <f>VLOOKUP(Tabla1[[#This Row],[banco]],Hoja2!$A$1:$B$6,2,0)</f>
        <v>3</v>
      </c>
      <c r="M187" t="str">
        <f>CONCATENATE("'2019-",J187,"-",Tabla1[[#This Row],[dia]],"'")</f>
        <v>'2019-2-29'</v>
      </c>
      <c r="N187" s="4">
        <f>DATE(2019,J187,Tabla1[[#This Row],[dia]])</f>
        <v>43525</v>
      </c>
      <c r="P187">
        <f>DAY(Tabla1[[#This Row],[fecha]])</f>
        <v>29</v>
      </c>
      <c r="Q187">
        <f>MONTH(Tabla1[[#This Row],[fecha]])</f>
        <v>1</v>
      </c>
      <c r="R187">
        <f>YEAR(Tabla1[[#This Row],[fecha]])</f>
        <v>2019</v>
      </c>
      <c r="S187" t="str">
        <f t="shared" si="6"/>
        <v>'2019-1-29'</v>
      </c>
      <c r="T187" t="str">
        <f t="shared" si="7"/>
        <v/>
      </c>
      <c r="U187" t="str">
        <f t="shared" si="8"/>
        <v>insert into estados_cuenta (tipo_movimiento, concepto, fecha, cheque, total, deposito, pagado, estatus, created_at, updated_at, pagado_boolean, id_cuenta, id_admin) values('INGRESO','SOLADM SPCA FACTURA 5879','2019-1-29','',6371.52,6371.52,6371.52,'Pagado','2019-06-27 22:39:00','2019-06-27 22:39:00',1,3,2);</v>
      </c>
    </row>
    <row r="188" spans="1:21" x14ac:dyDescent="0.2">
      <c r="A188">
        <v>29</v>
      </c>
      <c r="B188" s="4">
        <v>43494</v>
      </c>
      <c r="D188" t="s">
        <v>116</v>
      </c>
      <c r="E188" s="1">
        <v>7134</v>
      </c>
      <c r="G188" s="1">
        <v>85799.76</v>
      </c>
      <c r="H188" t="s">
        <v>137</v>
      </c>
      <c r="J188">
        <v>2</v>
      </c>
      <c r="K188" t="str">
        <f>IF(Tabla1[[#This Row],[cheque]]="","''",Tabla1[[#This Row],[cheque]])</f>
        <v>''</v>
      </c>
      <c r="L188">
        <f>VLOOKUP(Tabla1[[#This Row],[banco]],Hoja2!$A$1:$B$6,2,0)</f>
        <v>3</v>
      </c>
      <c r="M188" t="str">
        <f>CONCATENATE("'2019-",J188,"-",Tabla1[[#This Row],[dia]],"'")</f>
        <v>'2019-2-29'</v>
      </c>
      <c r="N188" s="4">
        <f>DATE(2019,J188,Tabla1[[#This Row],[dia]])</f>
        <v>43525</v>
      </c>
      <c r="P188">
        <f>DAY(Tabla1[[#This Row],[fecha]])</f>
        <v>29</v>
      </c>
      <c r="Q188">
        <f>MONTH(Tabla1[[#This Row],[fecha]])</f>
        <v>1</v>
      </c>
      <c r="R188">
        <f>YEAR(Tabla1[[#This Row],[fecha]])</f>
        <v>2019</v>
      </c>
      <c r="S188" t="str">
        <f t="shared" si="6"/>
        <v>'2019-1-29'</v>
      </c>
      <c r="T188" t="str">
        <f t="shared" si="7"/>
        <v/>
      </c>
      <c r="U188" t="str">
        <f t="shared" si="8"/>
        <v>insert into estados_cuenta (tipo_movimiento, concepto, fecha, cheque, total, deposito, pagado, estatus, created_at, updated_at, pagado_boolean, id_cuenta, id_admin) values('INGRESO','REN Y DUSO COMANSA RECIBO 2121','2019-1-29','',7134,7134,7134,'Pagado','2019-06-27 22:39:00','2019-06-27 22:39:00',1,3,2);</v>
      </c>
    </row>
    <row r="189" spans="1:21" x14ac:dyDescent="0.2">
      <c r="A189">
        <v>29</v>
      </c>
      <c r="B189" s="4">
        <v>43494</v>
      </c>
      <c r="C189">
        <v>216</v>
      </c>
      <c r="D189" t="s">
        <v>117</v>
      </c>
      <c r="F189" s="1">
        <v>10000</v>
      </c>
      <c r="G189" s="1">
        <v>75799.759999999995</v>
      </c>
      <c r="H189" t="s">
        <v>137</v>
      </c>
      <c r="J189">
        <v>2</v>
      </c>
      <c r="K189">
        <f>IF(Tabla1[[#This Row],[cheque]]="","''",Tabla1[[#This Row],[cheque]])</f>
        <v>216</v>
      </c>
      <c r="L189">
        <f>VLOOKUP(Tabla1[[#This Row],[banco]],Hoja2!$A$1:$B$6,2,0)</f>
        <v>3</v>
      </c>
      <c r="M189" t="str">
        <f>CONCATENATE("'2019-",J189,"-",Tabla1[[#This Row],[dia]],"'")</f>
        <v>'2019-2-29'</v>
      </c>
      <c r="N189" s="4">
        <f>DATE(2019,J189,Tabla1[[#This Row],[dia]])</f>
        <v>43525</v>
      </c>
      <c r="P189">
        <f>DAY(Tabla1[[#This Row],[fecha]])</f>
        <v>29</v>
      </c>
      <c r="Q189">
        <f>MONTH(Tabla1[[#This Row],[fecha]])</f>
        <v>1</v>
      </c>
      <c r="R189">
        <f>YEAR(Tabla1[[#This Row],[fecha]])</f>
        <v>2019</v>
      </c>
      <c r="S189" t="str">
        <f t="shared" si="6"/>
        <v>'2019-1-29'</v>
      </c>
      <c r="T189" t="str">
        <f t="shared" si="7"/>
        <v>insert into estados_cuenta (tipo_movimiento, concepto, fecha, cheque, total, retiro, pagado, estatus, created_at, updated_at, pagado_boolean, id_cuenta, id_admin) values('EGRESO','PROMALLAS (gastos casa)','2019-1-29',216,10000,10000,10000,'Pagado','2019-06-27 22:39:00','2019-06-27 22:39:00',1,3,2);</v>
      </c>
      <c r="U189" t="str">
        <f t="shared" si="8"/>
        <v/>
      </c>
    </row>
    <row r="190" spans="1:21" x14ac:dyDescent="0.2">
      <c r="A190">
        <v>29</v>
      </c>
      <c r="B190" s="4">
        <v>43494</v>
      </c>
      <c r="D190" t="s">
        <v>118</v>
      </c>
      <c r="E190" s="1">
        <v>580</v>
      </c>
      <c r="G190" s="1">
        <v>76379.759999999995</v>
      </c>
      <c r="H190" t="s">
        <v>137</v>
      </c>
      <c r="J190">
        <v>2</v>
      </c>
      <c r="K190" t="str">
        <f>IF(Tabla1[[#This Row],[cheque]]="","''",Tabla1[[#This Row],[cheque]])</f>
        <v>''</v>
      </c>
      <c r="L190">
        <f>VLOOKUP(Tabla1[[#This Row],[banco]],Hoja2!$A$1:$B$6,2,0)</f>
        <v>3</v>
      </c>
      <c r="M190" t="str">
        <f>CONCATENATE("'2019-",J190,"-",Tabla1[[#This Row],[dia]],"'")</f>
        <v>'2019-2-29'</v>
      </c>
      <c r="N190" s="4">
        <f>DATE(2019,J190,Tabla1[[#This Row],[dia]])</f>
        <v>43525</v>
      </c>
      <c r="P190">
        <f>DAY(Tabla1[[#This Row],[fecha]])</f>
        <v>29</v>
      </c>
      <c r="Q190">
        <f>MONTH(Tabla1[[#This Row],[fecha]])</f>
        <v>1</v>
      </c>
      <c r="R190">
        <f>YEAR(Tabla1[[#This Row],[fecha]])</f>
        <v>2019</v>
      </c>
      <c r="S190" t="str">
        <f t="shared" si="6"/>
        <v>'2019-1-29'</v>
      </c>
      <c r="T190" t="str">
        <f t="shared" si="7"/>
        <v/>
      </c>
      <c r="U190" t="str">
        <f t="shared" si="8"/>
        <v>insert into estados_cuenta (tipo_movimiento, concepto, fecha, cheque, total, deposito, pagado, estatus, created_at, updated_at, pagado_boolean, id_cuenta, id_admin) values('INGRESO','EF MIXTO AO MEDICAL FACTURA 5920','2019-1-29','',580,580,580,'Pagado','2019-06-27 22:39:00','2019-06-27 22:39:00',1,3,2);</v>
      </c>
    </row>
    <row r="191" spans="1:21" x14ac:dyDescent="0.2">
      <c r="A191">
        <v>29</v>
      </c>
      <c r="B191" s="4">
        <v>43494</v>
      </c>
      <c r="D191" t="s">
        <v>578</v>
      </c>
      <c r="F191" s="1">
        <v>1055.5999999999999</v>
      </c>
      <c r="G191" s="1">
        <v>12.68</v>
      </c>
      <c r="H191" t="s">
        <v>136</v>
      </c>
      <c r="J191">
        <v>2</v>
      </c>
      <c r="K191" t="str">
        <f>IF(Tabla1[[#This Row],[cheque]]="","''",Tabla1[[#This Row],[cheque]])</f>
        <v>''</v>
      </c>
      <c r="L191">
        <f>VLOOKUP(Tabla1[[#This Row],[banco]],Hoja2!$A$1:$B$6,2,0)</f>
        <v>2</v>
      </c>
      <c r="M191" t="str">
        <f>CONCATENATE("'2019-",J191,"-",Tabla1[[#This Row],[dia]],"'")</f>
        <v>'2019-2-29'</v>
      </c>
      <c r="N191" s="4">
        <f>DATE(2019,J191,Tabla1[[#This Row],[dia]])</f>
        <v>43525</v>
      </c>
      <c r="P191">
        <f>DAY(Tabla1[[#This Row],[fecha]])</f>
        <v>29</v>
      </c>
      <c r="Q191">
        <f>MONTH(Tabla1[[#This Row],[fecha]])</f>
        <v>1</v>
      </c>
      <c r="R191">
        <f>YEAR(Tabla1[[#This Row],[fecha]])</f>
        <v>2019</v>
      </c>
      <c r="S191" t="str">
        <f t="shared" si="6"/>
        <v>'2019-1-29'</v>
      </c>
      <c r="T191" t="str">
        <f t="shared" si="7"/>
        <v>insert into estados_cuenta (tipo_movimiento, concepto, fecha, cheque, total, retiro, pagado, estatus, created_at, updated_at, pagado_boolean, id_cuenta, id_admin) values('EGRESO','DEVOLUCIÓN A JUGLANS','2019-1-29','',1055.6,1055.6,1055.6,'Pagado','2019-06-27 22:39:00','2019-06-27 22:39:00',1,2,2);</v>
      </c>
      <c r="U191" t="str">
        <f t="shared" si="8"/>
        <v/>
      </c>
    </row>
    <row r="192" spans="1:21" x14ac:dyDescent="0.2">
      <c r="A192">
        <v>30</v>
      </c>
      <c r="B192" s="4">
        <v>43495</v>
      </c>
      <c r="D192" t="s">
        <v>119</v>
      </c>
      <c r="E192" s="1">
        <v>1160</v>
      </c>
      <c r="G192" s="1">
        <v>77539.759999999995</v>
      </c>
      <c r="H192" t="s">
        <v>137</v>
      </c>
      <c r="J192">
        <v>2</v>
      </c>
      <c r="K192" t="str">
        <f>IF(Tabla1[[#This Row],[cheque]]="","''",Tabla1[[#This Row],[cheque]])</f>
        <v>''</v>
      </c>
      <c r="L192">
        <f>VLOOKUP(Tabla1[[#This Row],[banco]],Hoja2!$A$1:$B$6,2,0)</f>
        <v>3</v>
      </c>
      <c r="M192" t="str">
        <f>CONCATENATE("'2019-",J192,"-",Tabla1[[#This Row],[dia]],"'")</f>
        <v>'2019-2-30'</v>
      </c>
      <c r="N192" s="4">
        <f>DATE(2019,J192,Tabla1[[#This Row],[dia]])</f>
        <v>43526</v>
      </c>
      <c r="P192">
        <f>DAY(Tabla1[[#This Row],[fecha]])</f>
        <v>30</v>
      </c>
      <c r="Q192">
        <f>MONTH(Tabla1[[#This Row],[fecha]])</f>
        <v>1</v>
      </c>
      <c r="R192">
        <f>YEAR(Tabla1[[#This Row],[fecha]])</f>
        <v>2019</v>
      </c>
      <c r="S192" t="str">
        <f t="shared" si="6"/>
        <v>'2019-1-30'</v>
      </c>
      <c r="T192" t="str">
        <f t="shared" si="7"/>
        <v/>
      </c>
      <c r="U192" t="str">
        <f t="shared" si="8"/>
        <v>insert into estados_cuenta (tipo_movimiento, concepto, fecha, cheque, total, deposito, pagado, estatus, created_at, updated_at, pagado_boolean, id_cuenta, id_admin) values('INGRESO','CARTOON FERIA DE MERIDA 5889','2019-1-30','',1160,1160,1160,'Pagado','2019-06-27 22:39:00','2019-06-27 22:39:00',1,3,2);</v>
      </c>
    </row>
    <row r="193" spans="1:21" x14ac:dyDescent="0.2">
      <c r="A193">
        <v>30</v>
      </c>
      <c r="B193" s="4">
        <v>43495</v>
      </c>
      <c r="D193" t="s">
        <v>120</v>
      </c>
      <c r="E193" s="1">
        <v>20000</v>
      </c>
      <c r="G193" s="1">
        <v>97539.76</v>
      </c>
      <c r="H193" t="s">
        <v>137</v>
      </c>
      <c r="J193">
        <v>2</v>
      </c>
      <c r="K193" t="str">
        <f>IF(Tabla1[[#This Row],[cheque]]="","''",Tabla1[[#This Row],[cheque]])</f>
        <v>''</v>
      </c>
      <c r="L193">
        <f>VLOOKUP(Tabla1[[#This Row],[banco]],Hoja2!$A$1:$B$6,2,0)</f>
        <v>3</v>
      </c>
      <c r="M193" t="str">
        <f>CONCATENATE("'2019-",J193,"-",Tabla1[[#This Row],[dia]],"'")</f>
        <v>'2019-2-30'</v>
      </c>
      <c r="N193" s="4">
        <f>DATE(2019,J193,Tabla1[[#This Row],[dia]])</f>
        <v>43526</v>
      </c>
      <c r="P193">
        <f>DAY(Tabla1[[#This Row],[fecha]])</f>
        <v>30</v>
      </c>
      <c r="Q193">
        <f>MONTH(Tabla1[[#This Row],[fecha]])</f>
        <v>1</v>
      </c>
      <c r="R193">
        <f>YEAR(Tabla1[[#This Row],[fecha]])</f>
        <v>2019</v>
      </c>
      <c r="S193" t="str">
        <f t="shared" si="6"/>
        <v>'2019-1-30'</v>
      </c>
      <c r="T193" t="str">
        <f t="shared" si="7"/>
        <v/>
      </c>
      <c r="U193" t="str">
        <f t="shared" si="8"/>
        <v>insert into estados_cuenta (tipo_movimiento, concepto, fecha, cheque, total, deposito, pagado, estatus, created_at, updated_at, pagado_boolean, id_cuenta, id_admin) values('INGRESO','PRÉSTAMO LIC. PARRA','2019-1-30','',20000,20000,20000,'Pagado','2019-06-27 22:39:00','2019-06-27 22:39:00',1,3,2);</v>
      </c>
    </row>
    <row r="194" spans="1:21" x14ac:dyDescent="0.2">
      <c r="A194">
        <v>30</v>
      </c>
      <c r="B194" s="4">
        <v>43495</v>
      </c>
      <c r="D194" t="s">
        <v>121</v>
      </c>
      <c r="E194" s="1">
        <v>7134</v>
      </c>
      <c r="G194" s="1">
        <v>104673.76</v>
      </c>
      <c r="H194" t="s">
        <v>137</v>
      </c>
      <c r="J194">
        <v>2</v>
      </c>
      <c r="K194" t="str">
        <f>IF(Tabla1[[#This Row],[cheque]]="","''",Tabla1[[#This Row],[cheque]])</f>
        <v>''</v>
      </c>
      <c r="L194">
        <f>VLOOKUP(Tabla1[[#This Row],[banco]],Hoja2!$A$1:$B$6,2,0)</f>
        <v>3</v>
      </c>
      <c r="M194" t="str">
        <f>CONCATENATE("'2019-",J194,"-",Tabla1[[#This Row],[dia]],"'")</f>
        <v>'2019-2-30'</v>
      </c>
      <c r="N194" s="4">
        <f>DATE(2019,J194,Tabla1[[#This Row],[dia]])</f>
        <v>43526</v>
      </c>
      <c r="P194">
        <f>DAY(Tabla1[[#This Row],[fecha]])</f>
        <v>30</v>
      </c>
      <c r="Q194">
        <f>MONTH(Tabla1[[#This Row],[fecha]])</f>
        <v>1</v>
      </c>
      <c r="R194">
        <f>YEAR(Tabla1[[#This Row],[fecha]])</f>
        <v>2019</v>
      </c>
      <c r="S194" t="str">
        <f t="shared" si="6"/>
        <v>'2019-1-30'</v>
      </c>
      <c r="T194" t="str">
        <f t="shared" si="7"/>
        <v/>
      </c>
      <c r="U194" t="str">
        <f t="shared" si="8"/>
        <v>insert into estados_cuenta (tipo_movimiento, concepto, fecha, cheque, total, deposito, pagado, estatus, created_at, updated_at, pagado_boolean, id_cuenta, id_admin) values('INGRESO','REN Y DUSO ALM ABASTECEDORA DE LACTEOS MERCADO CL. 35 RECIBO 2114','2019-1-30','',7134,7134,7134,'Pagado','2019-06-27 22:39:00','2019-06-27 22:39:00',1,3,2);</v>
      </c>
    </row>
    <row r="195" spans="1:21" x14ac:dyDescent="0.2">
      <c r="A195">
        <v>30</v>
      </c>
      <c r="B195" s="4">
        <v>43495</v>
      </c>
      <c r="D195" t="s">
        <v>122</v>
      </c>
      <c r="E195" s="1">
        <v>2378</v>
      </c>
      <c r="G195" s="1">
        <v>107051.76</v>
      </c>
      <c r="H195" t="s">
        <v>137</v>
      </c>
      <c r="J195">
        <v>2</v>
      </c>
      <c r="K195" t="str">
        <f>IF(Tabla1[[#This Row],[cheque]]="","''",Tabla1[[#This Row],[cheque]])</f>
        <v>''</v>
      </c>
      <c r="L195">
        <f>VLOOKUP(Tabla1[[#This Row],[banco]],Hoja2!$A$1:$B$6,2,0)</f>
        <v>3</v>
      </c>
      <c r="M195" t="str">
        <f>CONCATENATE("'2019-",J195,"-",Tabla1[[#This Row],[dia]],"'")</f>
        <v>'2019-2-30'</v>
      </c>
      <c r="N195" s="4">
        <f>DATE(2019,J195,Tabla1[[#This Row],[dia]])</f>
        <v>43526</v>
      </c>
      <c r="P195">
        <f>DAY(Tabla1[[#This Row],[fecha]])</f>
        <v>30</v>
      </c>
      <c r="Q195">
        <f>MONTH(Tabla1[[#This Row],[fecha]])</f>
        <v>1</v>
      </c>
      <c r="R195">
        <f>YEAR(Tabla1[[#This Row],[fecha]])</f>
        <v>2019</v>
      </c>
      <c r="S195" t="str">
        <f t="shared" ref="S195:S258" si="9">CONCATENATE("'2019-",Q195,"-",P195,"'")</f>
        <v>'2019-1-30'</v>
      </c>
      <c r="T195" t="str">
        <f t="shared" ref="T195:T258" si="10">IF(F195="","",CONCATENATE("insert into estados_cuenta (tipo_movimiento, concepto, fecha, cheque, total, retiro, pagado, estatus, created_at, updated_at, pagado_boolean, id_cuenta, id_admin) values('EGRESO','",D195,"',",S195,",",K195,",",F195,",",F195,",",F195,",'Pagado','2019-06-27 22:39:00','2019-06-27 22:39:00',1,",L195,",2);"))</f>
        <v/>
      </c>
      <c r="U195" t="str">
        <f t="shared" ref="U195:U258" si="11">IF(E195="","",CONCATENATE("insert into estados_cuenta (tipo_movimiento, concepto, fecha, cheque, total, deposito, pagado, estatus, created_at, updated_at, pagado_boolean, id_cuenta, id_admin) values('INGRESO','",D195,"',",S195,",",K195,",",E195,",",E195,",",E195,",'Pagado','2019-06-27 22:39:00','2019-06-27 22:39:00',1,",L195,",2);"))</f>
        <v>insert into estados_cuenta (tipo_movimiento, concepto, fecha, cheque, total, deposito, pagado, estatus, created_at, updated_at, pagado_boolean, id_cuenta, id_admin) values('INGRESO','REN Y DUSO PAGO 1/3 AUDIOEXPRESS RECIBO 2117','2019-1-30','',2378,2378,2378,'Pagado','2019-06-27 22:39:00','2019-06-27 22:39:00',1,3,2);</v>
      </c>
    </row>
    <row r="196" spans="1:21" x14ac:dyDescent="0.2">
      <c r="A196">
        <v>30</v>
      </c>
      <c r="B196" s="4">
        <v>43495</v>
      </c>
      <c r="D196" t="s">
        <v>123</v>
      </c>
      <c r="E196" s="1">
        <v>6600.4</v>
      </c>
      <c r="G196" s="1">
        <v>113652.16</v>
      </c>
      <c r="H196" t="s">
        <v>137</v>
      </c>
      <c r="J196">
        <v>2</v>
      </c>
      <c r="K196" t="str">
        <f>IF(Tabla1[[#This Row],[cheque]]="","''",Tabla1[[#This Row],[cheque]])</f>
        <v>''</v>
      </c>
      <c r="L196">
        <f>VLOOKUP(Tabla1[[#This Row],[banco]],Hoja2!$A$1:$B$6,2,0)</f>
        <v>3</v>
      </c>
      <c r="M196" t="str">
        <f>CONCATENATE("'2019-",J196,"-",Tabla1[[#This Row],[dia]],"'")</f>
        <v>'2019-2-30'</v>
      </c>
      <c r="N196" s="4">
        <f>DATE(2019,J196,Tabla1[[#This Row],[dia]])</f>
        <v>43526</v>
      </c>
      <c r="P196">
        <f>DAY(Tabla1[[#This Row],[fecha]])</f>
        <v>30</v>
      </c>
      <c r="Q196">
        <f>MONTH(Tabla1[[#This Row],[fecha]])</f>
        <v>1</v>
      </c>
      <c r="R196">
        <f>YEAR(Tabla1[[#This Row],[fecha]])</f>
        <v>2019</v>
      </c>
      <c r="S196" t="str">
        <f t="shared" si="9"/>
        <v>'2019-1-30'</v>
      </c>
      <c r="T196" t="str">
        <f t="shared" si="10"/>
        <v/>
      </c>
      <c r="U196" t="str">
        <f t="shared" si="11"/>
        <v>insert into estados_cuenta (tipo_movimiento, concepto, fecha, cheque, total, deposito, pagado, estatus, created_at, updated_at, pagado_boolean, id_cuenta, id_admin) values('INGRESO','RM AO MEDICAL FACTURA 5925','2019-1-30','',6600.4,6600.4,6600.4,'Pagado','2019-06-27 22:39:00','2019-06-27 22:39:00',1,3,2);</v>
      </c>
    </row>
    <row r="197" spans="1:21" x14ac:dyDescent="0.2">
      <c r="A197">
        <v>30</v>
      </c>
      <c r="B197" s="4">
        <v>43495</v>
      </c>
      <c r="D197" t="s">
        <v>124</v>
      </c>
      <c r="E197" s="1">
        <v>8275.44</v>
      </c>
      <c r="G197" s="1">
        <v>121927.6</v>
      </c>
      <c r="H197" t="s">
        <v>137</v>
      </c>
      <c r="J197">
        <v>2</v>
      </c>
      <c r="K197" t="str">
        <f>IF(Tabla1[[#This Row],[cheque]]="","''",Tabla1[[#This Row],[cheque]])</f>
        <v>''</v>
      </c>
      <c r="L197">
        <f>VLOOKUP(Tabla1[[#This Row],[banco]],Hoja2!$A$1:$B$6,2,0)</f>
        <v>3</v>
      </c>
      <c r="M197" t="str">
        <f>CONCATENATE("'2019-",J197,"-",Tabla1[[#This Row],[dia]],"'")</f>
        <v>'2019-2-30'</v>
      </c>
      <c r="N197" s="4">
        <f>DATE(2019,J197,Tabla1[[#This Row],[dia]])</f>
        <v>43526</v>
      </c>
      <c r="P197">
        <f>DAY(Tabla1[[#This Row],[fecha]])</f>
        <v>30</v>
      </c>
      <c r="Q197">
        <f>MONTH(Tabla1[[#This Row],[fecha]])</f>
        <v>1</v>
      </c>
      <c r="R197">
        <f>YEAR(Tabla1[[#This Row],[fecha]])</f>
        <v>2019</v>
      </c>
      <c r="S197" t="str">
        <f t="shared" si="9"/>
        <v>'2019-1-30'</v>
      </c>
      <c r="T197" t="str">
        <f t="shared" si="10"/>
        <v/>
      </c>
      <c r="U197" t="str">
        <f t="shared" si="11"/>
        <v>insert into estados_cuenta (tipo_movimiento, concepto, fecha, cheque, total, deposito, pagado, estatus, created_at, updated_at, pagado_boolean, id_cuenta, id_admin) values('INGRESO','REN Y DUSO CARBANSA CL. 12 FACTURA 5919','2019-1-30','',8275.44,8275.44,8275.44,'Pagado','2019-06-27 22:39:00','2019-06-27 22:39:00',1,3,2);</v>
      </c>
    </row>
    <row r="198" spans="1:21" x14ac:dyDescent="0.2">
      <c r="A198">
        <v>30</v>
      </c>
      <c r="B198" s="4">
        <v>43495</v>
      </c>
      <c r="D198" t="s">
        <v>125</v>
      </c>
      <c r="F198" s="1">
        <v>909.07</v>
      </c>
      <c r="G198" s="1">
        <v>121018.53</v>
      </c>
      <c r="H198" t="s">
        <v>137</v>
      </c>
      <c r="J198">
        <v>2</v>
      </c>
      <c r="K198" t="str">
        <f>IF(Tabla1[[#This Row],[cheque]]="","''",Tabla1[[#This Row],[cheque]])</f>
        <v>''</v>
      </c>
      <c r="L198">
        <f>VLOOKUP(Tabla1[[#This Row],[banco]],Hoja2!$A$1:$B$6,2,0)</f>
        <v>3</v>
      </c>
      <c r="M198" t="str">
        <f>CONCATENATE("'2019-",J198,"-",Tabla1[[#This Row],[dia]],"'")</f>
        <v>'2019-2-30'</v>
      </c>
      <c r="N198" s="4">
        <f>DATE(2019,J198,Tabla1[[#This Row],[dia]])</f>
        <v>43526</v>
      </c>
      <c r="P198">
        <f>DAY(Tabla1[[#This Row],[fecha]])</f>
        <v>30</v>
      </c>
      <c r="Q198">
        <f>MONTH(Tabla1[[#This Row],[fecha]])</f>
        <v>1</v>
      </c>
      <c r="R198">
        <f>YEAR(Tabla1[[#This Row],[fecha]])</f>
        <v>2019</v>
      </c>
      <c r="S198" t="str">
        <f t="shared" si="9"/>
        <v>'2019-1-30'</v>
      </c>
      <c r="T198" t="str">
        <f t="shared" si="10"/>
        <v>insert into estados_cuenta (tipo_movimiento, concepto, fecha, cheque, total, retiro, pagado, estatus, created_at, updated_at, pagado_boolean, id_cuenta, id_admin) values('EGRESO','SEGURO MULTICREDITO','2019-1-30','',909.07,909.07,909.07,'Pagado','2019-06-27 22:39:00','2019-06-27 22:39:00',1,3,2);</v>
      </c>
      <c r="U198" t="str">
        <f t="shared" si="11"/>
        <v/>
      </c>
    </row>
    <row r="199" spans="1:21" x14ac:dyDescent="0.2">
      <c r="A199">
        <v>30</v>
      </c>
      <c r="B199" s="4">
        <v>43495</v>
      </c>
      <c r="D199" t="s">
        <v>554</v>
      </c>
      <c r="E199" s="1">
        <v>40</v>
      </c>
      <c r="F199" s="1"/>
      <c r="G199" s="1">
        <v>52.68</v>
      </c>
      <c r="H199" t="s">
        <v>136</v>
      </c>
      <c r="J199">
        <v>2</v>
      </c>
      <c r="K199" t="str">
        <f>IF(Tabla1[[#This Row],[cheque]]="","''",Tabla1[[#This Row],[cheque]])</f>
        <v>''</v>
      </c>
      <c r="L199">
        <f>VLOOKUP(Tabla1[[#This Row],[banco]],Hoja2!$A$1:$B$6,2,0)</f>
        <v>2</v>
      </c>
      <c r="M199" t="str">
        <f>CONCATENATE("'2019-",J199,"-",Tabla1[[#This Row],[dia]],"'")</f>
        <v>'2019-2-30'</v>
      </c>
      <c r="N199" s="4">
        <f>DATE(2019,J199,Tabla1[[#This Row],[dia]])</f>
        <v>43526</v>
      </c>
      <c r="P199">
        <f>DAY(Tabla1[[#This Row],[fecha]])</f>
        <v>30</v>
      </c>
      <c r="Q199">
        <f>MONTH(Tabla1[[#This Row],[fecha]])</f>
        <v>1</v>
      </c>
      <c r="R199">
        <f>YEAR(Tabla1[[#This Row],[fecha]])</f>
        <v>2019</v>
      </c>
      <c r="S199" t="str">
        <f t="shared" si="9"/>
        <v>'2019-1-30'</v>
      </c>
      <c r="T199" t="str">
        <f t="shared" si="10"/>
        <v/>
      </c>
      <c r="U199" t="str">
        <f t="shared" si="11"/>
        <v>insert into estados_cuenta (tipo_movimiento, concepto, fecha, cheque, total, deposito, pagado, estatus, created_at, updated_at, pagado_boolean, id_cuenta, id_admin) values('INGRESO','TRASPASO DE BANAMEX A BANCOMER','2019-1-30','',40,40,40,'Pagado','2019-06-27 22:39:00','2019-06-27 22:39:00',1,2,2);</v>
      </c>
    </row>
    <row r="200" spans="1:21" x14ac:dyDescent="0.2">
      <c r="A200">
        <v>30</v>
      </c>
      <c r="B200" s="4">
        <v>43495</v>
      </c>
      <c r="D200" t="s">
        <v>554</v>
      </c>
      <c r="E200" s="1">
        <v>35000</v>
      </c>
      <c r="F200" s="1"/>
      <c r="G200" s="1">
        <v>35052.68</v>
      </c>
      <c r="H200" t="s">
        <v>136</v>
      </c>
      <c r="J200">
        <v>2</v>
      </c>
      <c r="K200" t="str">
        <f>IF(Tabla1[[#This Row],[cheque]]="","''",Tabla1[[#This Row],[cheque]])</f>
        <v>''</v>
      </c>
      <c r="L200">
        <f>VLOOKUP(Tabla1[[#This Row],[banco]],Hoja2!$A$1:$B$6,2,0)</f>
        <v>2</v>
      </c>
      <c r="M200" t="str">
        <f>CONCATENATE("'2019-",J200,"-",Tabla1[[#This Row],[dia]],"'")</f>
        <v>'2019-2-30'</v>
      </c>
      <c r="N200" s="4">
        <f>DATE(2019,J200,Tabla1[[#This Row],[dia]])</f>
        <v>43526</v>
      </c>
      <c r="P200">
        <f>DAY(Tabla1[[#This Row],[fecha]])</f>
        <v>30</v>
      </c>
      <c r="Q200">
        <f>MONTH(Tabla1[[#This Row],[fecha]])</f>
        <v>1</v>
      </c>
      <c r="R200">
        <f>YEAR(Tabla1[[#This Row],[fecha]])</f>
        <v>2019</v>
      </c>
      <c r="S200" t="str">
        <f t="shared" si="9"/>
        <v>'2019-1-30'</v>
      </c>
      <c r="T200" t="str">
        <f t="shared" si="10"/>
        <v/>
      </c>
      <c r="U200" t="str">
        <f t="shared" si="11"/>
        <v>insert into estados_cuenta (tipo_movimiento, concepto, fecha, cheque, total, deposito, pagado, estatus, created_at, updated_at, pagado_boolean, id_cuenta, id_admin) values('INGRESO','TRASPASO DE BANAMEX A BANCOMER','2019-1-30','',35000,35000,35000,'Pagado','2019-06-27 22:39:00','2019-06-27 22:39:00',1,2,2);</v>
      </c>
    </row>
    <row r="201" spans="1:21" x14ac:dyDescent="0.2">
      <c r="A201">
        <v>30</v>
      </c>
      <c r="B201" s="4">
        <v>43495</v>
      </c>
      <c r="D201" t="s">
        <v>579</v>
      </c>
      <c r="F201" s="1">
        <v>10000</v>
      </c>
      <c r="G201" s="1">
        <v>25052.68</v>
      </c>
      <c r="H201" t="s">
        <v>136</v>
      </c>
      <c r="J201">
        <v>2</v>
      </c>
      <c r="K201" t="str">
        <f>IF(Tabla1[[#This Row],[cheque]]="","''",Tabla1[[#This Row],[cheque]])</f>
        <v>''</v>
      </c>
      <c r="L201">
        <f>VLOOKUP(Tabla1[[#This Row],[banco]],Hoja2!$A$1:$B$6,2,0)</f>
        <v>2</v>
      </c>
      <c r="M201" t="str">
        <f>CONCATENATE("'2019-",J201,"-",Tabla1[[#This Row],[dia]],"'")</f>
        <v>'2019-2-30'</v>
      </c>
      <c r="N201" s="4">
        <f>DATE(2019,J201,Tabla1[[#This Row],[dia]])</f>
        <v>43526</v>
      </c>
      <c r="P201">
        <f>DAY(Tabla1[[#This Row],[fecha]])</f>
        <v>30</v>
      </c>
      <c r="Q201">
        <f>MONTH(Tabla1[[#This Row],[fecha]])</f>
        <v>1</v>
      </c>
      <c r="R201">
        <f>YEAR(Tabla1[[#This Row],[fecha]])</f>
        <v>2019</v>
      </c>
      <c r="S201" t="str">
        <f t="shared" si="9"/>
        <v>'2019-1-30'</v>
      </c>
      <c r="T201" t="str">
        <f t="shared" si="10"/>
        <v>insert into estados_cuenta (tipo_movimiento, concepto, fecha, cheque, total, retiro, pagado, estatus, created_at, updated_at, pagado_boolean, id_cuenta, id_admin) values('EGRESO','PAGO FALLIDO','2019-1-30','',10000,10000,10000,'Pagado','2019-06-27 22:39:00','2019-06-27 22:39:00',1,2,2);</v>
      </c>
      <c r="U201" t="str">
        <f t="shared" si="11"/>
        <v/>
      </c>
    </row>
    <row r="202" spans="1:21" x14ac:dyDescent="0.2">
      <c r="A202">
        <v>30</v>
      </c>
      <c r="B202" s="4">
        <v>43495</v>
      </c>
      <c r="D202" t="s">
        <v>580</v>
      </c>
      <c r="E202" s="1">
        <v>10000</v>
      </c>
      <c r="F202" s="1"/>
      <c r="G202" s="1">
        <v>35052.68</v>
      </c>
      <c r="H202" t="s">
        <v>136</v>
      </c>
      <c r="J202">
        <v>2</v>
      </c>
      <c r="K202" t="str">
        <f>IF(Tabla1[[#This Row],[cheque]]="","''",Tabla1[[#This Row],[cheque]])</f>
        <v>''</v>
      </c>
      <c r="L202">
        <f>VLOOKUP(Tabla1[[#This Row],[banco]],Hoja2!$A$1:$B$6,2,0)</f>
        <v>2</v>
      </c>
      <c r="M202" t="str">
        <f>CONCATENATE("'2019-",J202,"-",Tabla1[[#This Row],[dia]],"'")</f>
        <v>'2019-2-30'</v>
      </c>
      <c r="N202" s="4">
        <f>DATE(2019,J202,Tabla1[[#This Row],[dia]])</f>
        <v>43526</v>
      </c>
      <c r="P202">
        <f>DAY(Tabla1[[#This Row],[fecha]])</f>
        <v>30</v>
      </c>
      <c r="Q202">
        <f>MONTH(Tabla1[[#This Row],[fecha]])</f>
        <v>1</v>
      </c>
      <c r="R202">
        <f>YEAR(Tabla1[[#This Row],[fecha]])</f>
        <v>2019</v>
      </c>
      <c r="S202" t="str">
        <f t="shared" si="9"/>
        <v>'2019-1-30'</v>
      </c>
      <c r="T202" t="str">
        <f t="shared" si="10"/>
        <v/>
      </c>
      <c r="U202" t="str">
        <f t="shared" si="11"/>
        <v>insert into estados_cuenta (tipo_movimiento, concepto, fecha, cheque, total, deposito, pagado, estatus, created_at, updated_at, pagado_boolean, id_cuenta, id_admin) values('INGRESO','REVERSA PAGO FALLIDO','2019-1-30','',10000,10000,10000,'Pagado','2019-06-27 22:39:00','2019-06-27 22:39:00',1,2,2);</v>
      </c>
    </row>
    <row r="203" spans="1:21" x14ac:dyDescent="0.2">
      <c r="A203">
        <v>30</v>
      </c>
      <c r="B203" s="4">
        <v>43495</v>
      </c>
      <c r="D203" t="s">
        <v>581</v>
      </c>
      <c r="F203" s="1">
        <v>2200</v>
      </c>
      <c r="G203" s="1">
        <v>32852.68</v>
      </c>
      <c r="H203" t="s">
        <v>136</v>
      </c>
      <c r="J203">
        <v>2</v>
      </c>
      <c r="K203" t="str">
        <f>IF(Tabla1[[#This Row],[cheque]]="","''",Tabla1[[#This Row],[cheque]])</f>
        <v>''</v>
      </c>
      <c r="L203">
        <f>VLOOKUP(Tabla1[[#This Row],[banco]],Hoja2!$A$1:$B$6,2,0)</f>
        <v>2</v>
      </c>
      <c r="M203" t="str">
        <f>CONCATENATE("'2019-",J203,"-",Tabla1[[#This Row],[dia]],"'")</f>
        <v>'2019-2-30'</v>
      </c>
      <c r="N203" s="4">
        <f>DATE(2019,J203,Tabla1[[#This Row],[dia]])</f>
        <v>43526</v>
      </c>
      <c r="P203">
        <f>DAY(Tabla1[[#This Row],[fecha]])</f>
        <v>30</v>
      </c>
      <c r="Q203">
        <f>MONTH(Tabla1[[#This Row],[fecha]])</f>
        <v>1</v>
      </c>
      <c r="R203">
        <f>YEAR(Tabla1[[#This Row],[fecha]])</f>
        <v>2019</v>
      </c>
      <c r="S203" t="str">
        <f t="shared" si="9"/>
        <v>'2019-1-30'</v>
      </c>
      <c r="T203" t="str">
        <f t="shared" si="10"/>
        <v>insert into estados_cuenta (tipo_movimiento, concepto, fecha, cheque, total, retiro, pagado, estatus, created_at, updated_at, pagado_boolean, id_cuenta, id_admin) values('EGRESO','COLEGIO BELÉN','2019-1-30','',2200,2200,2200,'Pagado','2019-06-27 22:39:00','2019-06-27 22:39:00',1,2,2);</v>
      </c>
      <c r="U203" t="str">
        <f t="shared" si="11"/>
        <v/>
      </c>
    </row>
    <row r="204" spans="1:21" x14ac:dyDescent="0.2">
      <c r="A204">
        <v>30</v>
      </c>
      <c r="B204" s="4">
        <v>43495</v>
      </c>
      <c r="D204" t="s">
        <v>682</v>
      </c>
      <c r="E204" s="1">
        <v>60000</v>
      </c>
      <c r="F204" s="1"/>
      <c r="G204" s="1">
        <v>66522.98</v>
      </c>
      <c r="H204" t="s">
        <v>140</v>
      </c>
      <c r="J204">
        <v>2</v>
      </c>
      <c r="K204" t="str">
        <f>IF(Tabla1[[#This Row],[cheque]]="","''",Tabla1[[#This Row],[cheque]])</f>
        <v>''</v>
      </c>
      <c r="L204">
        <f>VLOOKUP(Tabla1[[#This Row],[banco]],Hoja2!$A$1:$B$6,2,0)</f>
        <v>6</v>
      </c>
      <c r="M204" t="str">
        <f>CONCATENATE("'2019-",J204,"-",Tabla1[[#This Row],[dia]],"'")</f>
        <v>'2019-2-30'</v>
      </c>
      <c r="N204" s="4">
        <f>DATE(2019,J204,Tabla1[[#This Row],[dia]])</f>
        <v>43526</v>
      </c>
      <c r="P204">
        <f>DAY(Tabla1[[#This Row],[fecha]])</f>
        <v>30</v>
      </c>
      <c r="Q204">
        <f>MONTH(Tabla1[[#This Row],[fecha]])</f>
        <v>1</v>
      </c>
      <c r="R204">
        <f>YEAR(Tabla1[[#This Row],[fecha]])</f>
        <v>2019</v>
      </c>
      <c r="S204" t="str">
        <f t="shared" si="9"/>
        <v>'2019-1-30'</v>
      </c>
      <c r="T204" t="str">
        <f t="shared" si="10"/>
        <v/>
      </c>
      <c r="U204" t="str">
        <f t="shared" si="11"/>
        <v>insert into estados_cuenta (tipo_movimiento, concepto, fecha, cheque, total, deposito, pagado, estatus, created_at, updated_at, pagado_boolean, id_cuenta, id_admin) values('INGRESO','TRANSFERENCIA INTERBANCARIA','2019-1-30','',60000,60000,60000,'Pagado','2019-06-27 22:39:00','2019-06-27 22:39:00',1,6,2);</v>
      </c>
    </row>
    <row r="205" spans="1:21" x14ac:dyDescent="0.2">
      <c r="A205">
        <v>30</v>
      </c>
      <c r="B205" s="4">
        <v>43495</v>
      </c>
      <c r="D205" t="s">
        <v>120</v>
      </c>
      <c r="E205" s="1">
        <v>120000</v>
      </c>
      <c r="F205" s="1"/>
      <c r="G205" s="1">
        <v>120576.75</v>
      </c>
      <c r="H205" t="s">
        <v>138</v>
      </c>
      <c r="J205">
        <v>2</v>
      </c>
      <c r="K205" t="str">
        <f>IF(Tabla1[[#This Row],[cheque]]="","''",Tabla1[[#This Row],[cheque]])</f>
        <v>''</v>
      </c>
      <c r="L205">
        <f>VLOOKUP(Tabla1[[#This Row],[banco]],Hoja2!$A$1:$B$6,2,0)</f>
        <v>4</v>
      </c>
      <c r="M205" t="str">
        <f>CONCATENATE("'2019-",J205,"-",Tabla1[[#This Row],[dia]],"'")</f>
        <v>'2019-2-30'</v>
      </c>
      <c r="N205" s="4">
        <f>DATE(2019,J205,Tabla1[[#This Row],[dia]])</f>
        <v>43526</v>
      </c>
      <c r="P205">
        <f>DAY(Tabla1[[#This Row],[fecha]])</f>
        <v>30</v>
      </c>
      <c r="Q205">
        <f>MONTH(Tabla1[[#This Row],[fecha]])</f>
        <v>1</v>
      </c>
      <c r="R205">
        <f>YEAR(Tabla1[[#This Row],[fecha]])</f>
        <v>2019</v>
      </c>
      <c r="S205" t="str">
        <f t="shared" si="9"/>
        <v>'2019-1-30'</v>
      </c>
      <c r="T205" t="str">
        <f t="shared" si="10"/>
        <v/>
      </c>
      <c r="U205" t="str">
        <f t="shared" si="11"/>
        <v>insert into estados_cuenta (tipo_movimiento, concepto, fecha, cheque, total, deposito, pagado, estatus, created_at, updated_at, pagado_boolean, id_cuenta, id_admin) values('INGRESO','PRÉSTAMO LIC. PARRA','2019-1-30','',120000,120000,120000,'Pagado','2019-06-27 22:39:00','2019-06-27 22:39:00',1,4,2);</v>
      </c>
    </row>
    <row r="206" spans="1:21" x14ac:dyDescent="0.2">
      <c r="A206">
        <v>30</v>
      </c>
      <c r="B206" s="4">
        <v>43495</v>
      </c>
      <c r="D206" t="s">
        <v>706</v>
      </c>
      <c r="F206" s="1">
        <v>60000</v>
      </c>
      <c r="G206" s="1">
        <v>60576.75</v>
      </c>
      <c r="H206" t="s">
        <v>138</v>
      </c>
      <c r="J206">
        <v>2</v>
      </c>
      <c r="K206" t="str">
        <f>IF(Tabla1[[#This Row],[cheque]]="","''",Tabla1[[#This Row],[cheque]])</f>
        <v>''</v>
      </c>
      <c r="L206">
        <f>VLOOKUP(Tabla1[[#This Row],[banco]],Hoja2!$A$1:$B$6,2,0)</f>
        <v>4</v>
      </c>
      <c r="M206" t="str">
        <f>CONCATENATE("'2019-",J206,"-",Tabla1[[#This Row],[dia]],"'")</f>
        <v>'2019-2-30'</v>
      </c>
      <c r="N206" s="4">
        <f>DATE(2019,J206,Tabla1[[#This Row],[dia]])</f>
        <v>43526</v>
      </c>
      <c r="P206">
        <f>DAY(Tabla1[[#This Row],[fecha]])</f>
        <v>30</v>
      </c>
      <c r="Q206">
        <f>MONTH(Tabla1[[#This Row],[fecha]])</f>
        <v>1</v>
      </c>
      <c r="R206">
        <f>YEAR(Tabla1[[#This Row],[fecha]])</f>
        <v>2019</v>
      </c>
      <c r="S206" t="str">
        <f t="shared" si="9"/>
        <v>'2019-1-30'</v>
      </c>
      <c r="T206" t="str">
        <f t="shared" si="10"/>
        <v>insert into estados_cuenta (tipo_movimiento, concepto, fecha, cheque, total, retiro, pagado, estatus, created_at, updated_at, pagado_boolean, id_cuenta, id_admin) values('EGRESO','TRASPASO SCOTIABANK','2019-1-30','',60000,60000,60000,'Pagado','2019-06-27 22:39:00','2019-06-27 22:39:00',1,4,2);</v>
      </c>
      <c r="U206" t="str">
        <f t="shared" si="11"/>
        <v/>
      </c>
    </row>
    <row r="207" spans="1:21" x14ac:dyDescent="0.2">
      <c r="A207">
        <v>30</v>
      </c>
      <c r="B207" s="4">
        <v>43495</v>
      </c>
      <c r="D207" t="s">
        <v>554</v>
      </c>
      <c r="F207" s="1">
        <v>40</v>
      </c>
      <c r="G207" s="1">
        <v>60536.75</v>
      </c>
      <c r="H207" t="s">
        <v>138</v>
      </c>
      <c r="J207">
        <v>2</v>
      </c>
      <c r="K207" t="str">
        <f>IF(Tabla1[[#This Row],[cheque]]="","''",Tabla1[[#This Row],[cheque]])</f>
        <v>''</v>
      </c>
      <c r="L207">
        <f>VLOOKUP(Tabla1[[#This Row],[banco]],Hoja2!$A$1:$B$6,2,0)</f>
        <v>4</v>
      </c>
      <c r="M207" t="str">
        <f>CONCATENATE("'2019-",J207,"-",Tabla1[[#This Row],[dia]],"'")</f>
        <v>'2019-2-30'</v>
      </c>
      <c r="N207" s="4">
        <f>DATE(2019,J207,Tabla1[[#This Row],[dia]])</f>
        <v>43526</v>
      </c>
      <c r="P207">
        <f>DAY(Tabla1[[#This Row],[fecha]])</f>
        <v>30</v>
      </c>
      <c r="Q207">
        <f>MONTH(Tabla1[[#This Row],[fecha]])</f>
        <v>1</v>
      </c>
      <c r="R207">
        <f>YEAR(Tabla1[[#This Row],[fecha]])</f>
        <v>2019</v>
      </c>
      <c r="S207" t="str">
        <f t="shared" si="9"/>
        <v>'2019-1-30'</v>
      </c>
      <c r="T207" t="str">
        <f t="shared" si="10"/>
        <v>insert into estados_cuenta (tipo_movimiento, concepto, fecha, cheque, total, retiro, pagado, estatus, created_at, updated_at, pagado_boolean, id_cuenta, id_admin) values('EGRESO','TRASPASO DE BANAMEX A BANCOMER','2019-1-30','',40,40,40,'Pagado','2019-06-27 22:39:00','2019-06-27 22:39:00',1,4,2);</v>
      </c>
      <c r="U207" t="str">
        <f t="shared" si="11"/>
        <v/>
      </c>
    </row>
    <row r="208" spans="1:21" x14ac:dyDescent="0.2">
      <c r="A208">
        <v>30</v>
      </c>
      <c r="B208" s="4">
        <v>43495</v>
      </c>
      <c r="D208" t="s">
        <v>554</v>
      </c>
      <c r="F208" s="1">
        <v>35000</v>
      </c>
      <c r="G208" s="1">
        <v>25536.75</v>
      </c>
      <c r="H208" t="s">
        <v>138</v>
      </c>
      <c r="J208">
        <v>2</v>
      </c>
      <c r="K208" t="str">
        <f>IF(Tabla1[[#This Row],[cheque]]="","''",Tabla1[[#This Row],[cheque]])</f>
        <v>''</v>
      </c>
      <c r="L208">
        <f>VLOOKUP(Tabla1[[#This Row],[banco]],Hoja2!$A$1:$B$6,2,0)</f>
        <v>4</v>
      </c>
      <c r="M208" t="str">
        <f>CONCATENATE("'2019-",J208,"-",Tabla1[[#This Row],[dia]],"'")</f>
        <v>'2019-2-30'</v>
      </c>
      <c r="N208" s="4">
        <f>DATE(2019,J208,Tabla1[[#This Row],[dia]])</f>
        <v>43526</v>
      </c>
      <c r="P208">
        <f>DAY(Tabla1[[#This Row],[fecha]])</f>
        <v>30</v>
      </c>
      <c r="Q208">
        <f>MONTH(Tabla1[[#This Row],[fecha]])</f>
        <v>1</v>
      </c>
      <c r="R208">
        <f>YEAR(Tabla1[[#This Row],[fecha]])</f>
        <v>2019</v>
      </c>
      <c r="S208" t="str">
        <f t="shared" si="9"/>
        <v>'2019-1-30'</v>
      </c>
      <c r="T208" t="str">
        <f t="shared" si="10"/>
        <v>insert into estados_cuenta (tipo_movimiento, concepto, fecha, cheque, total, retiro, pagado, estatus, created_at, updated_at, pagado_boolean, id_cuenta, id_admin) values('EGRESO','TRASPASO DE BANAMEX A BANCOMER','2019-1-30','',35000,35000,35000,'Pagado','2019-06-27 22:39:00','2019-06-27 22:39:00',1,4,2);</v>
      </c>
      <c r="U208" t="str">
        <f t="shared" si="11"/>
        <v/>
      </c>
    </row>
    <row r="209" spans="1:21" x14ac:dyDescent="0.2">
      <c r="A209">
        <v>31</v>
      </c>
      <c r="B209" s="4">
        <v>43496</v>
      </c>
      <c r="D209" t="s">
        <v>126</v>
      </c>
      <c r="E209" s="1">
        <v>2431.36</v>
      </c>
      <c r="G209" s="1">
        <v>123449.89</v>
      </c>
      <c r="H209" t="s">
        <v>137</v>
      </c>
      <c r="J209">
        <v>2</v>
      </c>
      <c r="K209" t="str">
        <f>IF(Tabla1[[#This Row],[cheque]]="","''",Tabla1[[#This Row],[cheque]])</f>
        <v>''</v>
      </c>
      <c r="L209">
        <f>VLOOKUP(Tabla1[[#This Row],[banco]],Hoja2!$A$1:$B$6,2,0)</f>
        <v>3</v>
      </c>
      <c r="M209" t="str">
        <f>CONCATENATE("'2019-",J209,"-",Tabla1[[#This Row],[dia]],"'")</f>
        <v>'2019-2-31'</v>
      </c>
      <c r="N209" s="4">
        <f>DATE(2019,J209,Tabla1[[#This Row],[dia]])</f>
        <v>43527</v>
      </c>
      <c r="P209">
        <f>DAY(Tabla1[[#This Row],[fecha]])</f>
        <v>31</v>
      </c>
      <c r="Q209">
        <f>MONTH(Tabla1[[#This Row],[fecha]])</f>
        <v>1</v>
      </c>
      <c r="R209">
        <f>YEAR(Tabla1[[#This Row],[fecha]])</f>
        <v>2019</v>
      </c>
      <c r="S209" t="str">
        <f t="shared" si="9"/>
        <v>'2019-1-31'</v>
      </c>
      <c r="T209" t="str">
        <f t="shared" si="10"/>
        <v/>
      </c>
      <c r="U209" t="str">
        <f t="shared" si="11"/>
        <v>insert into estados_cuenta (tipo_movimiento, concepto, fecha, cheque, total, deposito, pagado, estatus, created_at, updated_at, pagado_boolean, id_cuenta, id_admin) values('INGRESO','REN. DUSO Y NOTIF XTREME SOUND PAGO 5/5 FACTURA 5878','2019-1-31','',2431.36,2431.36,2431.36,'Pagado','2019-06-27 22:39:00','2019-06-27 22:39:00',1,3,2);</v>
      </c>
    </row>
    <row r="210" spans="1:21" x14ac:dyDescent="0.2">
      <c r="A210">
        <v>31</v>
      </c>
      <c r="B210" s="4">
        <v>43496</v>
      </c>
      <c r="D210" t="s">
        <v>127</v>
      </c>
      <c r="E210" s="1">
        <v>4727</v>
      </c>
      <c r="G210" s="1">
        <v>128176.89</v>
      </c>
      <c r="H210" t="s">
        <v>137</v>
      </c>
      <c r="J210">
        <v>2</v>
      </c>
      <c r="K210" t="str">
        <f>IF(Tabla1[[#This Row],[cheque]]="","''",Tabla1[[#This Row],[cheque]])</f>
        <v>''</v>
      </c>
      <c r="L210">
        <f>VLOOKUP(Tabla1[[#This Row],[banco]],Hoja2!$A$1:$B$6,2,0)</f>
        <v>3</v>
      </c>
      <c r="M210" t="str">
        <f>CONCATENATE("'2019-",J210,"-",Tabla1[[#This Row],[dia]],"'")</f>
        <v>'2019-2-31'</v>
      </c>
      <c r="N210" s="4">
        <f>DATE(2019,J210,Tabla1[[#This Row],[dia]])</f>
        <v>43527</v>
      </c>
      <c r="P210">
        <f>DAY(Tabla1[[#This Row],[fecha]])</f>
        <v>31</v>
      </c>
      <c r="Q210">
        <f>MONTH(Tabla1[[#This Row],[fecha]])</f>
        <v>1</v>
      </c>
      <c r="R210">
        <f>YEAR(Tabla1[[#This Row],[fecha]])</f>
        <v>2019</v>
      </c>
      <c r="S210" t="str">
        <f t="shared" si="9"/>
        <v>'2019-1-31'</v>
      </c>
      <c r="T210" t="str">
        <f t="shared" si="10"/>
        <v/>
      </c>
      <c r="U210" t="str">
        <f t="shared" si="11"/>
        <v>insert into estados_cuenta (tipo_movimiento, concepto, fecha, cheque, total, deposito, pagado, estatus, created_at, updated_at, pagado_boolean, id_cuenta, id_admin) values('INGRESO','SALVAMENTO DE MARCA TENLASA FACTURA 5923','2019-1-31','',4727,4727,4727,'Pagado','2019-06-27 22:39:00','2019-06-27 22:39:00',1,3,2);</v>
      </c>
    </row>
    <row r="211" spans="1:21" x14ac:dyDescent="0.2">
      <c r="A211">
        <v>31</v>
      </c>
      <c r="B211" s="4">
        <v>43496</v>
      </c>
      <c r="D211" t="s">
        <v>128</v>
      </c>
      <c r="E211" s="1">
        <v>4060</v>
      </c>
      <c r="G211" s="1">
        <v>132236.89000000001</v>
      </c>
      <c r="H211" t="s">
        <v>137</v>
      </c>
      <c r="J211">
        <v>2</v>
      </c>
      <c r="K211" t="str">
        <f>IF(Tabla1[[#This Row],[cheque]]="","''",Tabla1[[#This Row],[cheque]])</f>
        <v>''</v>
      </c>
      <c r="L211">
        <f>VLOOKUP(Tabla1[[#This Row],[banco]],Hoja2!$A$1:$B$6,2,0)</f>
        <v>3</v>
      </c>
      <c r="M211" t="str">
        <f>CONCATENATE("'2019-",J211,"-",Tabla1[[#This Row],[dia]],"'")</f>
        <v>'2019-2-31'</v>
      </c>
      <c r="N211" s="4">
        <f>DATE(2019,J211,Tabla1[[#This Row],[dia]])</f>
        <v>43527</v>
      </c>
      <c r="P211">
        <f>DAY(Tabla1[[#This Row],[fecha]])</f>
        <v>31</v>
      </c>
      <c r="Q211">
        <f>MONTH(Tabla1[[#This Row],[fecha]])</f>
        <v>1</v>
      </c>
      <c r="R211">
        <f>YEAR(Tabla1[[#This Row],[fecha]])</f>
        <v>2019</v>
      </c>
      <c r="S211" t="str">
        <f t="shared" si="9"/>
        <v>'2019-1-31'</v>
      </c>
      <c r="T211" t="str">
        <f t="shared" si="10"/>
        <v/>
      </c>
      <c r="U211" t="str">
        <f t="shared" si="11"/>
        <v>insert into estados_cuenta (tipo_movimiento, concepto, fecha, cheque, total, deposito, pagado, estatus, created_at, updated_at, pagado_boolean, id_cuenta, id_admin) values('INGRESO','HXHE PK PROTEIN KITCHEN','2019-1-31','',4060,4060,4060,'Pagado','2019-06-27 22:39:00','2019-06-27 22:39:00',1,3,2);</v>
      </c>
    </row>
    <row r="212" spans="1:21" x14ac:dyDescent="0.2">
      <c r="A212">
        <v>31</v>
      </c>
      <c r="B212" s="4">
        <v>43496</v>
      </c>
      <c r="D212" t="s">
        <v>13</v>
      </c>
      <c r="F212" s="1">
        <v>15000</v>
      </c>
      <c r="G212" s="1">
        <v>117236.89</v>
      </c>
      <c r="H212" t="s">
        <v>137</v>
      </c>
      <c r="J212">
        <v>2</v>
      </c>
      <c r="K212" t="str">
        <f>IF(Tabla1[[#This Row],[cheque]]="","''",Tabla1[[#This Row],[cheque]])</f>
        <v>''</v>
      </c>
      <c r="L212">
        <f>VLOOKUP(Tabla1[[#This Row],[banco]],Hoja2!$A$1:$B$6,2,0)</f>
        <v>3</v>
      </c>
      <c r="M212" t="str">
        <f>CONCATENATE("'2019-",J212,"-",Tabla1[[#This Row],[dia]],"'")</f>
        <v>'2019-2-31'</v>
      </c>
      <c r="N212" s="4">
        <f>DATE(2019,J212,Tabla1[[#This Row],[dia]])</f>
        <v>43527</v>
      </c>
      <c r="P212">
        <f>DAY(Tabla1[[#This Row],[fecha]])</f>
        <v>31</v>
      </c>
      <c r="Q212">
        <f>MONTH(Tabla1[[#This Row],[fecha]])</f>
        <v>1</v>
      </c>
      <c r="R212">
        <f>YEAR(Tabla1[[#This Row],[fecha]])</f>
        <v>2019</v>
      </c>
      <c r="S212" t="str">
        <f t="shared" si="9"/>
        <v>'2019-1-31'</v>
      </c>
      <c r="T212" t="str">
        <f t="shared" si="10"/>
        <v>insert into estados_cuenta (tipo_movimiento, concepto, fecha, cheque, total, retiro, pagado, estatus, created_at, updated_at, pagado_boolean, id_cuenta, id_admin) values('EGRESO','TRASPASO DE HSBC A BANCOMER','2019-1-31','',15000,15000,15000,'Pagado','2019-06-27 22:39:00','2019-06-27 22:39:00',1,3,2);</v>
      </c>
      <c r="U212" t="str">
        <f t="shared" si="11"/>
        <v/>
      </c>
    </row>
    <row r="213" spans="1:21" x14ac:dyDescent="0.2">
      <c r="A213">
        <v>31</v>
      </c>
      <c r="B213" s="4">
        <v>43496</v>
      </c>
      <c r="D213" t="s">
        <v>129</v>
      </c>
      <c r="F213" s="1">
        <v>263</v>
      </c>
      <c r="G213" s="1">
        <v>116973.89</v>
      </c>
      <c r="H213" t="s">
        <v>137</v>
      </c>
      <c r="J213">
        <v>2</v>
      </c>
      <c r="K213" t="str">
        <f>IF(Tabla1[[#This Row],[cheque]]="","''",Tabla1[[#This Row],[cheque]])</f>
        <v>''</v>
      </c>
      <c r="L213">
        <f>VLOOKUP(Tabla1[[#This Row],[banco]],Hoja2!$A$1:$B$6,2,0)</f>
        <v>3</v>
      </c>
      <c r="M213" t="str">
        <f>CONCATENATE("'2019-",J213,"-",Tabla1[[#This Row],[dia]],"'")</f>
        <v>'2019-2-31'</v>
      </c>
      <c r="N213" s="4">
        <f>DATE(2019,J213,Tabla1[[#This Row],[dia]])</f>
        <v>43527</v>
      </c>
      <c r="P213">
        <f>DAY(Tabla1[[#This Row],[fecha]])</f>
        <v>31</v>
      </c>
      <c r="Q213">
        <f>MONTH(Tabla1[[#This Row],[fecha]])</f>
        <v>1</v>
      </c>
      <c r="R213">
        <f>YEAR(Tabla1[[#This Row],[fecha]])</f>
        <v>2019</v>
      </c>
      <c r="S213" t="str">
        <f t="shared" si="9"/>
        <v>'2019-1-31'</v>
      </c>
      <c r="T213" t="str">
        <f t="shared" si="10"/>
        <v>insert into estados_cuenta (tipo_movimiento, concepto, fecha, cheque, total, retiro, pagado, estatus, created_at, updated_at, pagado_boolean, id_cuenta, id_admin) values('EGRESO','SAT','2019-1-31','',263,263,263,'Pagado','2019-06-27 22:39:00','2019-06-27 22:39:00',1,3,2);</v>
      </c>
      <c r="U213" t="str">
        <f t="shared" si="11"/>
        <v/>
      </c>
    </row>
    <row r="214" spans="1:21" x14ac:dyDescent="0.2">
      <c r="A214">
        <v>31</v>
      </c>
      <c r="B214" s="4">
        <v>43496</v>
      </c>
      <c r="D214" t="s">
        <v>5</v>
      </c>
      <c r="F214" s="1">
        <v>10000</v>
      </c>
      <c r="G214" s="1">
        <v>106973.89</v>
      </c>
      <c r="H214" t="s">
        <v>137</v>
      </c>
      <c r="J214">
        <v>2</v>
      </c>
      <c r="K214" t="str">
        <f>IF(Tabla1[[#This Row],[cheque]]="","''",Tabla1[[#This Row],[cheque]])</f>
        <v>''</v>
      </c>
      <c r="L214">
        <f>VLOOKUP(Tabla1[[#This Row],[banco]],Hoja2!$A$1:$B$6,2,0)</f>
        <v>3</v>
      </c>
      <c r="M214" t="str">
        <f>CONCATENATE("'2019-",J214,"-",Tabla1[[#This Row],[dia]],"'")</f>
        <v>'2019-2-31'</v>
      </c>
      <c r="N214" s="4">
        <f>DATE(2019,J214,Tabla1[[#This Row],[dia]])</f>
        <v>43527</v>
      </c>
      <c r="P214">
        <f>DAY(Tabla1[[#This Row],[fecha]])</f>
        <v>31</v>
      </c>
      <c r="Q214">
        <f>MONTH(Tabla1[[#This Row],[fecha]])</f>
        <v>1</v>
      </c>
      <c r="R214">
        <f>YEAR(Tabla1[[#This Row],[fecha]])</f>
        <v>2019</v>
      </c>
      <c r="S214" t="str">
        <f t="shared" si="9"/>
        <v>'2019-1-31'</v>
      </c>
      <c r="T214" t="str">
        <f t="shared" si="10"/>
        <v>insert into estados_cuenta (tipo_movimiento, concepto, fecha, cheque, total, retiro, pagado, estatus, created_at, updated_at, pagado_boolean, id_cuenta, id_admin) values('EGRESO','TRASPASO DE HSBC A SCOTIABANK','2019-1-31','',10000,10000,10000,'Pagado','2019-06-27 22:39:00','2019-06-27 22:39:00',1,3,2);</v>
      </c>
      <c r="U214" t="str">
        <f t="shared" si="11"/>
        <v/>
      </c>
    </row>
    <row r="215" spans="1:21" x14ac:dyDescent="0.2">
      <c r="A215">
        <v>31</v>
      </c>
      <c r="B215" s="4">
        <v>43496</v>
      </c>
      <c r="D215" t="s">
        <v>48</v>
      </c>
      <c r="F215" s="1">
        <v>4000</v>
      </c>
      <c r="G215" s="1">
        <v>102973.89</v>
      </c>
      <c r="H215" t="s">
        <v>137</v>
      </c>
      <c r="J215">
        <v>2</v>
      </c>
      <c r="K215" t="str">
        <f>IF(Tabla1[[#This Row],[cheque]]="","''",Tabla1[[#This Row],[cheque]])</f>
        <v>''</v>
      </c>
      <c r="L215">
        <f>VLOOKUP(Tabla1[[#This Row],[banco]],Hoja2!$A$1:$B$6,2,0)</f>
        <v>3</v>
      </c>
      <c r="M215" t="str">
        <f>CONCATENATE("'2019-",J215,"-",Tabla1[[#This Row],[dia]],"'")</f>
        <v>'2019-2-31'</v>
      </c>
      <c r="N215" s="4">
        <f>DATE(2019,J215,Tabla1[[#This Row],[dia]])</f>
        <v>43527</v>
      </c>
      <c r="P215">
        <f>DAY(Tabla1[[#This Row],[fecha]])</f>
        <v>31</v>
      </c>
      <c r="Q215">
        <f>MONTH(Tabla1[[#This Row],[fecha]])</f>
        <v>1</v>
      </c>
      <c r="R215">
        <f>YEAR(Tabla1[[#This Row],[fecha]])</f>
        <v>2019</v>
      </c>
      <c r="S215" t="str">
        <f t="shared" si="9"/>
        <v>'2019-1-31'</v>
      </c>
      <c r="T215" t="str">
        <f t="shared" si="10"/>
        <v>insert into estados_cuenta (tipo_movimiento, concepto, fecha, cheque, total, retiro, pagado, estatus, created_at, updated_at, pagado_boolean, id_cuenta, id_admin) values('EGRESO','NOMINA JUAN CARLOS','2019-1-31','',4000,4000,4000,'Pagado','2019-06-27 22:39:00','2019-06-27 22:39:00',1,3,2);</v>
      </c>
      <c r="U215" t="str">
        <f t="shared" si="11"/>
        <v/>
      </c>
    </row>
    <row r="216" spans="1:21" x14ac:dyDescent="0.2">
      <c r="A216">
        <v>31</v>
      </c>
      <c r="B216" s="4">
        <v>43496</v>
      </c>
      <c r="D216" t="s">
        <v>49</v>
      </c>
      <c r="F216" s="1">
        <v>5000</v>
      </c>
      <c r="G216" s="1">
        <v>97973.89</v>
      </c>
      <c r="H216" t="s">
        <v>137</v>
      </c>
      <c r="J216">
        <v>2</v>
      </c>
      <c r="K216" t="str">
        <f>IF(Tabla1[[#This Row],[cheque]]="","''",Tabla1[[#This Row],[cheque]])</f>
        <v>''</v>
      </c>
      <c r="L216">
        <f>VLOOKUP(Tabla1[[#This Row],[banco]],Hoja2!$A$1:$B$6,2,0)</f>
        <v>3</v>
      </c>
      <c r="M216" t="str">
        <f>CONCATENATE("'2019-",J216,"-",Tabla1[[#This Row],[dia]],"'")</f>
        <v>'2019-2-31'</v>
      </c>
      <c r="N216" s="4">
        <f>DATE(2019,J216,Tabla1[[#This Row],[dia]])</f>
        <v>43527</v>
      </c>
      <c r="P216">
        <f>DAY(Tabla1[[#This Row],[fecha]])</f>
        <v>31</v>
      </c>
      <c r="Q216">
        <f>MONTH(Tabla1[[#This Row],[fecha]])</f>
        <v>1</v>
      </c>
      <c r="R216">
        <f>YEAR(Tabla1[[#This Row],[fecha]])</f>
        <v>2019</v>
      </c>
      <c r="S216" t="str">
        <f t="shared" si="9"/>
        <v>'2019-1-31'</v>
      </c>
      <c r="T216" t="str">
        <f t="shared" si="10"/>
        <v>insert into estados_cuenta (tipo_movimiento, concepto, fecha, cheque, total, retiro, pagado, estatus, created_at, updated_at, pagado_boolean, id_cuenta, id_admin) values('EGRESO','NOMINA LULY','2019-1-31','',5000,5000,5000,'Pagado','2019-06-27 22:39:00','2019-06-27 22:39:00',1,3,2);</v>
      </c>
      <c r="U216" t="str">
        <f t="shared" si="11"/>
        <v/>
      </c>
    </row>
    <row r="217" spans="1:21" x14ac:dyDescent="0.2">
      <c r="A217">
        <v>31</v>
      </c>
      <c r="B217" s="4">
        <v>43496</v>
      </c>
      <c r="D217" t="s">
        <v>50</v>
      </c>
      <c r="F217" s="1">
        <v>4000</v>
      </c>
      <c r="G217" s="1">
        <v>93973.89</v>
      </c>
      <c r="H217" t="s">
        <v>137</v>
      </c>
      <c r="J217">
        <v>2</v>
      </c>
      <c r="K217" t="str">
        <f>IF(Tabla1[[#This Row],[cheque]]="","''",Tabla1[[#This Row],[cheque]])</f>
        <v>''</v>
      </c>
      <c r="L217">
        <f>VLOOKUP(Tabla1[[#This Row],[banco]],Hoja2!$A$1:$B$6,2,0)</f>
        <v>3</v>
      </c>
      <c r="M217" t="str">
        <f>CONCATENATE("'2019-",J217,"-",Tabla1[[#This Row],[dia]],"'")</f>
        <v>'2019-2-31'</v>
      </c>
      <c r="N217" s="4">
        <f>DATE(2019,J217,Tabla1[[#This Row],[dia]])</f>
        <v>43527</v>
      </c>
      <c r="P217">
        <f>DAY(Tabla1[[#This Row],[fecha]])</f>
        <v>31</v>
      </c>
      <c r="Q217">
        <f>MONTH(Tabla1[[#This Row],[fecha]])</f>
        <v>1</v>
      </c>
      <c r="R217">
        <f>YEAR(Tabla1[[#This Row],[fecha]])</f>
        <v>2019</v>
      </c>
      <c r="S217" t="str">
        <f t="shared" si="9"/>
        <v>'2019-1-31'</v>
      </c>
      <c r="T217" t="str">
        <f t="shared" si="10"/>
        <v>insert into estados_cuenta (tipo_movimiento, concepto, fecha, cheque, total, retiro, pagado, estatus, created_at, updated_at, pagado_boolean, id_cuenta, id_admin) values('EGRESO','NOMINA CRISTY','2019-1-31','',4000,4000,4000,'Pagado','2019-06-27 22:39:00','2019-06-27 22:39:00',1,3,2);</v>
      </c>
      <c r="U217" t="str">
        <f t="shared" si="11"/>
        <v/>
      </c>
    </row>
    <row r="218" spans="1:21" x14ac:dyDescent="0.2">
      <c r="A218">
        <v>31</v>
      </c>
      <c r="B218" s="4">
        <v>43496</v>
      </c>
      <c r="D218" t="s">
        <v>51</v>
      </c>
      <c r="F218" s="1">
        <v>4000</v>
      </c>
      <c r="G218" s="1">
        <v>89973.89</v>
      </c>
      <c r="H218" t="s">
        <v>137</v>
      </c>
      <c r="J218">
        <v>2</v>
      </c>
      <c r="K218" t="str">
        <f>IF(Tabla1[[#This Row],[cheque]]="","''",Tabla1[[#This Row],[cheque]])</f>
        <v>''</v>
      </c>
      <c r="L218">
        <f>VLOOKUP(Tabla1[[#This Row],[banco]],Hoja2!$A$1:$B$6,2,0)</f>
        <v>3</v>
      </c>
      <c r="M218" t="str">
        <f>CONCATENATE("'2019-",J218,"-",Tabla1[[#This Row],[dia]],"'")</f>
        <v>'2019-2-31'</v>
      </c>
      <c r="N218" s="4">
        <f>DATE(2019,J218,Tabla1[[#This Row],[dia]])</f>
        <v>43527</v>
      </c>
      <c r="P218">
        <f>DAY(Tabla1[[#This Row],[fecha]])</f>
        <v>31</v>
      </c>
      <c r="Q218">
        <f>MONTH(Tabla1[[#This Row],[fecha]])</f>
        <v>1</v>
      </c>
      <c r="R218">
        <f>YEAR(Tabla1[[#This Row],[fecha]])</f>
        <v>2019</v>
      </c>
      <c r="S218" t="str">
        <f t="shared" si="9"/>
        <v>'2019-1-31'</v>
      </c>
      <c r="T218" t="str">
        <f t="shared" si="10"/>
        <v>insert into estados_cuenta (tipo_movimiento, concepto, fecha, cheque, total, retiro, pagado, estatus, created_at, updated_at, pagado_boolean, id_cuenta, id_admin) values('EGRESO','NOMINA BETTY','2019-1-31','',4000,4000,4000,'Pagado','2019-06-27 22:39:00','2019-06-27 22:39:00',1,3,2);</v>
      </c>
      <c r="U218" t="str">
        <f t="shared" si="11"/>
        <v/>
      </c>
    </row>
    <row r="219" spans="1:21" x14ac:dyDescent="0.2">
      <c r="A219">
        <v>31</v>
      </c>
      <c r="B219" s="4">
        <v>43496</v>
      </c>
      <c r="D219" t="s">
        <v>53</v>
      </c>
      <c r="F219" s="1">
        <v>4500</v>
      </c>
      <c r="G219" s="1">
        <v>85473.89</v>
      </c>
      <c r="H219" t="s">
        <v>137</v>
      </c>
      <c r="J219">
        <v>2</v>
      </c>
      <c r="K219" t="str">
        <f>IF(Tabla1[[#This Row],[cheque]]="","''",Tabla1[[#This Row],[cheque]])</f>
        <v>''</v>
      </c>
      <c r="L219">
        <f>VLOOKUP(Tabla1[[#This Row],[banco]],Hoja2!$A$1:$B$6,2,0)</f>
        <v>3</v>
      </c>
      <c r="M219" t="str">
        <f>CONCATENATE("'2019-",J219,"-",Tabla1[[#This Row],[dia]],"'")</f>
        <v>'2019-2-31'</v>
      </c>
      <c r="N219" s="4">
        <f>DATE(2019,J219,Tabla1[[#This Row],[dia]])</f>
        <v>43527</v>
      </c>
      <c r="P219">
        <f>DAY(Tabla1[[#This Row],[fecha]])</f>
        <v>31</v>
      </c>
      <c r="Q219">
        <f>MONTH(Tabla1[[#This Row],[fecha]])</f>
        <v>1</v>
      </c>
      <c r="R219">
        <f>YEAR(Tabla1[[#This Row],[fecha]])</f>
        <v>2019</v>
      </c>
      <c r="S219" t="str">
        <f t="shared" si="9"/>
        <v>'2019-1-31'</v>
      </c>
      <c r="T219" t="str">
        <f t="shared" si="10"/>
        <v>insert into estados_cuenta (tipo_movimiento, concepto, fecha, cheque, total, retiro, pagado, estatus, created_at, updated_at, pagado_boolean, id_cuenta, id_admin) values('EGRESO','NOMINA PAOLA','2019-1-31','',4500,4500,4500,'Pagado','2019-06-27 22:39:00','2019-06-27 22:39:00',1,3,2);</v>
      </c>
      <c r="U219" t="str">
        <f t="shared" si="11"/>
        <v/>
      </c>
    </row>
    <row r="220" spans="1:21" x14ac:dyDescent="0.2">
      <c r="A220">
        <v>31</v>
      </c>
      <c r="B220" s="4">
        <v>43496</v>
      </c>
      <c r="D220" t="s">
        <v>65</v>
      </c>
      <c r="F220" s="1">
        <v>2500</v>
      </c>
      <c r="G220" s="1">
        <v>82973.89</v>
      </c>
      <c r="H220" t="s">
        <v>137</v>
      </c>
      <c r="J220">
        <v>2</v>
      </c>
      <c r="K220" t="str">
        <f>IF(Tabla1[[#This Row],[cheque]]="","''",Tabla1[[#This Row],[cheque]])</f>
        <v>''</v>
      </c>
      <c r="L220">
        <f>VLOOKUP(Tabla1[[#This Row],[banco]],Hoja2!$A$1:$B$6,2,0)</f>
        <v>3</v>
      </c>
      <c r="M220" t="str">
        <f>CONCATENATE("'2019-",J220,"-",Tabla1[[#This Row],[dia]],"'")</f>
        <v>'2019-2-31'</v>
      </c>
      <c r="N220" s="4">
        <f>DATE(2019,J220,Tabla1[[#This Row],[dia]])</f>
        <v>43527</v>
      </c>
      <c r="P220">
        <f>DAY(Tabla1[[#This Row],[fecha]])</f>
        <v>31</v>
      </c>
      <c r="Q220">
        <f>MONTH(Tabla1[[#This Row],[fecha]])</f>
        <v>1</v>
      </c>
      <c r="R220">
        <f>YEAR(Tabla1[[#This Row],[fecha]])</f>
        <v>2019</v>
      </c>
      <c r="S220" t="str">
        <f t="shared" si="9"/>
        <v>'2019-1-31'</v>
      </c>
      <c r="T220" t="str">
        <f t="shared" si="10"/>
        <v>insert into estados_cuenta (tipo_movimiento, concepto, fecha, cheque, total, retiro, pagado, estatus, created_at, updated_at, pagado_boolean, id_cuenta, id_admin) values('EGRESO','NOMINA DIANA','2019-1-31','',2500,2500,2500,'Pagado','2019-06-27 22:39:00','2019-06-27 22:39:00',1,3,2);</v>
      </c>
      <c r="U220" t="str">
        <f t="shared" si="11"/>
        <v/>
      </c>
    </row>
    <row r="221" spans="1:21" x14ac:dyDescent="0.2">
      <c r="A221">
        <v>31</v>
      </c>
      <c r="B221" s="4">
        <v>43496</v>
      </c>
      <c r="D221" t="s">
        <v>74</v>
      </c>
      <c r="F221" s="1">
        <v>1000</v>
      </c>
      <c r="G221" s="1">
        <v>81973.89</v>
      </c>
      <c r="H221" t="s">
        <v>137</v>
      </c>
      <c r="J221">
        <v>2</v>
      </c>
      <c r="K221" t="str">
        <f>IF(Tabla1[[#This Row],[cheque]]="","''",Tabla1[[#This Row],[cheque]])</f>
        <v>''</v>
      </c>
      <c r="L221">
        <f>VLOOKUP(Tabla1[[#This Row],[banco]],Hoja2!$A$1:$B$6,2,0)</f>
        <v>3</v>
      </c>
      <c r="M221" t="str">
        <f>CONCATENATE("'2019-",J221,"-",Tabla1[[#This Row],[dia]],"'")</f>
        <v>'2019-2-31'</v>
      </c>
      <c r="N221" s="4">
        <f>DATE(2019,J221,Tabla1[[#This Row],[dia]])</f>
        <v>43527</v>
      </c>
      <c r="P221">
        <f>DAY(Tabla1[[#This Row],[fecha]])</f>
        <v>31</v>
      </c>
      <c r="Q221">
        <f>MONTH(Tabla1[[#This Row],[fecha]])</f>
        <v>1</v>
      </c>
      <c r="R221">
        <f>YEAR(Tabla1[[#This Row],[fecha]])</f>
        <v>2019</v>
      </c>
      <c r="S221" t="str">
        <f t="shared" si="9"/>
        <v>'2019-1-31'</v>
      </c>
      <c r="T221" t="str">
        <f t="shared" si="10"/>
        <v>insert into estados_cuenta (tipo_movimiento, concepto, fecha, cheque, total, retiro, pagado, estatus, created_at, updated_at, pagado_boolean, id_cuenta, id_admin) values('EGRESO','NOMINA AIME','2019-1-31','',1000,1000,1000,'Pagado','2019-06-27 22:39:00','2019-06-27 22:39:00',1,3,2);</v>
      </c>
      <c r="U221" t="str">
        <f t="shared" si="11"/>
        <v/>
      </c>
    </row>
    <row r="222" spans="1:21" x14ac:dyDescent="0.2">
      <c r="A222">
        <v>31</v>
      </c>
      <c r="B222" s="4">
        <v>43496</v>
      </c>
      <c r="D222" t="s">
        <v>52</v>
      </c>
      <c r="F222" s="1">
        <v>4500</v>
      </c>
      <c r="G222" s="1">
        <v>77473.89</v>
      </c>
      <c r="H222" t="s">
        <v>137</v>
      </c>
      <c r="J222">
        <v>2</v>
      </c>
      <c r="K222" t="str">
        <f>IF(Tabla1[[#This Row],[cheque]]="","''",Tabla1[[#This Row],[cheque]])</f>
        <v>''</v>
      </c>
      <c r="L222">
        <f>VLOOKUP(Tabla1[[#This Row],[banco]],Hoja2!$A$1:$B$6,2,0)</f>
        <v>3</v>
      </c>
      <c r="M222" t="str">
        <f>CONCATENATE("'2019-",J222,"-",Tabla1[[#This Row],[dia]],"'")</f>
        <v>'2019-2-31'</v>
      </c>
      <c r="N222" s="4">
        <f>DATE(2019,J222,Tabla1[[#This Row],[dia]])</f>
        <v>43527</v>
      </c>
      <c r="P222">
        <f>DAY(Tabla1[[#This Row],[fecha]])</f>
        <v>31</v>
      </c>
      <c r="Q222">
        <f>MONTH(Tabla1[[#This Row],[fecha]])</f>
        <v>1</v>
      </c>
      <c r="R222">
        <f>YEAR(Tabla1[[#This Row],[fecha]])</f>
        <v>2019</v>
      </c>
      <c r="S222" t="str">
        <f t="shared" si="9"/>
        <v>'2019-1-31'</v>
      </c>
      <c r="T222" t="str">
        <f t="shared" si="10"/>
        <v>insert into estados_cuenta (tipo_movimiento, concepto, fecha, cheque, total, retiro, pagado, estatus, created_at, updated_at, pagado_boolean, id_cuenta, id_admin) values('EGRESO','NOMINA RAFA','2019-1-31','',4500,4500,4500,'Pagado','2019-06-27 22:39:00','2019-06-27 22:39:00',1,3,2);</v>
      </c>
      <c r="U222" t="str">
        <f t="shared" si="11"/>
        <v/>
      </c>
    </row>
    <row r="223" spans="1:21" x14ac:dyDescent="0.2">
      <c r="A223">
        <v>31</v>
      </c>
      <c r="B223" s="4">
        <v>43496</v>
      </c>
      <c r="D223" t="s">
        <v>130</v>
      </c>
      <c r="F223" s="1">
        <v>3126.41</v>
      </c>
      <c r="G223" s="1">
        <v>74347.48</v>
      </c>
      <c r="H223" t="s">
        <v>137</v>
      </c>
      <c r="J223">
        <v>2</v>
      </c>
      <c r="K223" t="str">
        <f>IF(Tabla1[[#This Row],[cheque]]="","''",Tabla1[[#This Row],[cheque]])</f>
        <v>''</v>
      </c>
      <c r="L223">
        <f>VLOOKUP(Tabla1[[#This Row],[banco]],Hoja2!$A$1:$B$6,2,0)</f>
        <v>3</v>
      </c>
      <c r="M223" t="str">
        <f>CONCATENATE("'2019-",J223,"-",Tabla1[[#This Row],[dia]],"'")</f>
        <v>'2019-2-31'</v>
      </c>
      <c r="N223" s="4">
        <f>DATE(2019,J223,Tabla1[[#This Row],[dia]])</f>
        <v>43527</v>
      </c>
      <c r="P223">
        <f>DAY(Tabla1[[#This Row],[fecha]])</f>
        <v>31</v>
      </c>
      <c r="Q223">
        <f>MONTH(Tabla1[[#This Row],[fecha]])</f>
        <v>1</v>
      </c>
      <c r="R223">
        <f>YEAR(Tabla1[[#This Row],[fecha]])</f>
        <v>2019</v>
      </c>
      <c r="S223" t="str">
        <f t="shared" si="9"/>
        <v>'2019-1-31'</v>
      </c>
      <c r="T223" t="str">
        <f t="shared" si="10"/>
        <v>insert into estados_cuenta (tipo_movimiento, concepto, fecha, cheque, total, retiro, pagado, estatus, created_at, updated_at, pagado_boolean, id_cuenta, id_admin) values('EGRESO','RM CAPITAL TIRE CENTER CL. 35 Y CL. 37 IMPI Y MASARONI','2019-1-31','',3126.41,3126.41,3126.41,'Pagado','2019-06-27 22:39:00','2019-06-27 22:39:00',1,3,2);</v>
      </c>
      <c r="U223" t="str">
        <f t="shared" si="11"/>
        <v/>
      </c>
    </row>
    <row r="224" spans="1:21" x14ac:dyDescent="0.2">
      <c r="A224">
        <v>31</v>
      </c>
      <c r="B224" s="4">
        <v>43496</v>
      </c>
      <c r="D224" t="s">
        <v>131</v>
      </c>
      <c r="E224" s="1">
        <v>580</v>
      </c>
      <c r="G224" s="1">
        <v>74927.48</v>
      </c>
      <c r="H224" t="s">
        <v>137</v>
      </c>
      <c r="J224">
        <v>2</v>
      </c>
      <c r="K224" t="str">
        <f>IF(Tabla1[[#This Row],[cheque]]="","''",Tabla1[[#This Row],[cheque]])</f>
        <v>''</v>
      </c>
      <c r="L224">
        <f>VLOOKUP(Tabla1[[#This Row],[banco]],Hoja2!$A$1:$B$6,2,0)</f>
        <v>3</v>
      </c>
      <c r="M224" t="str">
        <f>CONCATENATE("'2019-",J224,"-",Tabla1[[#This Row],[dia]],"'")</f>
        <v>'2019-2-31'</v>
      </c>
      <c r="N224" s="4">
        <f>DATE(2019,J224,Tabla1[[#This Row],[dia]])</f>
        <v>43527</v>
      </c>
      <c r="P224">
        <f>DAY(Tabla1[[#This Row],[fecha]])</f>
        <v>31</v>
      </c>
      <c r="Q224">
        <f>MONTH(Tabla1[[#This Row],[fecha]])</f>
        <v>1</v>
      </c>
      <c r="R224">
        <f>YEAR(Tabla1[[#This Row],[fecha]])</f>
        <v>2019</v>
      </c>
      <c r="S224" t="str">
        <f t="shared" si="9"/>
        <v>'2019-1-31'</v>
      </c>
      <c r="T224" t="str">
        <f t="shared" si="10"/>
        <v/>
      </c>
      <c r="U224" t="str">
        <f t="shared" si="11"/>
        <v>insert into estados_cuenta (tipo_movimiento, concepto, fecha, cheque, total, deposito, pagado, estatus, created_at, updated_at, pagado_boolean, id_cuenta, id_admin) values('INGRESO','EF MIXTO FANTASY FLAG FOOTBALL FACTURA 5928','2019-1-31','',580,580,580,'Pagado','2019-06-27 22:39:00','2019-06-27 22:39:00',1,3,2);</v>
      </c>
    </row>
    <row r="225" spans="1:21" x14ac:dyDescent="0.2">
      <c r="A225">
        <v>31</v>
      </c>
      <c r="B225" s="4">
        <v>43496</v>
      </c>
      <c r="D225" t="s">
        <v>582</v>
      </c>
      <c r="F225" s="1">
        <v>10000</v>
      </c>
      <c r="G225" s="1">
        <v>22852.68</v>
      </c>
      <c r="H225" t="s">
        <v>136</v>
      </c>
      <c r="J225">
        <v>2</v>
      </c>
      <c r="K225" t="str">
        <f>IF(Tabla1[[#This Row],[cheque]]="","''",Tabla1[[#This Row],[cheque]])</f>
        <v>''</v>
      </c>
      <c r="L225">
        <f>VLOOKUP(Tabla1[[#This Row],[banco]],Hoja2!$A$1:$B$6,2,0)</f>
        <v>2</v>
      </c>
      <c r="M225" t="str">
        <f>CONCATENATE("'2019-",J225,"-",Tabla1[[#This Row],[dia]],"'")</f>
        <v>'2019-2-31'</v>
      </c>
      <c r="N225" s="4">
        <f>DATE(2019,J225,Tabla1[[#This Row],[dia]])</f>
        <v>43527</v>
      </c>
      <c r="P225">
        <f>DAY(Tabla1[[#This Row],[fecha]])</f>
        <v>31</v>
      </c>
      <c r="Q225">
        <f>MONTH(Tabla1[[#This Row],[fecha]])</f>
        <v>1</v>
      </c>
      <c r="R225">
        <f>YEAR(Tabla1[[#This Row],[fecha]])</f>
        <v>2019</v>
      </c>
      <c r="S225" t="str">
        <f t="shared" si="9"/>
        <v>'2019-1-31'</v>
      </c>
      <c r="T225" t="str">
        <f t="shared" si="10"/>
        <v>insert into estados_cuenta (tipo_movimiento, concepto, fecha, cheque, total, retiro, pagado, estatus, created_at, updated_at, pagado_boolean, id_cuenta, id_admin) values('EGRESO','PAGO REJILLAS CASA','2019-1-31','',10000,10000,10000,'Pagado','2019-06-27 22:39:00','2019-06-27 22:39:00',1,2,2);</v>
      </c>
      <c r="U225" t="str">
        <f t="shared" si="11"/>
        <v/>
      </c>
    </row>
    <row r="226" spans="1:21" x14ac:dyDescent="0.2">
      <c r="A226">
        <v>31</v>
      </c>
      <c r="B226" s="4">
        <v>43496</v>
      </c>
      <c r="D226" t="s">
        <v>13</v>
      </c>
      <c r="E226" s="1">
        <v>15000</v>
      </c>
      <c r="F226" s="1"/>
      <c r="G226" s="1">
        <v>37852.68</v>
      </c>
      <c r="H226" t="s">
        <v>136</v>
      </c>
      <c r="J226">
        <v>2</v>
      </c>
      <c r="K226" t="str">
        <f>IF(Tabla1[[#This Row],[cheque]]="","''",Tabla1[[#This Row],[cheque]])</f>
        <v>''</v>
      </c>
      <c r="L226">
        <f>VLOOKUP(Tabla1[[#This Row],[banco]],Hoja2!$A$1:$B$6,2,0)</f>
        <v>2</v>
      </c>
      <c r="M226" t="str">
        <f>CONCATENATE("'2019-",J226,"-",Tabla1[[#This Row],[dia]],"'")</f>
        <v>'2019-2-31'</v>
      </c>
      <c r="N226" s="4">
        <f>DATE(2019,J226,Tabla1[[#This Row],[dia]])</f>
        <v>43527</v>
      </c>
      <c r="P226">
        <f>DAY(Tabla1[[#This Row],[fecha]])</f>
        <v>31</v>
      </c>
      <c r="Q226">
        <f>MONTH(Tabla1[[#This Row],[fecha]])</f>
        <v>1</v>
      </c>
      <c r="R226">
        <f>YEAR(Tabla1[[#This Row],[fecha]])</f>
        <v>2019</v>
      </c>
      <c r="S226" t="str">
        <f t="shared" si="9"/>
        <v>'2019-1-31'</v>
      </c>
      <c r="T226" t="str">
        <f t="shared" si="10"/>
        <v/>
      </c>
      <c r="U226" t="str">
        <f t="shared" si="11"/>
        <v>insert into estados_cuenta (tipo_movimiento, concepto, fecha, cheque, total, deposito, pagado, estatus, created_at, updated_at, pagado_boolean, id_cuenta, id_admin) values('INGRESO','TRASPASO DE HSBC A BANCOMER','2019-1-31','',15000,15000,15000,'Pagado','2019-06-27 22:39:00','2019-06-27 22:39:00',1,2,2);</v>
      </c>
    </row>
    <row r="227" spans="1:21" x14ac:dyDescent="0.2">
      <c r="A227">
        <v>31</v>
      </c>
      <c r="B227" s="4">
        <v>43496</v>
      </c>
      <c r="D227" t="s">
        <v>583</v>
      </c>
      <c r="F227" s="1">
        <v>19588.86</v>
      </c>
      <c r="G227" s="1">
        <v>18263.82</v>
      </c>
      <c r="H227" t="s">
        <v>136</v>
      </c>
      <c r="J227">
        <v>2</v>
      </c>
      <c r="K227" t="str">
        <f>IF(Tabla1[[#This Row],[cheque]]="","''",Tabla1[[#This Row],[cheque]])</f>
        <v>''</v>
      </c>
      <c r="L227">
        <f>VLOOKUP(Tabla1[[#This Row],[banco]],Hoja2!$A$1:$B$6,2,0)</f>
        <v>2</v>
      </c>
      <c r="M227" t="str">
        <f>CONCATENATE("'2019-",J227,"-",Tabla1[[#This Row],[dia]],"'")</f>
        <v>'2019-2-31'</v>
      </c>
      <c r="N227" s="4">
        <f>DATE(2019,J227,Tabla1[[#This Row],[dia]])</f>
        <v>43527</v>
      </c>
      <c r="P227">
        <f>DAY(Tabla1[[#This Row],[fecha]])</f>
        <v>31</v>
      </c>
      <c r="Q227">
        <f>MONTH(Tabla1[[#This Row],[fecha]])</f>
        <v>1</v>
      </c>
      <c r="R227">
        <f>YEAR(Tabla1[[#This Row],[fecha]])</f>
        <v>2019</v>
      </c>
      <c r="S227" t="str">
        <f t="shared" si="9"/>
        <v>'2019-1-31'</v>
      </c>
      <c r="T227" t="str">
        <f t="shared" si="10"/>
        <v>insert into estados_cuenta (tipo_movimiento, concepto, fecha, cheque, total, retiro, pagado, estatus, created_at, updated_at, pagado_boolean, id_cuenta, id_admin) values('EGRESO','CANT (GRUPO DENTAL CUMBRE, SUNROLL 2063525, SUN ROLL 2063570), REN Y DUSO (CARBANSA, ALM ABASTECEDORA DE LACTEOS MERCADO Y COMANSA), RM (MULTILINGUAL LOGO Y NWC CLUB NETWORKING)','2019-1-31','',19588.86,19588.86,19588.86,'Pagado','2019-06-27 22:39:00','2019-06-27 22:39:00',1,2,2);</v>
      </c>
      <c r="U227" t="str">
        <f t="shared" si="11"/>
        <v/>
      </c>
    </row>
    <row r="228" spans="1:21" x14ac:dyDescent="0.2">
      <c r="A228">
        <v>31</v>
      </c>
      <c r="B228" s="4">
        <v>43496</v>
      </c>
      <c r="D228" t="s">
        <v>579</v>
      </c>
      <c r="F228" s="1">
        <v>8500</v>
      </c>
      <c r="G228" s="1">
        <v>9763.82</v>
      </c>
      <c r="H228" t="s">
        <v>136</v>
      </c>
      <c r="J228">
        <v>2</v>
      </c>
      <c r="K228" t="str">
        <f>IF(Tabla1[[#This Row],[cheque]]="","''",Tabla1[[#This Row],[cheque]])</f>
        <v>''</v>
      </c>
      <c r="L228">
        <f>VLOOKUP(Tabla1[[#This Row],[banco]],Hoja2!$A$1:$B$6,2,0)</f>
        <v>2</v>
      </c>
      <c r="M228" t="str">
        <f>CONCATENATE("'2019-",J228,"-",Tabla1[[#This Row],[dia]],"'")</f>
        <v>'2019-2-31'</v>
      </c>
      <c r="N228" s="4">
        <f>DATE(2019,J228,Tabla1[[#This Row],[dia]])</f>
        <v>43527</v>
      </c>
      <c r="P228">
        <f>DAY(Tabla1[[#This Row],[fecha]])</f>
        <v>31</v>
      </c>
      <c r="Q228">
        <f>MONTH(Tabla1[[#This Row],[fecha]])</f>
        <v>1</v>
      </c>
      <c r="R228">
        <f>YEAR(Tabla1[[#This Row],[fecha]])</f>
        <v>2019</v>
      </c>
      <c r="S228" t="str">
        <f t="shared" si="9"/>
        <v>'2019-1-31'</v>
      </c>
      <c r="T228" t="str">
        <f t="shared" si="10"/>
        <v>insert into estados_cuenta (tipo_movimiento, concepto, fecha, cheque, total, retiro, pagado, estatus, created_at, updated_at, pagado_boolean, id_cuenta, id_admin) values('EGRESO','PAGO FALLIDO','2019-1-31','',8500,8500,8500,'Pagado','2019-06-27 22:39:00','2019-06-27 22:39:00',1,2,2);</v>
      </c>
      <c r="U228" t="str">
        <f t="shared" si="11"/>
        <v/>
      </c>
    </row>
    <row r="229" spans="1:21" x14ac:dyDescent="0.2">
      <c r="A229">
        <v>31</v>
      </c>
      <c r="B229" s="4">
        <v>43496</v>
      </c>
      <c r="D229" t="s">
        <v>580</v>
      </c>
      <c r="E229" s="1">
        <v>8500</v>
      </c>
      <c r="F229" s="1"/>
      <c r="G229" s="1">
        <v>18263.82</v>
      </c>
      <c r="H229" t="s">
        <v>136</v>
      </c>
      <c r="J229">
        <v>2</v>
      </c>
      <c r="K229" t="str">
        <f>IF(Tabla1[[#This Row],[cheque]]="","''",Tabla1[[#This Row],[cheque]])</f>
        <v>''</v>
      </c>
      <c r="L229">
        <f>VLOOKUP(Tabla1[[#This Row],[banco]],Hoja2!$A$1:$B$6,2,0)</f>
        <v>2</v>
      </c>
      <c r="M229" t="str">
        <f>CONCATENATE("'2019-",J229,"-",Tabla1[[#This Row],[dia]],"'")</f>
        <v>'2019-2-31'</v>
      </c>
      <c r="N229" s="4">
        <f>DATE(2019,J229,Tabla1[[#This Row],[dia]])</f>
        <v>43527</v>
      </c>
      <c r="P229">
        <f>DAY(Tabla1[[#This Row],[fecha]])</f>
        <v>31</v>
      </c>
      <c r="Q229">
        <f>MONTH(Tabla1[[#This Row],[fecha]])</f>
        <v>1</v>
      </c>
      <c r="R229">
        <f>YEAR(Tabla1[[#This Row],[fecha]])</f>
        <v>2019</v>
      </c>
      <c r="S229" t="str">
        <f t="shared" si="9"/>
        <v>'2019-1-31'</v>
      </c>
      <c r="T229" t="str">
        <f t="shared" si="10"/>
        <v/>
      </c>
      <c r="U229" t="str">
        <f t="shared" si="11"/>
        <v>insert into estados_cuenta (tipo_movimiento, concepto, fecha, cheque, total, deposito, pagado, estatus, created_at, updated_at, pagado_boolean, id_cuenta, id_admin) values('INGRESO','REVERSA PAGO FALLIDO','2019-1-31','',8500,8500,8500,'Pagado','2019-06-27 22:39:00','2019-06-27 22:39:00',1,2,2);</v>
      </c>
    </row>
    <row r="230" spans="1:21" x14ac:dyDescent="0.2">
      <c r="A230">
        <v>31</v>
      </c>
      <c r="B230" s="4">
        <v>43496</v>
      </c>
      <c r="D230" t="s">
        <v>684</v>
      </c>
      <c r="F230" s="1">
        <v>65600.78</v>
      </c>
      <c r="G230" s="1">
        <v>922.2</v>
      </c>
      <c r="H230" t="s">
        <v>140</v>
      </c>
      <c r="J230">
        <v>2</v>
      </c>
      <c r="K230" t="str">
        <f>IF(Tabla1[[#This Row],[cheque]]="","''",Tabla1[[#This Row],[cheque]])</f>
        <v>''</v>
      </c>
      <c r="L230">
        <f>VLOOKUP(Tabla1[[#This Row],[banco]],Hoja2!$A$1:$B$6,2,0)</f>
        <v>6</v>
      </c>
      <c r="M230" t="str">
        <f>CONCATENATE("'2019-",J230,"-",Tabla1[[#This Row],[dia]],"'")</f>
        <v>'2019-2-31'</v>
      </c>
      <c r="N230" s="4">
        <f>DATE(2019,J230,Tabla1[[#This Row],[dia]])</f>
        <v>43527</v>
      </c>
      <c r="P230">
        <f>DAY(Tabla1[[#This Row],[fecha]])</f>
        <v>31</v>
      </c>
      <c r="Q230">
        <f>MONTH(Tabla1[[#This Row],[fecha]])</f>
        <v>1</v>
      </c>
      <c r="R230">
        <f>YEAR(Tabla1[[#This Row],[fecha]])</f>
        <v>2019</v>
      </c>
      <c r="S230" t="str">
        <f t="shared" si="9"/>
        <v>'2019-1-31'</v>
      </c>
      <c r="T230" t="str">
        <f t="shared" si="10"/>
        <v>insert into estados_cuenta (tipo_movimiento, concepto, fecha, cheque, total, retiro, pagado, estatus, created_at, updated_at, pagado_boolean, id_cuenta, id_admin) values('EGRESO','PAGO TARJETA SCOTIABANK','2019-1-31','',65600.78,65600.78,65600.78,'Pagado','2019-06-27 22:39:00','2019-06-27 22:39:00',1,6,2);</v>
      </c>
      <c r="U230" t="str">
        <f t="shared" si="11"/>
        <v/>
      </c>
    </row>
    <row r="231" spans="1:21" x14ac:dyDescent="0.2">
      <c r="A231">
        <v>31</v>
      </c>
      <c r="B231" s="4">
        <v>43496</v>
      </c>
      <c r="D231" t="s">
        <v>5</v>
      </c>
      <c r="E231" s="1">
        <v>10000</v>
      </c>
      <c r="F231" s="1"/>
      <c r="G231" s="1">
        <v>10922.2</v>
      </c>
      <c r="H231" t="s">
        <v>140</v>
      </c>
      <c r="J231">
        <v>2</v>
      </c>
      <c r="K231" t="str">
        <f>IF(Tabla1[[#This Row],[cheque]]="","''",Tabla1[[#This Row],[cheque]])</f>
        <v>''</v>
      </c>
      <c r="L231">
        <f>VLOOKUP(Tabla1[[#This Row],[banco]],Hoja2!$A$1:$B$6,2,0)</f>
        <v>6</v>
      </c>
      <c r="M231" t="str">
        <f>CONCATENATE("'2019-",J231,"-",Tabla1[[#This Row],[dia]],"'")</f>
        <v>'2019-2-31'</v>
      </c>
      <c r="N231" s="4">
        <f>DATE(2019,J231,Tabla1[[#This Row],[dia]])</f>
        <v>43527</v>
      </c>
      <c r="P231">
        <f>DAY(Tabla1[[#This Row],[fecha]])</f>
        <v>31</v>
      </c>
      <c r="Q231">
        <f>MONTH(Tabla1[[#This Row],[fecha]])</f>
        <v>1</v>
      </c>
      <c r="R231">
        <f>YEAR(Tabla1[[#This Row],[fecha]])</f>
        <v>2019</v>
      </c>
      <c r="S231" t="str">
        <f t="shared" si="9"/>
        <v>'2019-1-31'</v>
      </c>
      <c r="T231" t="str">
        <f t="shared" si="10"/>
        <v/>
      </c>
      <c r="U231" t="str">
        <f t="shared" si="11"/>
        <v>insert into estados_cuenta (tipo_movimiento, concepto, fecha, cheque, total, deposito, pagado, estatus, created_at, updated_at, pagado_boolean, id_cuenta, id_admin) values('INGRESO','TRASPASO DE HSBC A SCOTIABANK','2019-1-31','',10000,10000,10000,'Pagado','2019-06-27 22:39:00','2019-06-27 22:39:00',1,6,2);</v>
      </c>
    </row>
    <row r="232" spans="1:21" x14ac:dyDescent="0.2">
      <c r="A232">
        <v>1</v>
      </c>
      <c r="B232" s="4">
        <v>43497</v>
      </c>
      <c r="D232" t="s">
        <v>141</v>
      </c>
      <c r="E232" s="1">
        <v>5600</v>
      </c>
      <c r="F232" s="1"/>
      <c r="G232" s="1">
        <v>80527.48</v>
      </c>
      <c r="H232" t="s">
        <v>137</v>
      </c>
      <c r="J232">
        <v>2</v>
      </c>
      <c r="K232" t="str">
        <f>IF(Tabla1[[#This Row],[cheque]]="","''",Tabla1[[#This Row],[cheque]])</f>
        <v>''</v>
      </c>
      <c r="L232">
        <f>VLOOKUP(Tabla1[[#This Row],[banco]],Hoja2!$A$1:$B$6,2,0)</f>
        <v>3</v>
      </c>
      <c r="M232" t="str">
        <f>CONCATENATE("'2019-",J232,"-",Tabla1[[#This Row],[dia]],"'")</f>
        <v>'2019-2-1'</v>
      </c>
      <c r="N232" s="4">
        <f>DATE(2019,J232,Tabla1[[#This Row],[dia]])</f>
        <v>43497</v>
      </c>
      <c r="P232">
        <f>DAY(Tabla1[[#This Row],[fecha]])</f>
        <v>1</v>
      </c>
      <c r="Q232">
        <f>MONTH(Tabla1[[#This Row],[fecha]])</f>
        <v>2</v>
      </c>
      <c r="R232">
        <f>YEAR(Tabla1[[#This Row],[fecha]])</f>
        <v>2019</v>
      </c>
      <c r="S232" t="str">
        <f t="shared" si="9"/>
        <v>'2019-2-1'</v>
      </c>
      <c r="T232" t="str">
        <f t="shared" si="10"/>
        <v/>
      </c>
      <c r="U232" t="str">
        <f t="shared" si="11"/>
        <v>insert into estados_cuenta (tipo_movimiento, concepto, fecha, cheque, total, deposito, pagado, estatus, created_at, updated_at, pagado_boolean, id_cuenta, id_admin) values('INGRESO','RM MOTOR CERVECERIA RECIBO 2122 ($90.00 en ELEfectivos con fecha 5/Feb/19)','2019-2-1','',5600,5600,5600,'Pagado','2019-06-27 22:39:00','2019-06-27 22:39:00',1,3,2);</v>
      </c>
    </row>
    <row r="233" spans="1:21" x14ac:dyDescent="0.2">
      <c r="A233">
        <v>1</v>
      </c>
      <c r="B233" s="4">
        <v>43497</v>
      </c>
      <c r="D233" t="s">
        <v>142</v>
      </c>
      <c r="E233" s="1">
        <v>5000</v>
      </c>
      <c r="F233" s="1"/>
      <c r="G233" s="1">
        <v>85527.48</v>
      </c>
      <c r="H233" t="s">
        <v>137</v>
      </c>
      <c r="J233">
        <v>2</v>
      </c>
      <c r="K233" t="str">
        <f>IF(Tabla1[[#This Row],[cheque]]="","''",Tabla1[[#This Row],[cheque]])</f>
        <v>''</v>
      </c>
      <c r="L233">
        <f>VLOOKUP(Tabla1[[#This Row],[banco]],Hoja2!$A$1:$B$6,2,0)</f>
        <v>3</v>
      </c>
      <c r="M233" t="str">
        <f>CONCATENATE("'2019-",J233,"-",Tabla1[[#This Row],[dia]],"'")</f>
        <v>'2019-2-1'</v>
      </c>
      <c r="N233" s="4">
        <f>DATE(2019,J233,Tabla1[[#This Row],[dia]])</f>
        <v>43497</v>
      </c>
      <c r="P233">
        <f>DAY(Tabla1[[#This Row],[fecha]])</f>
        <v>1</v>
      </c>
      <c r="Q233">
        <f>MONTH(Tabla1[[#This Row],[fecha]])</f>
        <v>2</v>
      </c>
      <c r="R233">
        <f>YEAR(Tabla1[[#This Row],[fecha]])</f>
        <v>2019</v>
      </c>
      <c r="S233" t="str">
        <f t="shared" si="9"/>
        <v>'2019-2-1'</v>
      </c>
      <c r="T233" t="str">
        <f t="shared" si="10"/>
        <v/>
      </c>
      <c r="U233" t="str">
        <f t="shared" si="11"/>
        <v>insert into estados_cuenta (tipo_movimiento, concepto, fecha, cheque, total, deposito, pagado, estatus, created_at, updated_at, pagado_boolean, id_cuenta, id_admin) values('INGRESO','PAGO 3 PARA PROTECCIÓN DE PATENTE TEJAS TERRACOTTA FACTURA 5931','2019-2-1','',5000,5000,5000,'Pagado','2019-06-27 22:39:00','2019-06-27 22:39:00',1,3,2);</v>
      </c>
    </row>
    <row r="234" spans="1:21" x14ac:dyDescent="0.2">
      <c r="A234">
        <v>1</v>
      </c>
      <c r="B234" s="4">
        <v>43497</v>
      </c>
      <c r="D234" t="s">
        <v>584</v>
      </c>
      <c r="F234" s="1">
        <v>410</v>
      </c>
      <c r="G234" s="1">
        <v>17853.82</v>
      </c>
      <c r="H234" t="s">
        <v>136</v>
      </c>
      <c r="J234">
        <v>2</v>
      </c>
      <c r="K234" t="str">
        <f>IF(Tabla1[[#This Row],[cheque]]="","''",Tabla1[[#This Row],[cheque]])</f>
        <v>''</v>
      </c>
      <c r="L234">
        <f>VLOOKUP(Tabla1[[#This Row],[banco]],Hoja2!$A$1:$B$6,2,0)</f>
        <v>2</v>
      </c>
      <c r="M234" t="str">
        <f>CONCATENATE("'2019-",J234,"-",Tabla1[[#This Row],[dia]],"'")</f>
        <v>'2019-2-1'</v>
      </c>
      <c r="N234" s="4">
        <f>DATE(2019,J234,Tabla1[[#This Row],[dia]])</f>
        <v>43497</v>
      </c>
      <c r="P234">
        <f>DAY(Tabla1[[#This Row],[fecha]])</f>
        <v>1</v>
      </c>
      <c r="Q234">
        <f>MONTH(Tabla1[[#This Row],[fecha]])</f>
        <v>2</v>
      </c>
      <c r="R234">
        <f>YEAR(Tabla1[[#This Row],[fecha]])</f>
        <v>2019</v>
      </c>
      <c r="S234" t="str">
        <f t="shared" si="9"/>
        <v>'2019-2-1'</v>
      </c>
      <c r="T234" t="str">
        <f t="shared" si="10"/>
        <v>insert into estados_cuenta (tipo_movimiento, concepto, fecha, cheque, total, retiro, pagado, estatus, created_at, updated_at, pagado_boolean, id_cuenta, id_admin) values('EGRESO','COM SDO','2019-2-1','',410,410,410,'Pagado','2019-06-27 22:39:00','2019-06-27 22:39:00',1,2,2);</v>
      </c>
      <c r="U234" t="str">
        <f t="shared" si="11"/>
        <v/>
      </c>
    </row>
    <row r="235" spans="1:21" x14ac:dyDescent="0.2">
      <c r="A235">
        <v>1</v>
      </c>
      <c r="B235" s="4">
        <v>43497</v>
      </c>
      <c r="D235" t="s">
        <v>585</v>
      </c>
      <c r="F235" s="1">
        <v>65.599999999999994</v>
      </c>
      <c r="G235" s="1">
        <v>17788.22</v>
      </c>
      <c r="H235" t="s">
        <v>136</v>
      </c>
      <c r="J235">
        <v>2</v>
      </c>
      <c r="K235" t="str">
        <f>IF(Tabla1[[#This Row],[cheque]]="","''",Tabla1[[#This Row],[cheque]])</f>
        <v>''</v>
      </c>
      <c r="L235">
        <f>VLOOKUP(Tabla1[[#This Row],[banco]],Hoja2!$A$1:$B$6,2,0)</f>
        <v>2</v>
      </c>
      <c r="M235" t="str">
        <f>CONCATENATE("'2019-",J235,"-",Tabla1[[#This Row],[dia]],"'")</f>
        <v>'2019-2-1'</v>
      </c>
      <c r="N235" s="4">
        <f>DATE(2019,J235,Tabla1[[#This Row],[dia]])</f>
        <v>43497</v>
      </c>
      <c r="P235">
        <f>DAY(Tabla1[[#This Row],[fecha]])</f>
        <v>1</v>
      </c>
      <c r="Q235">
        <f>MONTH(Tabla1[[#This Row],[fecha]])</f>
        <v>2</v>
      </c>
      <c r="R235">
        <f>YEAR(Tabla1[[#This Row],[fecha]])</f>
        <v>2019</v>
      </c>
      <c r="S235" t="str">
        <f t="shared" si="9"/>
        <v>'2019-2-1'</v>
      </c>
      <c r="T235" t="str">
        <f t="shared" si="10"/>
        <v>insert into estados_cuenta (tipo_movimiento, concepto, fecha, cheque, total, retiro, pagado, estatus, created_at, updated_at, pagado_boolean, id_cuenta, id_admin) values('EGRESO','IVA COM','2019-2-1','',65.6,65.6,65.6,'Pagado','2019-06-27 22:39:00','2019-06-27 22:39:00',1,2,2);</v>
      </c>
      <c r="U235" t="str">
        <f t="shared" si="11"/>
        <v/>
      </c>
    </row>
    <row r="236" spans="1:21" x14ac:dyDescent="0.2">
      <c r="A236">
        <v>1</v>
      </c>
      <c r="B236" s="4">
        <v>43497</v>
      </c>
      <c r="D236" t="s">
        <v>586</v>
      </c>
      <c r="F236" s="1">
        <v>8500</v>
      </c>
      <c r="G236" s="1">
        <v>9288.2199999999993</v>
      </c>
      <c r="H236" t="s">
        <v>136</v>
      </c>
      <c r="J236">
        <v>2</v>
      </c>
      <c r="K236" t="str">
        <f>IF(Tabla1[[#This Row],[cheque]]="","''",Tabla1[[#This Row],[cheque]])</f>
        <v>''</v>
      </c>
      <c r="L236">
        <f>VLOOKUP(Tabla1[[#This Row],[banco]],Hoja2!$A$1:$B$6,2,0)</f>
        <v>2</v>
      </c>
      <c r="M236" t="str">
        <f>CONCATENATE("'2019-",J236,"-",Tabla1[[#This Row],[dia]],"'")</f>
        <v>'2019-2-1'</v>
      </c>
      <c r="N236" s="4">
        <f>DATE(2019,J236,Tabla1[[#This Row],[dia]])</f>
        <v>43497</v>
      </c>
      <c r="P236">
        <f>DAY(Tabla1[[#This Row],[fecha]])</f>
        <v>1</v>
      </c>
      <c r="Q236">
        <f>MONTH(Tabla1[[#This Row],[fecha]])</f>
        <v>2</v>
      </c>
      <c r="R236">
        <f>YEAR(Tabla1[[#This Row],[fecha]])</f>
        <v>2019</v>
      </c>
      <c r="S236" t="str">
        <f t="shared" si="9"/>
        <v>'2019-2-1'</v>
      </c>
      <c r="T236" t="str">
        <f t="shared" si="10"/>
        <v>insert into estados_cuenta (tipo_movimiento, concepto, fecha, cheque, total, retiro, pagado, estatus, created_at, updated_at, pagado_boolean, id_cuenta, id_admin) values('EGRESO','PAGO FONTANERO (hogar)','2019-2-1','',8500,8500,8500,'Pagado','2019-06-27 22:39:00','2019-06-27 22:39:00',1,2,2);</v>
      </c>
      <c r="U236" t="str">
        <f t="shared" si="11"/>
        <v/>
      </c>
    </row>
    <row r="237" spans="1:21" x14ac:dyDescent="0.2">
      <c r="A237">
        <v>1</v>
      </c>
      <c r="B237" s="4">
        <v>43497</v>
      </c>
      <c r="D237" t="s">
        <v>587</v>
      </c>
      <c r="F237" s="1">
        <v>51</v>
      </c>
      <c r="G237" s="1">
        <v>9237.2199999999993</v>
      </c>
      <c r="H237" t="s">
        <v>136</v>
      </c>
      <c r="J237">
        <v>2</v>
      </c>
      <c r="K237" t="str">
        <f>IF(Tabla1[[#This Row],[cheque]]="","''",Tabla1[[#This Row],[cheque]])</f>
        <v>''</v>
      </c>
      <c r="L237">
        <f>VLOOKUP(Tabla1[[#This Row],[banco]],Hoja2!$A$1:$B$6,2,0)</f>
        <v>2</v>
      </c>
      <c r="M237" t="str">
        <f>CONCATENATE("'2019-",J237,"-",Tabla1[[#This Row],[dia]],"'")</f>
        <v>'2019-2-1'</v>
      </c>
      <c r="N237" s="4">
        <f>DATE(2019,J237,Tabla1[[#This Row],[dia]])</f>
        <v>43497</v>
      </c>
      <c r="P237">
        <f>DAY(Tabla1[[#This Row],[fecha]])</f>
        <v>1</v>
      </c>
      <c r="Q237">
        <f>MONTH(Tabla1[[#This Row],[fecha]])</f>
        <v>2</v>
      </c>
      <c r="R237">
        <f>YEAR(Tabla1[[#This Row],[fecha]])</f>
        <v>2019</v>
      </c>
      <c r="S237" t="str">
        <f t="shared" si="9"/>
        <v>'2019-2-1'</v>
      </c>
      <c r="T237" t="str">
        <f t="shared" si="10"/>
        <v>insert into estados_cuenta (tipo_movimiento, concepto, fecha, cheque, total, retiro, pagado, estatus, created_at, updated_at, pagado_boolean, id_cuenta, id_admin) values('EGRESO','CAFETERIA COLEGIO BELEN','2019-2-1','',51,51,51,'Pagado','2019-06-27 22:39:00','2019-06-27 22:39:00',1,2,2);</v>
      </c>
      <c r="U237" t="str">
        <f t="shared" si="11"/>
        <v/>
      </c>
    </row>
    <row r="238" spans="1:21" x14ac:dyDescent="0.2">
      <c r="A238">
        <v>2</v>
      </c>
      <c r="B238" s="4">
        <v>43498</v>
      </c>
      <c r="D238" t="s">
        <v>588</v>
      </c>
      <c r="F238" s="1">
        <v>1000</v>
      </c>
      <c r="G238" s="1">
        <v>8237.2199999999993</v>
      </c>
      <c r="H238" t="s">
        <v>136</v>
      </c>
      <c r="J238">
        <v>2</v>
      </c>
      <c r="K238" t="str">
        <f>IF(Tabla1[[#This Row],[cheque]]="","''",Tabla1[[#This Row],[cheque]])</f>
        <v>''</v>
      </c>
      <c r="L238">
        <f>VLOOKUP(Tabla1[[#This Row],[banco]],Hoja2!$A$1:$B$6,2,0)</f>
        <v>2</v>
      </c>
      <c r="M238" t="str">
        <f>CONCATENATE("'2019-",J238,"-",Tabla1[[#This Row],[dia]],"'")</f>
        <v>'2019-2-2'</v>
      </c>
      <c r="N238" s="4">
        <f>DATE(2019,J238,Tabla1[[#This Row],[dia]])</f>
        <v>43498</v>
      </c>
      <c r="P238">
        <f>DAY(Tabla1[[#This Row],[fecha]])</f>
        <v>2</v>
      </c>
      <c r="Q238">
        <f>MONTH(Tabla1[[#This Row],[fecha]])</f>
        <v>2</v>
      </c>
      <c r="R238">
        <f>YEAR(Tabla1[[#This Row],[fecha]])</f>
        <v>2019</v>
      </c>
      <c r="S238" t="str">
        <f t="shared" si="9"/>
        <v>'2019-2-2'</v>
      </c>
      <c r="T238" t="str">
        <f t="shared" si="10"/>
        <v>insert into estados_cuenta (tipo_movimiento, concepto, fecha, cheque, total, retiro, pagado, estatus, created_at, updated_at, pagado_boolean, id_cuenta, id_admin) values('EGRESO','RETIRO (personales)','2019-2-2','',1000,1000,1000,'Pagado','2019-06-27 22:39:00','2019-06-27 22:39:00',1,2,2);</v>
      </c>
      <c r="U238" t="str">
        <f t="shared" si="11"/>
        <v/>
      </c>
    </row>
    <row r="239" spans="1:21" x14ac:dyDescent="0.2">
      <c r="A239">
        <v>4</v>
      </c>
      <c r="B239" s="4">
        <v>43500</v>
      </c>
      <c r="D239" t="s">
        <v>589</v>
      </c>
      <c r="F239" s="1">
        <v>1804.7</v>
      </c>
      <c r="G239" s="1">
        <v>6432.52</v>
      </c>
      <c r="H239" t="s">
        <v>136</v>
      </c>
      <c r="J239">
        <v>2</v>
      </c>
      <c r="K239" t="str">
        <f>IF(Tabla1[[#This Row],[cheque]]="","''",Tabla1[[#This Row],[cheque]])</f>
        <v>''</v>
      </c>
      <c r="L239">
        <f>VLOOKUP(Tabla1[[#This Row],[banco]],Hoja2!$A$1:$B$6,2,0)</f>
        <v>2</v>
      </c>
      <c r="M239" t="str">
        <f>CONCATENATE("'2019-",J239,"-",Tabla1[[#This Row],[dia]],"'")</f>
        <v>'2019-2-4'</v>
      </c>
      <c r="N239" s="4">
        <f>DATE(2019,J239,Tabla1[[#This Row],[dia]])</f>
        <v>43500</v>
      </c>
      <c r="P239">
        <f>DAY(Tabla1[[#This Row],[fecha]])</f>
        <v>4</v>
      </c>
      <c r="Q239">
        <f>MONTH(Tabla1[[#This Row],[fecha]])</f>
        <v>2</v>
      </c>
      <c r="R239">
        <f>YEAR(Tabla1[[#This Row],[fecha]])</f>
        <v>2019</v>
      </c>
      <c r="S239" t="str">
        <f t="shared" si="9"/>
        <v>'2019-2-4'</v>
      </c>
      <c r="T239" t="str">
        <f t="shared" si="10"/>
        <v>insert into estados_cuenta (tipo_movimiento, concepto, fecha, cheque, total, retiro, pagado, estatus, created_at, updated_at, pagado_boolean, id_cuenta, id_admin) values('EGRESO','COSTCO (hogar)','2019-2-4','',1804.7,1804.7,1804.7,'Pagado','2019-06-27 22:39:00','2019-06-27 22:39:00',1,2,2);</v>
      </c>
      <c r="U239" t="str">
        <f t="shared" si="11"/>
        <v/>
      </c>
    </row>
    <row r="240" spans="1:21" x14ac:dyDescent="0.2">
      <c r="A240">
        <v>5</v>
      </c>
      <c r="B240" s="4">
        <v>43501</v>
      </c>
      <c r="D240" t="s">
        <v>143</v>
      </c>
      <c r="F240" s="1">
        <v>889.05</v>
      </c>
      <c r="G240" s="1">
        <v>84638.43</v>
      </c>
      <c r="H240" t="s">
        <v>137</v>
      </c>
      <c r="J240">
        <v>2</v>
      </c>
      <c r="K240" t="str">
        <f>IF(Tabla1[[#This Row],[cheque]]="","''",Tabla1[[#This Row],[cheque]])</f>
        <v>''</v>
      </c>
      <c r="L240">
        <f>VLOOKUP(Tabla1[[#This Row],[banco]],Hoja2!$A$1:$B$6,2,0)</f>
        <v>3</v>
      </c>
      <c r="M240" t="str">
        <f>CONCATENATE("'2019-",J240,"-",Tabla1[[#This Row],[dia]],"'")</f>
        <v>'2019-2-5'</v>
      </c>
      <c r="N240" s="4">
        <f>DATE(2019,J240,Tabla1[[#This Row],[dia]])</f>
        <v>43501</v>
      </c>
      <c r="P240">
        <f>DAY(Tabla1[[#This Row],[fecha]])</f>
        <v>5</v>
      </c>
      <c r="Q240">
        <f>MONTH(Tabla1[[#This Row],[fecha]])</f>
        <v>2</v>
      </c>
      <c r="R240">
        <f>YEAR(Tabla1[[#This Row],[fecha]])</f>
        <v>2019</v>
      </c>
      <c r="S240" t="str">
        <f t="shared" si="9"/>
        <v>'2019-2-5'</v>
      </c>
      <c r="T240" t="str">
        <f t="shared" si="10"/>
        <v>insert into estados_cuenta (tipo_movimiento, concepto, fecha, cheque, total, retiro, pagado, estatus, created_at, updated_at, pagado_boolean, id_cuenta, id_admin) values('EGRESO','SEGURO CAMIONETA LILIAN','2019-2-5','',889.05,889.05,889.05,'Pagado','2019-06-27 22:39:00','2019-06-27 22:39:00',1,3,2);</v>
      </c>
      <c r="U240" t="str">
        <f t="shared" si="11"/>
        <v/>
      </c>
    </row>
    <row r="241" spans="1:21" x14ac:dyDescent="0.2">
      <c r="A241">
        <v>5</v>
      </c>
      <c r="B241" s="4">
        <v>43501</v>
      </c>
      <c r="D241" t="s">
        <v>12</v>
      </c>
      <c r="F241" s="1">
        <v>3559.19</v>
      </c>
      <c r="G241" s="1">
        <v>81079.240000000005</v>
      </c>
      <c r="H241" t="s">
        <v>137</v>
      </c>
      <c r="J241">
        <v>2</v>
      </c>
      <c r="K241" t="str">
        <f>IF(Tabla1[[#This Row],[cheque]]="","''",Tabla1[[#This Row],[cheque]])</f>
        <v>''</v>
      </c>
      <c r="L241">
        <f>VLOOKUP(Tabla1[[#This Row],[banco]],Hoja2!$A$1:$B$6,2,0)</f>
        <v>3</v>
      </c>
      <c r="M241" t="str">
        <f>CONCATENATE("'2019-",J241,"-",Tabla1[[#This Row],[dia]],"'")</f>
        <v>'2019-2-5'</v>
      </c>
      <c r="N241" s="4">
        <f>DATE(2019,J241,Tabla1[[#This Row],[dia]])</f>
        <v>43501</v>
      </c>
      <c r="P241">
        <f>DAY(Tabla1[[#This Row],[fecha]])</f>
        <v>5</v>
      </c>
      <c r="Q241">
        <f>MONTH(Tabla1[[#This Row],[fecha]])</f>
        <v>2</v>
      </c>
      <c r="R241">
        <f>YEAR(Tabla1[[#This Row],[fecha]])</f>
        <v>2019</v>
      </c>
      <c r="S241" t="str">
        <f t="shared" si="9"/>
        <v>'2019-2-5'</v>
      </c>
      <c r="T241" t="str">
        <f t="shared" si="10"/>
        <v>insert into estados_cuenta (tipo_movimiento, concepto, fecha, cheque, total, retiro, pagado, estatus, created_at, updated_at, pagado_boolean, id_cuenta, id_admin) values('EGRESO','CAMIONETA LILIAN','2019-2-5','',3559.19,3559.19,3559.19,'Pagado','2019-06-27 22:39:00','2019-06-27 22:39:00',1,3,2);</v>
      </c>
      <c r="U241" t="str">
        <f t="shared" si="11"/>
        <v/>
      </c>
    </row>
    <row r="242" spans="1:21" x14ac:dyDescent="0.2">
      <c r="A242">
        <v>5</v>
      </c>
      <c r="B242" s="4">
        <v>43501</v>
      </c>
      <c r="D242" t="s">
        <v>144</v>
      </c>
      <c r="F242" s="1">
        <v>7000</v>
      </c>
      <c r="G242" s="1">
        <v>74079.240000000005</v>
      </c>
      <c r="H242" t="s">
        <v>137</v>
      </c>
      <c r="J242">
        <v>2</v>
      </c>
      <c r="K242" t="str">
        <f>IF(Tabla1[[#This Row],[cheque]]="","''",Tabla1[[#This Row],[cheque]])</f>
        <v>''</v>
      </c>
      <c r="L242">
        <f>VLOOKUP(Tabla1[[#This Row],[banco]],Hoja2!$A$1:$B$6,2,0)</f>
        <v>3</v>
      </c>
      <c r="M242" t="str">
        <f>CONCATENATE("'2019-",J242,"-",Tabla1[[#This Row],[dia]],"'")</f>
        <v>'2019-2-5'</v>
      </c>
      <c r="N242" s="4">
        <f>DATE(2019,J242,Tabla1[[#This Row],[dia]])</f>
        <v>43501</v>
      </c>
      <c r="P242">
        <f>DAY(Tabla1[[#This Row],[fecha]])</f>
        <v>5</v>
      </c>
      <c r="Q242">
        <f>MONTH(Tabla1[[#This Row],[fecha]])</f>
        <v>2</v>
      </c>
      <c r="R242">
        <f>YEAR(Tabla1[[#This Row],[fecha]])</f>
        <v>2019</v>
      </c>
      <c r="S242" t="str">
        <f t="shared" si="9"/>
        <v>'2019-2-5'</v>
      </c>
      <c r="T242" t="str">
        <f t="shared" si="10"/>
        <v>insert into estados_cuenta (tipo_movimiento, concepto, fecha, cheque, total, retiro, pagado, estatus, created_at, updated_at, pagado_boolean, id_cuenta, id_admin) values('EGRESO','RETIRO DE CAJERO','2019-2-5','',7000,7000,7000,'Pagado','2019-06-27 22:39:00','2019-06-27 22:39:00',1,3,2);</v>
      </c>
      <c r="U242" t="str">
        <f t="shared" si="11"/>
        <v/>
      </c>
    </row>
    <row r="243" spans="1:21" x14ac:dyDescent="0.2">
      <c r="A243">
        <v>5</v>
      </c>
      <c r="B243" s="4">
        <v>43501</v>
      </c>
      <c r="D243" t="s">
        <v>13</v>
      </c>
      <c r="F243" s="1">
        <v>40000</v>
      </c>
      <c r="G243" s="1">
        <v>34079.24</v>
      </c>
      <c r="H243" t="s">
        <v>137</v>
      </c>
      <c r="J243">
        <v>2</v>
      </c>
      <c r="K243" t="str">
        <f>IF(Tabla1[[#This Row],[cheque]]="","''",Tabla1[[#This Row],[cheque]])</f>
        <v>''</v>
      </c>
      <c r="L243">
        <f>VLOOKUP(Tabla1[[#This Row],[banco]],Hoja2!$A$1:$B$6,2,0)</f>
        <v>3</v>
      </c>
      <c r="M243" t="str">
        <f>CONCATENATE("'2019-",J243,"-",Tabla1[[#This Row],[dia]],"'")</f>
        <v>'2019-2-5'</v>
      </c>
      <c r="N243" s="4">
        <f>DATE(2019,J243,Tabla1[[#This Row],[dia]])</f>
        <v>43501</v>
      </c>
      <c r="P243">
        <f>DAY(Tabla1[[#This Row],[fecha]])</f>
        <v>5</v>
      </c>
      <c r="Q243">
        <f>MONTH(Tabla1[[#This Row],[fecha]])</f>
        <v>2</v>
      </c>
      <c r="R243">
        <f>YEAR(Tabla1[[#This Row],[fecha]])</f>
        <v>2019</v>
      </c>
      <c r="S243" t="str">
        <f t="shared" si="9"/>
        <v>'2019-2-5'</v>
      </c>
      <c r="T243" t="str">
        <f t="shared" si="10"/>
        <v>insert into estados_cuenta (tipo_movimiento, concepto, fecha, cheque, total, retiro, pagado, estatus, created_at, updated_at, pagado_boolean, id_cuenta, id_admin) values('EGRESO','TRASPASO DE HSBC A BANCOMER','2019-2-5','',40000,40000,40000,'Pagado','2019-06-27 22:39:00','2019-06-27 22:39:00',1,3,2);</v>
      </c>
      <c r="U243" t="str">
        <f t="shared" si="11"/>
        <v/>
      </c>
    </row>
    <row r="244" spans="1:21" x14ac:dyDescent="0.2">
      <c r="A244">
        <v>5</v>
      </c>
      <c r="B244" s="4">
        <v>43501</v>
      </c>
      <c r="D244" t="s">
        <v>145</v>
      </c>
      <c r="F244" s="1">
        <v>147.69999999999999</v>
      </c>
      <c r="G244" s="1">
        <v>33931.54</v>
      </c>
      <c r="H244" t="s">
        <v>137</v>
      </c>
      <c r="J244">
        <v>2</v>
      </c>
      <c r="K244" t="str">
        <f>IF(Tabla1[[#This Row],[cheque]]="","''",Tabla1[[#This Row],[cheque]])</f>
        <v>''</v>
      </c>
      <c r="L244">
        <f>VLOOKUP(Tabla1[[#This Row],[banco]],Hoja2!$A$1:$B$6,2,0)</f>
        <v>3</v>
      </c>
      <c r="M244" t="str">
        <f>CONCATENATE("'2019-",J244,"-",Tabla1[[#This Row],[dia]],"'")</f>
        <v>'2019-2-5'</v>
      </c>
      <c r="N244" s="4">
        <f>DATE(2019,J244,Tabla1[[#This Row],[dia]])</f>
        <v>43501</v>
      </c>
      <c r="P244">
        <f>DAY(Tabla1[[#This Row],[fecha]])</f>
        <v>5</v>
      </c>
      <c r="Q244">
        <f>MONTH(Tabla1[[#This Row],[fecha]])</f>
        <v>2</v>
      </c>
      <c r="R244">
        <f>YEAR(Tabla1[[#This Row],[fecha]])</f>
        <v>2019</v>
      </c>
      <c r="S244" t="str">
        <f t="shared" si="9"/>
        <v>'2019-2-5'</v>
      </c>
      <c r="T244" t="str">
        <f t="shared" si="10"/>
        <v>insert into estados_cuenta (tipo_movimiento, concepto, fecha, cheque, total, retiro, pagado, estatus, created_at, updated_at, pagado_boolean, id_cuenta, id_admin) values('EGRESO','FEDEX 3170305','2019-2-5','',147.7,147.7,147.7,'Pagado','2019-06-27 22:39:00','2019-06-27 22:39:00',1,3,2);</v>
      </c>
      <c r="U244" t="str">
        <f t="shared" si="11"/>
        <v/>
      </c>
    </row>
    <row r="245" spans="1:21" x14ac:dyDescent="0.2">
      <c r="A245">
        <v>5</v>
      </c>
      <c r="B245" s="4">
        <v>43501</v>
      </c>
      <c r="D245" t="s">
        <v>70</v>
      </c>
      <c r="F245" s="1">
        <v>14007</v>
      </c>
      <c r="G245" s="1">
        <v>19924.54</v>
      </c>
      <c r="H245" t="s">
        <v>137</v>
      </c>
      <c r="J245">
        <v>2</v>
      </c>
      <c r="K245" t="str">
        <f>IF(Tabla1[[#This Row],[cheque]]="","''",Tabla1[[#This Row],[cheque]])</f>
        <v>''</v>
      </c>
      <c r="L245">
        <f>VLOOKUP(Tabla1[[#This Row],[banco]],Hoja2!$A$1:$B$6,2,0)</f>
        <v>3</v>
      </c>
      <c r="M245" t="str">
        <f>CONCATENATE("'2019-",J245,"-",Tabla1[[#This Row],[dia]],"'")</f>
        <v>'2019-2-5'</v>
      </c>
      <c r="N245" s="4">
        <f>DATE(2019,J245,Tabla1[[#This Row],[dia]])</f>
        <v>43501</v>
      </c>
      <c r="P245">
        <f>DAY(Tabla1[[#This Row],[fecha]])</f>
        <v>5</v>
      </c>
      <c r="Q245">
        <f>MONTH(Tabla1[[#This Row],[fecha]])</f>
        <v>2</v>
      </c>
      <c r="R245">
        <f>YEAR(Tabla1[[#This Row],[fecha]])</f>
        <v>2019</v>
      </c>
      <c r="S245" t="str">
        <f t="shared" si="9"/>
        <v>'2019-2-5'</v>
      </c>
      <c r="T245" t="str">
        <f t="shared" si="10"/>
        <v>insert into estados_cuenta (tipo_movimiento, concepto, fecha, cheque, total, retiro, pagado, estatus, created_at, updated_at, pagado_boolean, id_cuenta, id_admin) values('EGRESO','RICARDO SEIRA','2019-2-5','',14007,14007,14007,'Pagado','2019-06-27 22:39:00','2019-06-27 22:39:00',1,3,2);</v>
      </c>
      <c r="U245" t="str">
        <f t="shared" si="11"/>
        <v/>
      </c>
    </row>
    <row r="246" spans="1:21" x14ac:dyDescent="0.2">
      <c r="A246">
        <v>5</v>
      </c>
      <c r="B246" s="4">
        <v>43501</v>
      </c>
      <c r="D246" t="s">
        <v>146</v>
      </c>
      <c r="E246" s="1">
        <v>42116.67</v>
      </c>
      <c r="F246" s="1"/>
      <c r="G246" s="1">
        <v>62041.21</v>
      </c>
      <c r="H246" t="s">
        <v>137</v>
      </c>
      <c r="J246">
        <v>2</v>
      </c>
      <c r="K246" t="str">
        <f>IF(Tabla1[[#This Row],[cheque]]="","''",Tabla1[[#This Row],[cheque]])</f>
        <v>''</v>
      </c>
      <c r="L246">
        <f>VLOOKUP(Tabla1[[#This Row],[banco]],Hoja2!$A$1:$B$6,2,0)</f>
        <v>3</v>
      </c>
      <c r="M246" t="str">
        <f>CONCATENATE("'2019-",J246,"-",Tabla1[[#This Row],[dia]],"'")</f>
        <v>'2019-2-5'</v>
      </c>
      <c r="N246" s="4">
        <f>DATE(2019,J246,Tabla1[[#This Row],[dia]])</f>
        <v>43501</v>
      </c>
      <c r="P246">
        <f>DAY(Tabla1[[#This Row],[fecha]])</f>
        <v>5</v>
      </c>
      <c r="Q246">
        <f>MONTH(Tabla1[[#This Row],[fecha]])</f>
        <v>2</v>
      </c>
      <c r="R246">
        <f>YEAR(Tabla1[[#This Row],[fecha]])</f>
        <v>2019</v>
      </c>
      <c r="S246" t="str">
        <f t="shared" si="9"/>
        <v>'2019-2-5'</v>
      </c>
      <c r="T246" t="str">
        <f t="shared" si="10"/>
        <v/>
      </c>
      <c r="U246" t="str">
        <f t="shared" si="11"/>
        <v>insert into estados_cuenta (tipo_movimiento, concepto, fecha, cheque, total, deposito, pagado, estatus, created_at, updated_at, pagado_boolean, id_cuenta, id_admin) values('INGRESO','FOOT CENTER','2019-2-5','',42116.67,42116.67,42116.67,'Pagado','2019-06-27 22:39:00','2019-06-27 22:39:00',1,3,2);</v>
      </c>
    </row>
    <row r="247" spans="1:21" x14ac:dyDescent="0.2">
      <c r="A247">
        <v>5</v>
      </c>
      <c r="B247" s="4">
        <v>43501</v>
      </c>
      <c r="D247" t="s">
        <v>10</v>
      </c>
      <c r="F247" s="1">
        <v>8630.2800000000007</v>
      </c>
      <c r="G247" s="1">
        <v>53410.93</v>
      </c>
      <c r="H247" t="s">
        <v>137</v>
      </c>
      <c r="J247">
        <v>2</v>
      </c>
      <c r="K247" t="str">
        <f>IF(Tabla1[[#This Row],[cheque]]="","''",Tabla1[[#This Row],[cheque]])</f>
        <v>''</v>
      </c>
      <c r="L247">
        <f>VLOOKUP(Tabla1[[#This Row],[banco]],Hoja2!$A$1:$B$6,2,0)</f>
        <v>3</v>
      </c>
      <c r="M247" t="str">
        <f>CONCATENATE("'2019-",J247,"-",Tabla1[[#This Row],[dia]],"'")</f>
        <v>'2019-2-5'</v>
      </c>
      <c r="N247" s="4">
        <f>DATE(2019,J247,Tabla1[[#This Row],[dia]])</f>
        <v>43501</v>
      </c>
      <c r="P247">
        <f>DAY(Tabla1[[#This Row],[fecha]])</f>
        <v>5</v>
      </c>
      <c r="Q247">
        <f>MONTH(Tabla1[[#This Row],[fecha]])</f>
        <v>2</v>
      </c>
      <c r="R247">
        <f>YEAR(Tabla1[[#This Row],[fecha]])</f>
        <v>2019</v>
      </c>
      <c r="S247" t="str">
        <f t="shared" si="9"/>
        <v>'2019-2-5'</v>
      </c>
      <c r="T247" t="str">
        <f t="shared" si="10"/>
        <v>insert into estados_cuenta (tipo_movimiento, concepto, fecha, cheque, total, retiro, pagado, estatus, created_at, updated_at, pagado_boolean, id_cuenta, id_admin) values('EGRESO','CAMIONETA PAVEL','2019-2-5','',8630.28,8630.28,8630.28,'Pagado','2019-06-27 22:39:00','2019-06-27 22:39:00',1,3,2);</v>
      </c>
      <c r="U247" t="str">
        <f t="shared" si="11"/>
        <v/>
      </c>
    </row>
    <row r="248" spans="1:21" x14ac:dyDescent="0.2">
      <c r="A248">
        <v>5</v>
      </c>
      <c r="B248" s="4">
        <v>43501</v>
      </c>
      <c r="D248" t="s">
        <v>13</v>
      </c>
      <c r="E248" s="1">
        <v>40000</v>
      </c>
      <c r="F248" s="1"/>
      <c r="G248" s="1">
        <v>46432.52</v>
      </c>
      <c r="H248" t="s">
        <v>136</v>
      </c>
      <c r="J248">
        <v>2</v>
      </c>
      <c r="K248" t="str">
        <f>IF(Tabla1[[#This Row],[cheque]]="","''",Tabla1[[#This Row],[cheque]])</f>
        <v>''</v>
      </c>
      <c r="L248">
        <f>VLOOKUP(Tabla1[[#This Row],[banco]],Hoja2!$A$1:$B$6,2,0)</f>
        <v>2</v>
      </c>
      <c r="M248" t="str">
        <f>CONCATENATE("'2019-",J248,"-",Tabla1[[#This Row],[dia]],"'")</f>
        <v>'2019-2-5'</v>
      </c>
      <c r="N248" s="4">
        <f>DATE(2019,J248,Tabla1[[#This Row],[dia]])</f>
        <v>43501</v>
      </c>
      <c r="P248">
        <f>DAY(Tabla1[[#This Row],[fecha]])</f>
        <v>5</v>
      </c>
      <c r="Q248">
        <f>MONTH(Tabla1[[#This Row],[fecha]])</f>
        <v>2</v>
      </c>
      <c r="R248">
        <f>YEAR(Tabla1[[#This Row],[fecha]])</f>
        <v>2019</v>
      </c>
      <c r="S248" t="str">
        <f t="shared" si="9"/>
        <v>'2019-2-5'</v>
      </c>
      <c r="T248" t="str">
        <f t="shared" si="10"/>
        <v/>
      </c>
      <c r="U248" t="str">
        <f t="shared" si="11"/>
        <v>insert into estados_cuenta (tipo_movimiento, concepto, fecha, cheque, total, deposito, pagado, estatus, created_at, updated_at, pagado_boolean, id_cuenta, id_admin) values('INGRESO','TRASPASO DE HSBC A BANCOMER','2019-2-5','',40000,40000,40000,'Pagado','2019-06-27 22:39:00','2019-06-27 22:39:00',1,2,2);</v>
      </c>
    </row>
    <row r="249" spans="1:21" x14ac:dyDescent="0.2">
      <c r="A249">
        <v>5</v>
      </c>
      <c r="B249" s="4">
        <v>43501</v>
      </c>
      <c r="D249" t="s">
        <v>582</v>
      </c>
      <c r="F249" s="1">
        <v>9000</v>
      </c>
      <c r="G249" s="1">
        <v>37432.519999999997</v>
      </c>
      <c r="H249" t="s">
        <v>136</v>
      </c>
      <c r="J249">
        <v>2</v>
      </c>
      <c r="K249" t="str">
        <f>IF(Tabla1[[#This Row],[cheque]]="","''",Tabla1[[#This Row],[cheque]])</f>
        <v>''</v>
      </c>
      <c r="L249">
        <f>VLOOKUP(Tabla1[[#This Row],[banco]],Hoja2!$A$1:$B$6,2,0)</f>
        <v>2</v>
      </c>
      <c r="M249" t="str">
        <f>CONCATENATE("'2019-",J249,"-",Tabla1[[#This Row],[dia]],"'")</f>
        <v>'2019-2-5'</v>
      </c>
      <c r="N249" s="4">
        <f>DATE(2019,J249,Tabla1[[#This Row],[dia]])</f>
        <v>43501</v>
      </c>
      <c r="P249">
        <f>DAY(Tabla1[[#This Row],[fecha]])</f>
        <v>5</v>
      </c>
      <c r="Q249">
        <f>MONTH(Tabla1[[#This Row],[fecha]])</f>
        <v>2</v>
      </c>
      <c r="R249">
        <f>YEAR(Tabla1[[#This Row],[fecha]])</f>
        <v>2019</v>
      </c>
      <c r="S249" t="str">
        <f t="shared" si="9"/>
        <v>'2019-2-5'</v>
      </c>
      <c r="T249" t="str">
        <f t="shared" si="10"/>
        <v>insert into estados_cuenta (tipo_movimiento, concepto, fecha, cheque, total, retiro, pagado, estatus, created_at, updated_at, pagado_boolean, id_cuenta, id_admin) values('EGRESO','PAGO REJILLAS CASA','2019-2-5','',9000,9000,9000,'Pagado','2019-06-27 22:39:00','2019-06-27 22:39:00',1,2,2);</v>
      </c>
      <c r="U249" t="str">
        <f t="shared" si="11"/>
        <v/>
      </c>
    </row>
    <row r="250" spans="1:21" x14ac:dyDescent="0.2">
      <c r="A250">
        <v>5</v>
      </c>
      <c r="B250" s="4">
        <v>43501</v>
      </c>
      <c r="D250" t="s">
        <v>590</v>
      </c>
      <c r="F250" s="1">
        <v>5000</v>
      </c>
      <c r="G250" s="1">
        <v>32432.52</v>
      </c>
      <c r="H250" t="s">
        <v>136</v>
      </c>
      <c r="J250">
        <v>2</v>
      </c>
      <c r="K250" t="str">
        <f>IF(Tabla1[[#This Row],[cheque]]="","''",Tabla1[[#This Row],[cheque]])</f>
        <v>''</v>
      </c>
      <c r="L250">
        <f>VLOOKUP(Tabla1[[#This Row],[banco]],Hoja2!$A$1:$B$6,2,0)</f>
        <v>2</v>
      </c>
      <c r="M250" t="str">
        <f>CONCATENATE("'2019-",J250,"-",Tabla1[[#This Row],[dia]],"'")</f>
        <v>'2019-2-5'</v>
      </c>
      <c r="N250" s="4">
        <f>DATE(2019,J250,Tabla1[[#This Row],[dia]])</f>
        <v>43501</v>
      </c>
      <c r="P250">
        <f>DAY(Tabla1[[#This Row],[fecha]])</f>
        <v>5</v>
      </c>
      <c r="Q250">
        <f>MONTH(Tabla1[[#This Row],[fecha]])</f>
        <v>2</v>
      </c>
      <c r="R250">
        <f>YEAR(Tabla1[[#This Row],[fecha]])</f>
        <v>2019</v>
      </c>
      <c r="S250" t="str">
        <f t="shared" si="9"/>
        <v>'2019-2-5'</v>
      </c>
      <c r="T250" t="str">
        <f t="shared" si="10"/>
        <v>insert into estados_cuenta (tipo_movimiento, concepto, fecha, cheque, total, retiro, pagado, estatus, created_at, updated_at, pagado_boolean, id_cuenta, id_admin) values('EGRESO','PAGO SAUL INSULSA (personales)','2019-2-5','',5000,5000,5000,'Pagado','2019-06-27 22:39:00','2019-06-27 22:39:00',1,2,2);</v>
      </c>
      <c r="U250" t="str">
        <f t="shared" si="11"/>
        <v/>
      </c>
    </row>
    <row r="251" spans="1:21" x14ac:dyDescent="0.2">
      <c r="A251">
        <v>5</v>
      </c>
      <c r="B251" s="4">
        <v>43501</v>
      </c>
      <c r="D251" t="s">
        <v>591</v>
      </c>
      <c r="F251" s="1">
        <v>8441.31</v>
      </c>
      <c r="G251" s="1">
        <v>23991.21</v>
      </c>
      <c r="H251" t="s">
        <v>136</v>
      </c>
      <c r="J251">
        <v>2</v>
      </c>
      <c r="K251" t="str">
        <f>IF(Tabla1[[#This Row],[cheque]]="","''",Tabla1[[#This Row],[cheque]])</f>
        <v>''</v>
      </c>
      <c r="L251">
        <f>VLOOKUP(Tabla1[[#This Row],[banco]],Hoja2!$A$1:$B$6,2,0)</f>
        <v>2</v>
      </c>
      <c r="M251" t="str">
        <f>CONCATENATE("'2019-",J251,"-",Tabla1[[#This Row],[dia]],"'")</f>
        <v>'2019-2-5'</v>
      </c>
      <c r="N251" s="4">
        <f>DATE(2019,J251,Tabla1[[#This Row],[dia]])</f>
        <v>43501</v>
      </c>
      <c r="P251">
        <f>DAY(Tabla1[[#This Row],[fecha]])</f>
        <v>5</v>
      </c>
      <c r="Q251">
        <f>MONTH(Tabla1[[#This Row],[fecha]])</f>
        <v>2</v>
      </c>
      <c r="R251">
        <f>YEAR(Tabla1[[#This Row],[fecha]])</f>
        <v>2019</v>
      </c>
      <c r="S251" t="str">
        <f t="shared" si="9"/>
        <v>'2019-2-5'</v>
      </c>
      <c r="T251" t="str">
        <f t="shared" si="10"/>
        <v>insert into estados_cuenta (tipo_movimiento, concepto, fecha, cheque, total, retiro, pagado, estatus, created_at, updated_at, pagado_boolean, id_cuenta, id_admin) values('EGRESO','AVISO COMERCIAL FELICIDAD PRODUCTIVA, RM MIXTO MOLINAS, Y RM MIXTO UNIFORMES U UNLIMITED','2019-2-5','',8441.31,8441.31,8441.31,'Pagado','2019-06-27 22:39:00','2019-06-27 22:39:00',1,2,2);</v>
      </c>
      <c r="U251" t="str">
        <f t="shared" si="11"/>
        <v/>
      </c>
    </row>
    <row r="252" spans="1:21" x14ac:dyDescent="0.2">
      <c r="A252">
        <v>5</v>
      </c>
      <c r="B252" s="4">
        <v>43501</v>
      </c>
      <c r="D252" t="s">
        <v>592</v>
      </c>
      <c r="F252" s="1">
        <v>986.84</v>
      </c>
      <c r="G252" s="1">
        <v>23004.37</v>
      </c>
      <c r="H252" t="s">
        <v>136</v>
      </c>
      <c r="J252">
        <v>2</v>
      </c>
      <c r="K252" t="str">
        <f>IF(Tabla1[[#This Row],[cheque]]="","''",Tabla1[[#This Row],[cheque]])</f>
        <v>''</v>
      </c>
      <c r="L252">
        <f>VLOOKUP(Tabla1[[#This Row],[banco]],Hoja2!$A$1:$B$6,2,0)</f>
        <v>2</v>
      </c>
      <c r="M252" t="str">
        <f>CONCATENATE("'2019-",J252,"-",Tabla1[[#This Row],[dia]],"'")</f>
        <v>'2019-2-5'</v>
      </c>
      <c r="N252" s="4">
        <f>DATE(2019,J252,Tabla1[[#This Row],[dia]])</f>
        <v>43501</v>
      </c>
      <c r="P252">
        <f>DAY(Tabla1[[#This Row],[fecha]])</f>
        <v>5</v>
      </c>
      <c r="Q252">
        <f>MONTH(Tabla1[[#This Row],[fecha]])</f>
        <v>2</v>
      </c>
      <c r="R252">
        <f>YEAR(Tabla1[[#This Row],[fecha]])</f>
        <v>2019</v>
      </c>
      <c r="S252" t="str">
        <f t="shared" si="9"/>
        <v>'2019-2-5'</v>
      </c>
      <c r="T252" t="str">
        <f t="shared" si="10"/>
        <v>insert into estados_cuenta (tipo_movimiento, concepto, fecha, cheque, total, retiro, pagado, estatus, created_at, updated_at, pagado_boolean, id_cuenta, id_admin) values('EGRESO','PAGO TARJETA INVEX','2019-2-5','',986.84,986.84,986.84,'Pagado','2019-06-27 22:39:00','2019-06-27 22:39:00',1,2,2);</v>
      </c>
      <c r="U252" t="str">
        <f t="shared" si="11"/>
        <v/>
      </c>
    </row>
    <row r="253" spans="1:21" x14ac:dyDescent="0.2">
      <c r="A253">
        <v>6</v>
      </c>
      <c r="B253" s="4">
        <v>43502</v>
      </c>
      <c r="D253" t="s">
        <v>147</v>
      </c>
      <c r="F253" s="1">
        <v>4680</v>
      </c>
      <c r="G253" s="1">
        <v>48730.93</v>
      </c>
      <c r="H253" t="s">
        <v>137</v>
      </c>
      <c r="J253">
        <v>2</v>
      </c>
      <c r="K253" t="str">
        <f>IF(Tabla1[[#This Row],[cheque]]="","''",Tabla1[[#This Row],[cheque]])</f>
        <v>''</v>
      </c>
      <c r="L253">
        <f>VLOOKUP(Tabla1[[#This Row],[banco]],Hoja2!$A$1:$B$6,2,0)</f>
        <v>3</v>
      </c>
      <c r="M253" t="str">
        <f>CONCATENATE("'2019-",J253,"-",Tabla1[[#This Row],[dia]],"'")</f>
        <v>'2019-2-6'</v>
      </c>
      <c r="N253" s="4">
        <f>DATE(2019,J253,Tabla1[[#This Row],[dia]])</f>
        <v>43502</v>
      </c>
      <c r="P253">
        <f>DAY(Tabla1[[#This Row],[fecha]])</f>
        <v>6</v>
      </c>
      <c r="Q253">
        <f>MONTH(Tabla1[[#This Row],[fecha]])</f>
        <v>2</v>
      </c>
      <c r="R253">
        <f>YEAR(Tabla1[[#This Row],[fecha]])</f>
        <v>2019</v>
      </c>
      <c r="S253" t="str">
        <f t="shared" si="9"/>
        <v>'2019-2-6'</v>
      </c>
      <c r="T253" t="str">
        <f t="shared" si="10"/>
        <v>insert into estados_cuenta (tipo_movimiento, concepto, fecha, cheque, total, retiro, pagado, estatus, created_at, updated_at, pagado_boolean, id_cuenta, id_admin) values('EGRESO','ESCUELA FABIOLA','2019-2-6','',4680,4680,4680,'Pagado','2019-06-27 22:39:00','2019-06-27 22:39:00',1,3,2);</v>
      </c>
      <c r="U253" t="str">
        <f t="shared" si="11"/>
        <v/>
      </c>
    </row>
    <row r="254" spans="1:21" x14ac:dyDescent="0.2">
      <c r="A254">
        <v>6</v>
      </c>
      <c r="B254" s="4">
        <v>43502</v>
      </c>
      <c r="D254" t="s">
        <v>148</v>
      </c>
      <c r="E254" s="1">
        <v>950</v>
      </c>
      <c r="F254" s="1"/>
      <c r="G254" s="1">
        <v>49680.93</v>
      </c>
      <c r="H254" t="s">
        <v>137</v>
      </c>
      <c r="J254">
        <v>2</v>
      </c>
      <c r="K254" t="str">
        <f>IF(Tabla1[[#This Row],[cheque]]="","''",Tabla1[[#This Row],[cheque]])</f>
        <v>''</v>
      </c>
      <c r="L254">
        <f>VLOOKUP(Tabla1[[#This Row],[banco]],Hoja2!$A$1:$B$6,2,0)</f>
        <v>3</v>
      </c>
      <c r="M254" t="str">
        <f>CONCATENATE("'2019-",J254,"-",Tabla1[[#This Row],[dia]],"'")</f>
        <v>'2019-2-6'</v>
      </c>
      <c r="N254" s="4">
        <f>DATE(2019,J254,Tabla1[[#This Row],[dia]])</f>
        <v>43502</v>
      </c>
      <c r="P254">
        <f>DAY(Tabla1[[#This Row],[fecha]])</f>
        <v>6</v>
      </c>
      <c r="Q254">
        <f>MONTH(Tabla1[[#This Row],[fecha]])</f>
        <v>2</v>
      </c>
      <c r="R254">
        <f>YEAR(Tabla1[[#This Row],[fecha]])</f>
        <v>2019</v>
      </c>
      <c r="S254" t="str">
        <f t="shared" si="9"/>
        <v>'2019-2-6'</v>
      </c>
      <c r="T254" t="str">
        <f t="shared" si="10"/>
        <v/>
      </c>
      <c r="U254" t="str">
        <f t="shared" si="11"/>
        <v>insert into estados_cuenta (tipo_movimiento, concepto, fecha, cheque, total, deposito, pagado, estatus, created_at, updated_at, pagado_boolean, id_cuenta, id_admin) values('INGRESO','CANT HERENZZA RECIBO 2125','2019-2-6','',950,950,950,'Pagado','2019-06-27 22:39:00','2019-06-27 22:39:00',1,3,2);</v>
      </c>
    </row>
    <row r="255" spans="1:21" x14ac:dyDescent="0.2">
      <c r="A255">
        <v>6</v>
      </c>
      <c r="B255" s="4">
        <v>43502</v>
      </c>
      <c r="D255" t="s">
        <v>149</v>
      </c>
      <c r="E255" s="1">
        <v>5000</v>
      </c>
      <c r="F255" s="1"/>
      <c r="G255" s="1">
        <v>54680.93</v>
      </c>
      <c r="H255" t="s">
        <v>137</v>
      </c>
      <c r="J255">
        <v>2</v>
      </c>
      <c r="K255" t="str">
        <f>IF(Tabla1[[#This Row],[cheque]]="","''",Tabla1[[#This Row],[cheque]])</f>
        <v>''</v>
      </c>
      <c r="L255">
        <f>VLOOKUP(Tabla1[[#This Row],[banco]],Hoja2!$A$1:$B$6,2,0)</f>
        <v>3</v>
      </c>
      <c r="M255" t="str">
        <f>CONCATENATE("'2019-",J255,"-",Tabla1[[#This Row],[dia]],"'")</f>
        <v>'2019-2-6'</v>
      </c>
      <c r="N255" s="4">
        <f>DATE(2019,J255,Tabla1[[#This Row],[dia]])</f>
        <v>43502</v>
      </c>
      <c r="P255">
        <f>DAY(Tabla1[[#This Row],[fecha]])</f>
        <v>6</v>
      </c>
      <c r="Q255">
        <f>MONTH(Tabla1[[#This Row],[fecha]])</f>
        <v>2</v>
      </c>
      <c r="R255">
        <f>YEAR(Tabla1[[#This Row],[fecha]])</f>
        <v>2019</v>
      </c>
      <c r="S255" t="str">
        <f t="shared" si="9"/>
        <v>'2019-2-6'</v>
      </c>
      <c r="T255" t="str">
        <f t="shared" si="10"/>
        <v/>
      </c>
      <c r="U255" t="str">
        <f t="shared" si="11"/>
        <v>insert into estados_cuenta (tipo_movimiento, concepto, fecha, cheque, total, deposito, pagado, estatus, created_at, updated_at, pagado_boolean, id_cuenta, id_admin) values('INGRESO','EF MIXTO Y RM KEGS RECIBO 2123','2019-2-6','',5000,5000,5000,'Pagado','2019-06-27 22:39:00','2019-06-27 22:39:00',1,3,2);</v>
      </c>
    </row>
    <row r="256" spans="1:21" x14ac:dyDescent="0.2">
      <c r="A256">
        <v>6</v>
      </c>
      <c r="B256" s="4">
        <v>43502</v>
      </c>
      <c r="D256" t="s">
        <v>149</v>
      </c>
      <c r="E256" s="1">
        <v>1190</v>
      </c>
      <c r="F256" s="1"/>
      <c r="G256" s="1">
        <v>55870.93</v>
      </c>
      <c r="H256" t="s">
        <v>137</v>
      </c>
      <c r="J256">
        <v>2</v>
      </c>
      <c r="K256" t="str">
        <f>IF(Tabla1[[#This Row],[cheque]]="","''",Tabla1[[#This Row],[cheque]])</f>
        <v>''</v>
      </c>
      <c r="L256">
        <f>VLOOKUP(Tabla1[[#This Row],[banco]],Hoja2!$A$1:$B$6,2,0)</f>
        <v>3</v>
      </c>
      <c r="M256" t="str">
        <f>CONCATENATE("'2019-",J256,"-",Tabla1[[#This Row],[dia]],"'")</f>
        <v>'2019-2-6'</v>
      </c>
      <c r="N256" s="4">
        <f>DATE(2019,J256,Tabla1[[#This Row],[dia]])</f>
        <v>43502</v>
      </c>
      <c r="P256">
        <f>DAY(Tabla1[[#This Row],[fecha]])</f>
        <v>6</v>
      </c>
      <c r="Q256">
        <f>MONTH(Tabla1[[#This Row],[fecha]])</f>
        <v>2</v>
      </c>
      <c r="R256">
        <f>YEAR(Tabla1[[#This Row],[fecha]])</f>
        <v>2019</v>
      </c>
      <c r="S256" t="str">
        <f t="shared" si="9"/>
        <v>'2019-2-6'</v>
      </c>
      <c r="T256" t="str">
        <f t="shared" si="10"/>
        <v/>
      </c>
      <c r="U256" t="str">
        <f t="shared" si="11"/>
        <v>insert into estados_cuenta (tipo_movimiento, concepto, fecha, cheque, total, deposito, pagado, estatus, created_at, updated_at, pagado_boolean, id_cuenta, id_admin) values('INGRESO','EF MIXTO Y RM KEGS RECIBO 2123','2019-2-6','',1190,1190,1190,'Pagado','2019-06-27 22:39:00','2019-06-27 22:39:00',1,3,2);</v>
      </c>
    </row>
    <row r="257" spans="1:21" x14ac:dyDescent="0.2">
      <c r="A257">
        <v>6</v>
      </c>
      <c r="B257" s="4">
        <v>43502</v>
      </c>
      <c r="D257" t="s">
        <v>560</v>
      </c>
      <c r="F257" s="1">
        <v>2300</v>
      </c>
      <c r="G257" s="1">
        <v>20704.37</v>
      </c>
      <c r="H257" t="s">
        <v>136</v>
      </c>
      <c r="J257">
        <v>2</v>
      </c>
      <c r="K257" t="str">
        <f>IF(Tabla1[[#This Row],[cheque]]="","''",Tabla1[[#This Row],[cheque]])</f>
        <v>''</v>
      </c>
      <c r="L257">
        <f>VLOOKUP(Tabla1[[#This Row],[banco]],Hoja2!$A$1:$B$6,2,0)</f>
        <v>2</v>
      </c>
      <c r="M257" t="str">
        <f>CONCATENATE("'2019-",J257,"-",Tabla1[[#This Row],[dia]],"'")</f>
        <v>'2019-2-6'</v>
      </c>
      <c r="N257" s="4">
        <f>DATE(2019,J257,Tabla1[[#This Row],[dia]])</f>
        <v>43502</v>
      </c>
      <c r="P257">
        <f>DAY(Tabla1[[#This Row],[fecha]])</f>
        <v>6</v>
      </c>
      <c r="Q257">
        <f>MONTH(Tabla1[[#This Row],[fecha]])</f>
        <v>2</v>
      </c>
      <c r="R257">
        <f>YEAR(Tabla1[[#This Row],[fecha]])</f>
        <v>2019</v>
      </c>
      <c r="S257" t="str">
        <f t="shared" si="9"/>
        <v>'2019-2-6'</v>
      </c>
      <c r="T257" t="str">
        <f t="shared" si="10"/>
        <v>insert into estados_cuenta (tipo_movimiento, concepto, fecha, cheque, total, retiro, pagado, estatus, created_at, updated_at, pagado_boolean, id_cuenta, id_admin) values('EGRESO','PAGO COLEGIO BELEN','2019-2-6','',2300,2300,2300,'Pagado','2019-06-27 22:39:00','2019-06-27 22:39:00',1,2,2);</v>
      </c>
      <c r="U257" t="str">
        <f t="shared" si="11"/>
        <v/>
      </c>
    </row>
    <row r="258" spans="1:21" x14ac:dyDescent="0.2">
      <c r="A258">
        <v>6</v>
      </c>
      <c r="B258" s="4">
        <v>43502</v>
      </c>
      <c r="D258" t="s">
        <v>586</v>
      </c>
      <c r="F258" s="1">
        <v>1300</v>
      </c>
      <c r="G258" s="1">
        <v>19404.37</v>
      </c>
      <c r="H258" t="s">
        <v>136</v>
      </c>
      <c r="J258">
        <v>2</v>
      </c>
      <c r="K258" t="str">
        <f>IF(Tabla1[[#This Row],[cheque]]="","''",Tabla1[[#This Row],[cheque]])</f>
        <v>''</v>
      </c>
      <c r="L258">
        <f>VLOOKUP(Tabla1[[#This Row],[banco]],Hoja2!$A$1:$B$6,2,0)</f>
        <v>2</v>
      </c>
      <c r="M258" t="str">
        <f>CONCATENATE("'2019-",J258,"-",Tabla1[[#This Row],[dia]],"'")</f>
        <v>'2019-2-6'</v>
      </c>
      <c r="N258" s="4">
        <f>DATE(2019,J258,Tabla1[[#This Row],[dia]])</f>
        <v>43502</v>
      </c>
      <c r="P258">
        <f>DAY(Tabla1[[#This Row],[fecha]])</f>
        <v>6</v>
      </c>
      <c r="Q258">
        <f>MONTH(Tabla1[[#This Row],[fecha]])</f>
        <v>2</v>
      </c>
      <c r="R258">
        <f>YEAR(Tabla1[[#This Row],[fecha]])</f>
        <v>2019</v>
      </c>
      <c r="S258" t="str">
        <f t="shared" si="9"/>
        <v>'2019-2-6'</v>
      </c>
      <c r="T258" t="str">
        <f t="shared" si="10"/>
        <v>insert into estados_cuenta (tipo_movimiento, concepto, fecha, cheque, total, retiro, pagado, estatus, created_at, updated_at, pagado_boolean, id_cuenta, id_admin) values('EGRESO','PAGO FONTANERO (hogar)','2019-2-6','',1300,1300,1300,'Pagado','2019-06-27 22:39:00','2019-06-27 22:39:00',1,2,2);</v>
      </c>
      <c r="U258" t="str">
        <f t="shared" si="11"/>
        <v/>
      </c>
    </row>
    <row r="259" spans="1:21" x14ac:dyDescent="0.2">
      <c r="A259">
        <v>6</v>
      </c>
      <c r="B259" s="4">
        <v>43502</v>
      </c>
      <c r="D259" t="s">
        <v>593</v>
      </c>
      <c r="F259" s="1">
        <v>64.5</v>
      </c>
      <c r="G259" s="1">
        <v>19339.87</v>
      </c>
      <c r="H259" t="s">
        <v>136</v>
      </c>
      <c r="J259">
        <v>2</v>
      </c>
      <c r="K259" t="str">
        <f>IF(Tabla1[[#This Row],[cheque]]="","''",Tabla1[[#This Row],[cheque]])</f>
        <v>''</v>
      </c>
      <c r="L259">
        <f>VLOOKUP(Tabla1[[#This Row],[banco]],Hoja2!$A$1:$B$6,2,0)</f>
        <v>2</v>
      </c>
      <c r="M259" t="str">
        <f>CONCATENATE("'2019-",J259,"-",Tabla1[[#This Row],[dia]],"'")</f>
        <v>'2019-2-6'</v>
      </c>
      <c r="N259" s="4">
        <f>DATE(2019,J259,Tabla1[[#This Row],[dia]])</f>
        <v>43502</v>
      </c>
      <c r="P259">
        <f>DAY(Tabla1[[#This Row],[fecha]])</f>
        <v>6</v>
      </c>
      <c r="Q259">
        <f>MONTH(Tabla1[[#This Row],[fecha]])</f>
        <v>2</v>
      </c>
      <c r="R259">
        <f>YEAR(Tabla1[[#This Row],[fecha]])</f>
        <v>2019</v>
      </c>
      <c r="S259" t="str">
        <f t="shared" ref="S259:S322" si="12">CONCATENATE("'2019-",Q259,"-",P259,"'")</f>
        <v>'2019-2-6'</v>
      </c>
      <c r="T259" t="str">
        <f t="shared" ref="T259:T322" si="13">IF(F259="","",CONCATENATE("insert into estados_cuenta (tipo_movimiento, concepto, fecha, cheque, total, retiro, pagado, estatus, created_at, updated_at, pagado_boolean, id_cuenta, id_admin) values('EGRESO','",D259,"',",S259,",",K259,",",F259,",",F259,",",F259,",'Pagado','2019-06-27 22:39:00','2019-06-27 22:39:00',1,",L259,",2);"))</f>
        <v>insert into estados_cuenta (tipo_movimiento, concepto, fecha, cheque, total, retiro, pagado, estatus, created_at, updated_at, pagado_boolean, id_cuenta, id_admin) values('EGRESO','OXXO','2019-2-6','',64.5,64.5,64.5,'Pagado','2019-06-27 22:39:00','2019-06-27 22:39:00',1,2,2);</v>
      </c>
      <c r="U259" t="str">
        <f t="shared" ref="U259:U322" si="14">IF(E259="","",CONCATENATE("insert into estados_cuenta (tipo_movimiento, concepto, fecha, cheque, total, deposito, pagado, estatus, created_at, updated_at, pagado_boolean, id_cuenta, id_admin) values('INGRESO','",D259,"',",S259,",",K259,",",E259,",",E259,",",E259,",'Pagado','2019-06-27 22:39:00','2019-06-27 22:39:00',1,",L259,",2);"))</f>
        <v/>
      </c>
    </row>
    <row r="260" spans="1:21" x14ac:dyDescent="0.2">
      <c r="A260">
        <v>6</v>
      </c>
      <c r="B260" s="4">
        <v>43502</v>
      </c>
      <c r="D260" t="s">
        <v>700</v>
      </c>
      <c r="F260" s="1">
        <v>150</v>
      </c>
      <c r="G260" s="1">
        <v>25386.75</v>
      </c>
      <c r="H260" t="s">
        <v>138</v>
      </c>
      <c r="J260">
        <v>2</v>
      </c>
      <c r="K260" t="str">
        <f>IF(Tabla1[[#This Row],[cheque]]="","''",Tabla1[[#This Row],[cheque]])</f>
        <v>''</v>
      </c>
      <c r="L260">
        <f>VLOOKUP(Tabla1[[#This Row],[banco]],Hoja2!$A$1:$B$6,2,0)</f>
        <v>4</v>
      </c>
      <c r="M260" t="str">
        <f>CONCATENATE("'2019-",J260,"-",Tabla1[[#This Row],[dia]],"'")</f>
        <v>'2019-2-6'</v>
      </c>
      <c r="N260" s="4">
        <f>DATE(2019,J260,Tabla1[[#This Row],[dia]])</f>
        <v>43502</v>
      </c>
      <c r="P260">
        <f>DAY(Tabla1[[#This Row],[fecha]])</f>
        <v>6</v>
      </c>
      <c r="Q260">
        <f>MONTH(Tabla1[[#This Row],[fecha]])</f>
        <v>2</v>
      </c>
      <c r="R260">
        <f>YEAR(Tabla1[[#This Row],[fecha]])</f>
        <v>2019</v>
      </c>
      <c r="S260" t="str">
        <f t="shared" si="12"/>
        <v>'2019-2-6'</v>
      </c>
      <c r="T260" t="str">
        <f t="shared" si="13"/>
        <v>insert into estados_cuenta (tipo_movimiento, concepto, fecha, cheque, total, retiro, pagado, estatus, created_at, updated_at, pagado_boolean, id_cuenta, id_admin) values('EGRESO','PAGO ROKU','2019-2-6','',150,150,150,'Pagado','2019-06-27 22:39:00','2019-06-27 22:39:00',1,4,2);</v>
      </c>
      <c r="U260" t="str">
        <f t="shared" si="14"/>
        <v/>
      </c>
    </row>
    <row r="261" spans="1:21" x14ac:dyDescent="0.2">
      <c r="A261">
        <v>7</v>
      </c>
      <c r="B261" s="4">
        <v>43503</v>
      </c>
      <c r="D261" t="s">
        <v>150</v>
      </c>
      <c r="E261" s="1">
        <v>2250</v>
      </c>
      <c r="F261" s="1"/>
      <c r="G261" s="1">
        <v>58120.93</v>
      </c>
      <c r="H261" t="s">
        <v>137</v>
      </c>
      <c r="J261">
        <v>2</v>
      </c>
      <c r="K261" t="str">
        <f>IF(Tabla1[[#This Row],[cheque]]="","''",Tabla1[[#This Row],[cheque]])</f>
        <v>''</v>
      </c>
      <c r="L261">
        <f>VLOOKUP(Tabla1[[#This Row],[banco]],Hoja2!$A$1:$B$6,2,0)</f>
        <v>3</v>
      </c>
      <c r="M261" t="str">
        <f>CONCATENATE("'2019-",J261,"-",Tabla1[[#This Row],[dia]],"'")</f>
        <v>'2019-2-7'</v>
      </c>
      <c r="N261" s="4">
        <f>DATE(2019,J261,Tabla1[[#This Row],[dia]])</f>
        <v>43503</v>
      </c>
      <c r="P261">
        <f>DAY(Tabla1[[#This Row],[fecha]])</f>
        <v>7</v>
      </c>
      <c r="Q261">
        <f>MONTH(Tabla1[[#This Row],[fecha]])</f>
        <v>2</v>
      </c>
      <c r="R261">
        <f>YEAR(Tabla1[[#This Row],[fecha]])</f>
        <v>2019</v>
      </c>
      <c r="S261" t="str">
        <f t="shared" si="12"/>
        <v>'2019-2-7'</v>
      </c>
      <c r="T261" t="str">
        <f t="shared" si="13"/>
        <v/>
      </c>
      <c r="U261" t="str">
        <f t="shared" si="14"/>
        <v>insert into estados_cuenta (tipo_movimiento, concepto, fecha, cheque, total, deposito, pagado, estatus, created_at, updated_at, pagado_boolean, id_cuenta, id_admin) values('INGRESO','HXHE PIJAMA SOCIAL RECIBO 2124','2019-2-7','',2250,2250,2250,'Pagado','2019-06-27 22:39:00','2019-06-27 22:39:00',1,3,2);</v>
      </c>
    </row>
    <row r="262" spans="1:21" x14ac:dyDescent="0.2">
      <c r="A262">
        <v>7</v>
      </c>
      <c r="B262" s="4">
        <v>43503</v>
      </c>
      <c r="D262" t="s">
        <v>594</v>
      </c>
      <c r="F262" s="1">
        <v>65</v>
      </c>
      <c r="G262" s="1">
        <v>19274.87</v>
      </c>
      <c r="H262" t="s">
        <v>136</v>
      </c>
      <c r="J262">
        <v>2</v>
      </c>
      <c r="K262" t="str">
        <f>IF(Tabla1[[#This Row],[cheque]]="","''",Tabla1[[#This Row],[cheque]])</f>
        <v>''</v>
      </c>
      <c r="L262">
        <f>VLOOKUP(Tabla1[[#This Row],[banco]],Hoja2!$A$1:$B$6,2,0)</f>
        <v>2</v>
      </c>
      <c r="M262" t="str">
        <f>CONCATENATE("'2019-",J262,"-",Tabla1[[#This Row],[dia]],"'")</f>
        <v>'2019-2-7'</v>
      </c>
      <c r="N262" s="4">
        <f>DATE(2019,J262,Tabla1[[#This Row],[dia]])</f>
        <v>43503</v>
      </c>
      <c r="P262">
        <f>DAY(Tabla1[[#This Row],[fecha]])</f>
        <v>7</v>
      </c>
      <c r="Q262">
        <f>MONTH(Tabla1[[#This Row],[fecha]])</f>
        <v>2</v>
      </c>
      <c r="R262">
        <f>YEAR(Tabla1[[#This Row],[fecha]])</f>
        <v>2019</v>
      </c>
      <c r="S262" t="str">
        <f t="shared" si="12"/>
        <v>'2019-2-7'</v>
      </c>
      <c r="T262" t="str">
        <f t="shared" si="13"/>
        <v>insert into estados_cuenta (tipo_movimiento, concepto, fecha, cheque, total, retiro, pagado, estatus, created_at, updated_at, pagado_boolean, id_cuenta, id_admin) values('EGRESO','PAGO CAFETERIA COLEGIO BELEN','2019-2-7','',65,65,65,'Pagado','2019-06-27 22:39:00','2019-06-27 22:39:00',1,2,2);</v>
      </c>
      <c r="U262" t="str">
        <f t="shared" si="14"/>
        <v/>
      </c>
    </row>
    <row r="263" spans="1:21" x14ac:dyDescent="0.2">
      <c r="A263">
        <v>7</v>
      </c>
      <c r="B263" s="4">
        <v>43503</v>
      </c>
      <c r="D263" t="s">
        <v>585</v>
      </c>
      <c r="F263" s="1">
        <v>10.4</v>
      </c>
      <c r="G263" s="1">
        <v>19264.47</v>
      </c>
      <c r="H263" t="s">
        <v>136</v>
      </c>
      <c r="J263">
        <v>2</v>
      </c>
      <c r="K263" t="str">
        <f>IF(Tabla1[[#This Row],[cheque]]="","''",Tabla1[[#This Row],[cheque]])</f>
        <v>''</v>
      </c>
      <c r="L263">
        <f>VLOOKUP(Tabla1[[#This Row],[banco]],Hoja2!$A$1:$B$6,2,0)</f>
        <v>2</v>
      </c>
      <c r="M263" t="str">
        <f>CONCATENATE("'2019-",J263,"-",Tabla1[[#This Row],[dia]],"'")</f>
        <v>'2019-2-7'</v>
      </c>
      <c r="N263" s="4">
        <f>DATE(2019,J263,Tabla1[[#This Row],[dia]])</f>
        <v>43503</v>
      </c>
      <c r="P263">
        <f>DAY(Tabla1[[#This Row],[fecha]])</f>
        <v>7</v>
      </c>
      <c r="Q263">
        <f>MONTH(Tabla1[[#This Row],[fecha]])</f>
        <v>2</v>
      </c>
      <c r="R263">
        <f>YEAR(Tabla1[[#This Row],[fecha]])</f>
        <v>2019</v>
      </c>
      <c r="S263" t="str">
        <f t="shared" si="12"/>
        <v>'2019-2-7'</v>
      </c>
      <c r="T263" t="str">
        <f t="shared" si="13"/>
        <v>insert into estados_cuenta (tipo_movimiento, concepto, fecha, cheque, total, retiro, pagado, estatus, created_at, updated_at, pagado_boolean, id_cuenta, id_admin) values('EGRESO','IVA COM','2019-2-7','',10.4,10.4,10.4,'Pagado','2019-06-27 22:39:00','2019-06-27 22:39:00',1,2,2);</v>
      </c>
      <c r="U263" t="str">
        <f t="shared" si="14"/>
        <v/>
      </c>
    </row>
    <row r="264" spans="1:21" x14ac:dyDescent="0.2">
      <c r="A264">
        <v>8</v>
      </c>
      <c r="B264" s="4">
        <v>43504</v>
      </c>
      <c r="D264" t="s">
        <v>151</v>
      </c>
      <c r="E264" s="1">
        <v>6600.4</v>
      </c>
      <c r="F264" s="1"/>
      <c r="G264" s="1">
        <v>64721.33</v>
      </c>
      <c r="H264" t="s">
        <v>137</v>
      </c>
      <c r="J264">
        <v>2</v>
      </c>
      <c r="K264" t="str">
        <f>IF(Tabla1[[#This Row],[cheque]]="","''",Tabla1[[#This Row],[cheque]])</f>
        <v>''</v>
      </c>
      <c r="L264">
        <f>VLOOKUP(Tabla1[[#This Row],[banco]],Hoja2!$A$1:$B$6,2,0)</f>
        <v>3</v>
      </c>
      <c r="M264" t="str">
        <f>CONCATENATE("'2019-",J264,"-",Tabla1[[#This Row],[dia]],"'")</f>
        <v>'2019-2-8'</v>
      </c>
      <c r="N264" s="4">
        <f>DATE(2019,J264,Tabla1[[#This Row],[dia]])</f>
        <v>43504</v>
      </c>
      <c r="P264">
        <f>DAY(Tabla1[[#This Row],[fecha]])</f>
        <v>8</v>
      </c>
      <c r="Q264">
        <f>MONTH(Tabla1[[#This Row],[fecha]])</f>
        <v>2</v>
      </c>
      <c r="R264">
        <f>YEAR(Tabla1[[#This Row],[fecha]])</f>
        <v>2019</v>
      </c>
      <c r="S264" t="str">
        <f t="shared" si="12"/>
        <v>'2019-2-8'</v>
      </c>
      <c r="T264" t="str">
        <f t="shared" si="13"/>
        <v/>
      </c>
      <c r="U264" t="str">
        <f t="shared" si="14"/>
        <v>insert into estados_cuenta (tipo_movimiento, concepto, fecha, cheque, total, deposito, pagado, estatus, created_at, updated_at, pagado_boolean, id_cuenta, id_admin) values('INGRESO','RM AJOLIVO FACTURA 5933','2019-2-8','',6600.4,6600.4,6600.4,'Pagado','2019-06-27 22:39:00','2019-06-27 22:39:00',1,3,2);</v>
      </c>
    </row>
    <row r="265" spans="1:21" x14ac:dyDescent="0.2">
      <c r="A265">
        <v>8</v>
      </c>
      <c r="B265" s="4">
        <v>43504</v>
      </c>
      <c r="D265" t="s">
        <v>152</v>
      </c>
      <c r="E265" s="1">
        <v>6194</v>
      </c>
      <c r="F265" s="1"/>
      <c r="G265" s="1">
        <v>70915.33</v>
      </c>
      <c r="H265" t="s">
        <v>137</v>
      </c>
      <c r="J265">
        <v>2</v>
      </c>
      <c r="K265" t="str">
        <f>IF(Tabla1[[#This Row],[cheque]]="","''",Tabla1[[#This Row],[cheque]])</f>
        <v>''</v>
      </c>
      <c r="L265">
        <f>VLOOKUP(Tabla1[[#This Row],[banco]],Hoja2!$A$1:$B$6,2,0)</f>
        <v>3</v>
      </c>
      <c r="M265" t="str">
        <f>CONCATENATE("'2019-",J265,"-",Tabla1[[#This Row],[dia]],"'")</f>
        <v>'2019-2-8'</v>
      </c>
      <c r="N265" s="4">
        <f>DATE(2019,J265,Tabla1[[#This Row],[dia]])</f>
        <v>43504</v>
      </c>
      <c r="P265">
        <f>DAY(Tabla1[[#This Row],[fecha]])</f>
        <v>8</v>
      </c>
      <c r="Q265">
        <f>MONTH(Tabla1[[#This Row],[fecha]])</f>
        <v>2</v>
      </c>
      <c r="R265">
        <f>YEAR(Tabla1[[#This Row],[fecha]])</f>
        <v>2019</v>
      </c>
      <c r="S265" t="str">
        <f t="shared" si="12"/>
        <v>'2019-2-8'</v>
      </c>
      <c r="T265" t="str">
        <f t="shared" si="13"/>
        <v/>
      </c>
      <c r="U265" t="str">
        <f t="shared" si="14"/>
        <v>insert into estados_cuenta (tipo_movimiento, concepto, fecha, cheque, total, deposito, pagado, estatus, created_at, updated_at, pagado_boolean, id_cuenta, id_admin) values('INGRESO','RM WORK INN FACTURA 5929','2019-2-8','',6194,6194,6194,'Pagado','2019-06-27 22:39:00','2019-06-27 22:39:00',1,3,2);</v>
      </c>
    </row>
    <row r="266" spans="1:21" x14ac:dyDescent="0.2">
      <c r="A266">
        <v>8</v>
      </c>
      <c r="B266" s="4">
        <v>43504</v>
      </c>
      <c r="D266" t="s">
        <v>153</v>
      </c>
      <c r="E266" s="1">
        <v>1786.1</v>
      </c>
      <c r="F266" s="1"/>
      <c r="G266" s="1">
        <v>72701.429999999993</v>
      </c>
      <c r="H266" t="s">
        <v>137</v>
      </c>
      <c r="J266">
        <v>2</v>
      </c>
      <c r="K266" t="str">
        <f>IF(Tabla1[[#This Row],[cheque]]="","''",Tabla1[[#This Row],[cheque]])</f>
        <v>''</v>
      </c>
      <c r="L266">
        <f>VLOOKUP(Tabla1[[#This Row],[banco]],Hoja2!$A$1:$B$6,2,0)</f>
        <v>3</v>
      </c>
      <c r="M266" t="str">
        <f>CONCATENATE("'2019-",J266,"-",Tabla1[[#This Row],[dia]],"'")</f>
        <v>'2019-2-8'</v>
      </c>
      <c r="N266" s="4">
        <f>DATE(2019,J266,Tabla1[[#This Row],[dia]])</f>
        <v>43504</v>
      </c>
      <c r="P266">
        <f>DAY(Tabla1[[#This Row],[fecha]])</f>
        <v>8</v>
      </c>
      <c r="Q266">
        <f>MONTH(Tabla1[[#This Row],[fecha]])</f>
        <v>2</v>
      </c>
      <c r="R266">
        <f>YEAR(Tabla1[[#This Row],[fecha]])</f>
        <v>2019</v>
      </c>
      <c r="S266" t="str">
        <f t="shared" si="12"/>
        <v>'2019-2-8'</v>
      </c>
      <c r="T266" t="str">
        <f t="shared" si="13"/>
        <v/>
      </c>
      <c r="U266" t="str">
        <f t="shared" si="14"/>
        <v>insert into estados_cuenta (tipo_movimiento, concepto, fecha, cheque, total, deposito, pagado, estatus, created_at, updated_at, pagado_boolean, id_cuenta, id_admin) values('INGRESO','CR NEBITÉ FACTURA 5832','2019-2-8','',1786.1,1786.1,1786.1,'Pagado','2019-06-27 22:39:00','2019-06-27 22:39:00',1,3,2);</v>
      </c>
    </row>
    <row r="267" spans="1:21" x14ac:dyDescent="0.2">
      <c r="A267">
        <v>8</v>
      </c>
      <c r="B267" s="4">
        <v>43504</v>
      </c>
      <c r="D267" t="s">
        <v>154</v>
      </c>
      <c r="E267" s="1">
        <v>25018.39</v>
      </c>
      <c r="F267" s="1"/>
      <c r="G267" s="1">
        <v>97719.82</v>
      </c>
      <c r="H267" t="s">
        <v>137</v>
      </c>
      <c r="J267">
        <v>2</v>
      </c>
      <c r="K267" t="str">
        <f>IF(Tabla1[[#This Row],[cheque]]="","''",Tabla1[[#This Row],[cheque]])</f>
        <v>''</v>
      </c>
      <c r="L267">
        <f>VLOOKUP(Tabla1[[#This Row],[banco]],Hoja2!$A$1:$B$6,2,0)</f>
        <v>3</v>
      </c>
      <c r="M267" t="str">
        <f>CONCATENATE("'2019-",J267,"-",Tabla1[[#This Row],[dia]],"'")</f>
        <v>'2019-2-8'</v>
      </c>
      <c r="N267" s="4">
        <f>DATE(2019,J267,Tabla1[[#This Row],[dia]])</f>
        <v>43504</v>
      </c>
      <c r="P267">
        <f>DAY(Tabla1[[#This Row],[fecha]])</f>
        <v>8</v>
      </c>
      <c r="Q267">
        <f>MONTH(Tabla1[[#This Row],[fecha]])</f>
        <v>2</v>
      </c>
      <c r="R267">
        <f>YEAR(Tabla1[[#This Row],[fecha]])</f>
        <v>2019</v>
      </c>
      <c r="S267" t="str">
        <f t="shared" si="12"/>
        <v>'2019-2-8'</v>
      </c>
      <c r="T267" t="str">
        <f t="shared" si="13"/>
        <v/>
      </c>
      <c r="U267" t="str">
        <f t="shared" si="14"/>
        <v>insert into estados_cuenta (tipo_movimiento, concepto, fecha, cheque, total, deposito, pagado, estatus, created_at, updated_at, pagado_boolean, id_cuenta, id_admin) values('INGRESO','CFEL PANCAKE PARADISE FACTURA 5934','2019-2-8','',25018.39,25018.39,25018.39,'Pagado','2019-06-27 22:39:00','2019-06-27 22:39:00',1,3,2);</v>
      </c>
    </row>
    <row r="268" spans="1:21" x14ac:dyDescent="0.2">
      <c r="A268">
        <v>8</v>
      </c>
      <c r="B268" s="4">
        <v>43504</v>
      </c>
      <c r="D268" t="s">
        <v>5</v>
      </c>
      <c r="F268" s="1">
        <v>30000</v>
      </c>
      <c r="G268" s="1">
        <v>67719.820000000007</v>
      </c>
      <c r="H268" t="s">
        <v>137</v>
      </c>
      <c r="J268">
        <v>2</v>
      </c>
      <c r="K268" t="str">
        <f>IF(Tabla1[[#This Row],[cheque]]="","''",Tabla1[[#This Row],[cheque]])</f>
        <v>''</v>
      </c>
      <c r="L268">
        <f>VLOOKUP(Tabla1[[#This Row],[banco]],Hoja2!$A$1:$B$6,2,0)</f>
        <v>3</v>
      </c>
      <c r="M268" t="str">
        <f>CONCATENATE("'2019-",J268,"-",Tabla1[[#This Row],[dia]],"'")</f>
        <v>'2019-2-8'</v>
      </c>
      <c r="N268" s="4">
        <f>DATE(2019,J268,Tabla1[[#This Row],[dia]])</f>
        <v>43504</v>
      </c>
      <c r="P268">
        <f>DAY(Tabla1[[#This Row],[fecha]])</f>
        <v>8</v>
      </c>
      <c r="Q268">
        <f>MONTH(Tabla1[[#This Row],[fecha]])</f>
        <v>2</v>
      </c>
      <c r="R268">
        <f>YEAR(Tabla1[[#This Row],[fecha]])</f>
        <v>2019</v>
      </c>
      <c r="S268" t="str">
        <f t="shared" si="12"/>
        <v>'2019-2-8'</v>
      </c>
      <c r="T268" t="str">
        <f t="shared" si="13"/>
        <v>insert into estados_cuenta (tipo_movimiento, concepto, fecha, cheque, total, retiro, pagado, estatus, created_at, updated_at, pagado_boolean, id_cuenta, id_admin) values('EGRESO','TRASPASO DE HSBC A SCOTIABANK','2019-2-8','',30000,30000,30000,'Pagado','2019-06-27 22:39:00','2019-06-27 22:39:00',1,3,2);</v>
      </c>
      <c r="U268" t="str">
        <f t="shared" si="14"/>
        <v/>
      </c>
    </row>
    <row r="269" spans="1:21" x14ac:dyDescent="0.2">
      <c r="A269">
        <v>8</v>
      </c>
      <c r="B269" s="4">
        <v>43504</v>
      </c>
      <c r="D269" t="s">
        <v>84</v>
      </c>
      <c r="F269" s="1">
        <v>240</v>
      </c>
      <c r="G269" s="1">
        <v>67479.820000000007</v>
      </c>
      <c r="H269" t="s">
        <v>137</v>
      </c>
      <c r="J269">
        <v>2</v>
      </c>
      <c r="K269" t="str">
        <f>IF(Tabla1[[#This Row],[cheque]]="","''",Tabla1[[#This Row],[cheque]])</f>
        <v>''</v>
      </c>
      <c r="L269">
        <f>VLOOKUP(Tabla1[[#This Row],[banco]],Hoja2!$A$1:$B$6,2,0)</f>
        <v>3</v>
      </c>
      <c r="M269" t="str">
        <f>CONCATENATE("'2019-",J269,"-",Tabla1[[#This Row],[dia]],"'")</f>
        <v>'2019-2-8'</v>
      </c>
      <c r="N269" s="4">
        <f>DATE(2019,J269,Tabla1[[#This Row],[dia]])</f>
        <v>43504</v>
      </c>
      <c r="P269">
        <f>DAY(Tabla1[[#This Row],[fecha]])</f>
        <v>8</v>
      </c>
      <c r="Q269">
        <f>MONTH(Tabla1[[#This Row],[fecha]])</f>
        <v>2</v>
      </c>
      <c r="R269">
        <f>YEAR(Tabla1[[#This Row],[fecha]])</f>
        <v>2019</v>
      </c>
      <c r="S269" t="str">
        <f t="shared" si="12"/>
        <v>'2019-2-8'</v>
      </c>
      <c r="T269" t="str">
        <f t="shared" si="13"/>
        <v>insert into estados_cuenta (tipo_movimiento, concepto, fecha, cheque, total, retiro, pagado, estatus, created_at, updated_at, pagado_boolean, id_cuenta, id_admin) values('EGRESO','COMIS DIANA','2019-2-8','',240,240,240,'Pagado','2019-06-27 22:39:00','2019-06-27 22:39:00',1,3,2);</v>
      </c>
      <c r="U269" t="str">
        <f t="shared" si="14"/>
        <v/>
      </c>
    </row>
    <row r="270" spans="1:21" x14ac:dyDescent="0.2">
      <c r="A270">
        <v>8</v>
      </c>
      <c r="B270" s="4">
        <v>43504</v>
      </c>
      <c r="D270" t="s">
        <v>85</v>
      </c>
      <c r="F270" s="1">
        <v>440</v>
      </c>
      <c r="G270" s="1">
        <v>67039.820000000007</v>
      </c>
      <c r="H270" t="s">
        <v>137</v>
      </c>
      <c r="J270">
        <v>2</v>
      </c>
      <c r="K270" t="str">
        <f>IF(Tabla1[[#This Row],[cheque]]="","''",Tabla1[[#This Row],[cheque]])</f>
        <v>''</v>
      </c>
      <c r="L270">
        <f>VLOOKUP(Tabla1[[#This Row],[banco]],Hoja2!$A$1:$B$6,2,0)</f>
        <v>3</v>
      </c>
      <c r="M270" t="str">
        <f>CONCATENATE("'2019-",J270,"-",Tabla1[[#This Row],[dia]],"'")</f>
        <v>'2019-2-8'</v>
      </c>
      <c r="N270" s="4">
        <f>DATE(2019,J270,Tabla1[[#This Row],[dia]])</f>
        <v>43504</v>
      </c>
      <c r="P270">
        <f>DAY(Tabla1[[#This Row],[fecha]])</f>
        <v>8</v>
      </c>
      <c r="Q270">
        <f>MONTH(Tabla1[[#This Row],[fecha]])</f>
        <v>2</v>
      </c>
      <c r="R270">
        <f>YEAR(Tabla1[[#This Row],[fecha]])</f>
        <v>2019</v>
      </c>
      <c r="S270" t="str">
        <f t="shared" si="12"/>
        <v>'2019-2-8'</v>
      </c>
      <c r="T270" t="str">
        <f t="shared" si="13"/>
        <v>insert into estados_cuenta (tipo_movimiento, concepto, fecha, cheque, total, retiro, pagado, estatus, created_at, updated_at, pagado_boolean, id_cuenta, id_admin) values('EGRESO','COMIS BETTY','2019-2-8','',440,440,440,'Pagado','2019-06-27 22:39:00','2019-06-27 22:39:00',1,3,2);</v>
      </c>
      <c r="U270" t="str">
        <f t="shared" si="14"/>
        <v/>
      </c>
    </row>
    <row r="271" spans="1:21" x14ac:dyDescent="0.2">
      <c r="A271">
        <v>8</v>
      </c>
      <c r="B271" s="4">
        <v>43504</v>
      </c>
      <c r="D271" t="s">
        <v>83</v>
      </c>
      <c r="F271" s="1">
        <v>1914</v>
      </c>
      <c r="G271" s="1">
        <v>65125.82</v>
      </c>
      <c r="H271" t="s">
        <v>137</v>
      </c>
      <c r="J271">
        <v>2</v>
      </c>
      <c r="K271" t="str">
        <f>IF(Tabla1[[#This Row],[cheque]]="","''",Tabla1[[#This Row],[cheque]])</f>
        <v>''</v>
      </c>
      <c r="L271">
        <f>VLOOKUP(Tabla1[[#This Row],[banco]],Hoja2!$A$1:$B$6,2,0)</f>
        <v>3</v>
      </c>
      <c r="M271" t="str">
        <f>CONCATENATE("'2019-",J271,"-",Tabla1[[#This Row],[dia]],"'")</f>
        <v>'2019-2-8'</v>
      </c>
      <c r="N271" s="4">
        <f>DATE(2019,J271,Tabla1[[#This Row],[dia]])</f>
        <v>43504</v>
      </c>
      <c r="P271">
        <f>DAY(Tabla1[[#This Row],[fecha]])</f>
        <v>8</v>
      </c>
      <c r="Q271">
        <f>MONTH(Tabla1[[#This Row],[fecha]])</f>
        <v>2</v>
      </c>
      <c r="R271">
        <f>YEAR(Tabla1[[#This Row],[fecha]])</f>
        <v>2019</v>
      </c>
      <c r="S271" t="str">
        <f t="shared" si="12"/>
        <v>'2019-2-8'</v>
      </c>
      <c r="T271" t="str">
        <f t="shared" si="13"/>
        <v>insert into estados_cuenta (tipo_movimiento, concepto, fecha, cheque, total, retiro, pagado, estatus, created_at, updated_at, pagado_boolean, id_cuenta, id_admin) values('EGRESO','COMIS RAFA','2019-2-8','',1914,1914,1914,'Pagado','2019-06-27 22:39:00','2019-06-27 22:39:00',1,3,2);</v>
      </c>
      <c r="U271" t="str">
        <f t="shared" si="14"/>
        <v/>
      </c>
    </row>
    <row r="272" spans="1:21" x14ac:dyDescent="0.2">
      <c r="A272">
        <v>8</v>
      </c>
      <c r="B272" s="4">
        <v>43504</v>
      </c>
      <c r="D272" t="s">
        <v>155</v>
      </c>
      <c r="F272" s="1">
        <v>208</v>
      </c>
      <c r="G272" s="1">
        <v>64917.82</v>
      </c>
      <c r="H272" t="s">
        <v>137</v>
      </c>
      <c r="J272">
        <v>3</v>
      </c>
      <c r="K272" t="str">
        <f>IF(Tabla1[[#This Row],[cheque]]="","''",Tabla1[[#This Row],[cheque]])</f>
        <v>''</v>
      </c>
      <c r="L272">
        <f>VLOOKUP(Tabla1[[#This Row],[banco]],Hoja2!$A$1:$B$6,2,0)</f>
        <v>3</v>
      </c>
      <c r="M272" t="str">
        <f>CONCATENATE("'2019-",J272,"-",Tabla1[[#This Row],[dia]],"'")</f>
        <v>'2019-3-8'</v>
      </c>
      <c r="N272" s="4">
        <f>DATE(2019,J272,Tabla1[[#This Row],[dia]])</f>
        <v>43532</v>
      </c>
      <c r="P272">
        <f>DAY(Tabla1[[#This Row],[fecha]])</f>
        <v>8</v>
      </c>
      <c r="Q272">
        <f>MONTH(Tabla1[[#This Row],[fecha]])</f>
        <v>2</v>
      </c>
      <c r="R272">
        <f>YEAR(Tabla1[[#This Row],[fecha]])</f>
        <v>2019</v>
      </c>
      <c r="S272" t="str">
        <f t="shared" si="12"/>
        <v>'2019-2-8'</v>
      </c>
      <c r="T272" t="str">
        <f t="shared" si="13"/>
        <v>insert into estados_cuenta (tipo_movimiento, concepto, fecha, cheque, total, retiro, pagado, estatus, created_at, updated_at, pagado_boolean, id_cuenta, id_admin) values('EGRESO','COMIS AIME','2019-2-8','',208,208,208,'Pagado','2019-06-27 22:39:00','2019-06-27 22:39:00',1,3,2);</v>
      </c>
      <c r="U272" t="str">
        <f t="shared" si="14"/>
        <v/>
      </c>
    </row>
    <row r="273" spans="1:21" x14ac:dyDescent="0.2">
      <c r="A273">
        <v>8</v>
      </c>
      <c r="B273" s="4">
        <v>43504</v>
      </c>
      <c r="D273" t="s">
        <v>82</v>
      </c>
      <c r="F273" s="1">
        <v>1504.8</v>
      </c>
      <c r="G273" s="1">
        <v>63413.02</v>
      </c>
      <c r="H273" t="s">
        <v>137</v>
      </c>
      <c r="J273">
        <v>3</v>
      </c>
      <c r="K273" t="str">
        <f>IF(Tabla1[[#This Row],[cheque]]="","''",Tabla1[[#This Row],[cheque]])</f>
        <v>''</v>
      </c>
      <c r="L273">
        <f>VLOOKUP(Tabla1[[#This Row],[banco]],Hoja2!$A$1:$B$6,2,0)</f>
        <v>3</v>
      </c>
      <c r="M273" t="str">
        <f>CONCATENATE("'2019-",J273,"-",Tabla1[[#This Row],[dia]],"'")</f>
        <v>'2019-3-8'</v>
      </c>
      <c r="N273" s="4">
        <f>DATE(2019,J273,Tabla1[[#This Row],[dia]])</f>
        <v>43532</v>
      </c>
      <c r="P273">
        <f>DAY(Tabla1[[#This Row],[fecha]])</f>
        <v>8</v>
      </c>
      <c r="Q273">
        <f>MONTH(Tabla1[[#This Row],[fecha]])</f>
        <v>2</v>
      </c>
      <c r="R273">
        <f>YEAR(Tabla1[[#This Row],[fecha]])</f>
        <v>2019</v>
      </c>
      <c r="S273" t="str">
        <f t="shared" si="12"/>
        <v>'2019-2-8'</v>
      </c>
      <c r="T273" t="str">
        <f t="shared" si="13"/>
        <v>insert into estados_cuenta (tipo_movimiento, concepto, fecha, cheque, total, retiro, pagado, estatus, created_at, updated_at, pagado_boolean, id_cuenta, id_admin) values('EGRESO','COMIS JUAN CARLOS','2019-2-8','',1504.8,1504.8,1504.8,'Pagado','2019-06-27 22:39:00','2019-06-27 22:39:00',1,3,2);</v>
      </c>
      <c r="U273" t="str">
        <f t="shared" si="14"/>
        <v/>
      </c>
    </row>
    <row r="274" spans="1:21" x14ac:dyDescent="0.2">
      <c r="A274">
        <v>8</v>
      </c>
      <c r="B274" s="4">
        <v>43504</v>
      </c>
      <c r="D274" t="s">
        <v>81</v>
      </c>
      <c r="F274" s="1">
        <v>1621</v>
      </c>
      <c r="G274" s="1">
        <v>61792.02</v>
      </c>
      <c r="H274" t="s">
        <v>137</v>
      </c>
      <c r="J274">
        <v>3</v>
      </c>
      <c r="K274" t="str">
        <f>IF(Tabla1[[#This Row],[cheque]]="","''",Tabla1[[#This Row],[cheque]])</f>
        <v>''</v>
      </c>
      <c r="L274">
        <f>VLOOKUP(Tabla1[[#This Row],[banco]],Hoja2!$A$1:$B$6,2,0)</f>
        <v>3</v>
      </c>
      <c r="M274" t="str">
        <f>CONCATENATE("'2019-",J274,"-",Tabla1[[#This Row],[dia]],"'")</f>
        <v>'2019-3-8'</v>
      </c>
      <c r="N274" s="4">
        <f>DATE(2019,J274,Tabla1[[#This Row],[dia]])</f>
        <v>43532</v>
      </c>
      <c r="P274">
        <f>DAY(Tabla1[[#This Row],[fecha]])</f>
        <v>8</v>
      </c>
      <c r="Q274">
        <f>MONTH(Tabla1[[#This Row],[fecha]])</f>
        <v>2</v>
      </c>
      <c r="R274">
        <f>YEAR(Tabla1[[#This Row],[fecha]])</f>
        <v>2019</v>
      </c>
      <c r="S274" t="str">
        <f t="shared" si="12"/>
        <v>'2019-2-8'</v>
      </c>
      <c r="T274" t="str">
        <f t="shared" si="13"/>
        <v>insert into estados_cuenta (tipo_movimiento, concepto, fecha, cheque, total, retiro, pagado, estatus, created_at, updated_at, pagado_boolean, id_cuenta, id_admin) values('EGRESO','COMIS PAOLA','2019-2-8','',1621,1621,1621,'Pagado','2019-06-27 22:39:00','2019-06-27 22:39:00',1,3,2);</v>
      </c>
      <c r="U274" t="str">
        <f t="shared" si="14"/>
        <v/>
      </c>
    </row>
    <row r="275" spans="1:21" x14ac:dyDescent="0.2">
      <c r="A275">
        <v>8</v>
      </c>
      <c r="B275" s="4">
        <v>43504</v>
      </c>
      <c r="D275" t="s">
        <v>24</v>
      </c>
      <c r="F275" s="1">
        <v>3382.71</v>
      </c>
      <c r="G275" s="1">
        <v>58409.31</v>
      </c>
      <c r="H275" t="s">
        <v>137</v>
      </c>
      <c r="J275">
        <v>3</v>
      </c>
      <c r="K275" t="str">
        <f>IF(Tabla1[[#This Row],[cheque]]="","''",Tabla1[[#This Row],[cheque]])</f>
        <v>''</v>
      </c>
      <c r="L275">
        <f>VLOOKUP(Tabla1[[#This Row],[banco]],Hoja2!$A$1:$B$6,2,0)</f>
        <v>3</v>
      </c>
      <c r="M275" t="str">
        <f>CONCATENATE("'2019-",J275,"-",Tabla1[[#This Row],[dia]],"'")</f>
        <v>'2019-3-8'</v>
      </c>
      <c r="N275" s="4">
        <f>DATE(2019,J275,Tabla1[[#This Row],[dia]])</f>
        <v>43532</v>
      </c>
      <c r="P275">
        <f>DAY(Tabla1[[#This Row],[fecha]])</f>
        <v>8</v>
      </c>
      <c r="Q275">
        <f>MONTH(Tabla1[[#This Row],[fecha]])</f>
        <v>2</v>
      </c>
      <c r="R275">
        <f>YEAR(Tabla1[[#This Row],[fecha]])</f>
        <v>2019</v>
      </c>
      <c r="S275" t="str">
        <f t="shared" si="12"/>
        <v>'2019-2-8'</v>
      </c>
      <c r="T275" t="str">
        <f t="shared" si="13"/>
        <v>insert into estados_cuenta (tipo_movimiento, concepto, fecha, cheque, total, retiro, pagado, estatus, created_at, updated_at, pagado_boolean, id_cuenta, id_admin) values('EGRESO','COMIS LULY','2019-2-8','',3382.71,3382.71,3382.71,'Pagado','2019-06-27 22:39:00','2019-06-27 22:39:00',1,3,2);</v>
      </c>
      <c r="U275" t="str">
        <f t="shared" si="14"/>
        <v/>
      </c>
    </row>
    <row r="276" spans="1:21" x14ac:dyDescent="0.2">
      <c r="A276">
        <v>8</v>
      </c>
      <c r="B276" s="4">
        <v>43504</v>
      </c>
      <c r="D276" t="s">
        <v>156</v>
      </c>
      <c r="F276" s="1">
        <v>260</v>
      </c>
      <c r="G276" s="1">
        <v>58149.31</v>
      </c>
      <c r="H276" t="s">
        <v>137</v>
      </c>
      <c r="J276">
        <v>3</v>
      </c>
      <c r="K276" t="str">
        <f>IF(Tabla1[[#This Row],[cheque]]="","''",Tabla1[[#This Row],[cheque]])</f>
        <v>''</v>
      </c>
      <c r="L276">
        <f>VLOOKUP(Tabla1[[#This Row],[banco]],Hoja2!$A$1:$B$6,2,0)</f>
        <v>3</v>
      </c>
      <c r="M276" t="str">
        <f>CONCATENATE("'2019-",J276,"-",Tabla1[[#This Row],[dia]],"'")</f>
        <v>'2019-3-8'</v>
      </c>
      <c r="N276" s="4">
        <f>DATE(2019,J276,Tabla1[[#This Row],[dia]])</f>
        <v>43532</v>
      </c>
      <c r="P276">
        <f>DAY(Tabla1[[#This Row],[fecha]])</f>
        <v>8</v>
      </c>
      <c r="Q276">
        <f>MONTH(Tabla1[[#This Row],[fecha]])</f>
        <v>2</v>
      </c>
      <c r="R276">
        <f>YEAR(Tabla1[[#This Row],[fecha]])</f>
        <v>2019</v>
      </c>
      <c r="S276" t="str">
        <f t="shared" si="12"/>
        <v>'2019-2-8'</v>
      </c>
      <c r="T276" t="str">
        <f t="shared" si="13"/>
        <v>insert into estados_cuenta (tipo_movimiento, concepto, fecha, cheque, total, retiro, pagado, estatus, created_at, updated_at, pagado_boolean, id_cuenta, id_admin) values('EGRESO','COMIS CRISTY','2019-2-8','',260,260,260,'Pagado','2019-06-27 22:39:00','2019-06-27 22:39:00',1,3,2);</v>
      </c>
      <c r="U276" t="str">
        <f t="shared" si="14"/>
        <v/>
      </c>
    </row>
    <row r="277" spans="1:21" x14ac:dyDescent="0.2">
      <c r="A277">
        <v>8</v>
      </c>
      <c r="B277" s="4">
        <v>43504</v>
      </c>
      <c r="D277" t="s">
        <v>157</v>
      </c>
      <c r="F277" s="1">
        <v>1100</v>
      </c>
      <c r="G277" s="1">
        <v>57049.31</v>
      </c>
      <c r="H277" t="s">
        <v>137</v>
      </c>
      <c r="J277">
        <v>3</v>
      </c>
      <c r="K277" t="str">
        <f>IF(Tabla1[[#This Row],[cheque]]="","''",Tabla1[[#This Row],[cheque]])</f>
        <v>''</v>
      </c>
      <c r="L277">
        <f>VLOOKUP(Tabla1[[#This Row],[banco]],Hoja2!$A$1:$B$6,2,0)</f>
        <v>3</v>
      </c>
      <c r="M277" t="str">
        <f>CONCATENATE("'2019-",J277,"-",Tabla1[[#This Row],[dia]],"'")</f>
        <v>'2019-3-8'</v>
      </c>
      <c r="N277" s="4">
        <f>DATE(2019,J277,Tabla1[[#This Row],[dia]])</f>
        <v>43532</v>
      </c>
      <c r="P277">
        <f>DAY(Tabla1[[#This Row],[fecha]])</f>
        <v>8</v>
      </c>
      <c r="Q277">
        <f>MONTH(Tabla1[[#This Row],[fecha]])</f>
        <v>2</v>
      </c>
      <c r="R277">
        <f>YEAR(Tabla1[[#This Row],[fecha]])</f>
        <v>2019</v>
      </c>
      <c r="S277" t="str">
        <f t="shared" si="12"/>
        <v>'2019-2-8'</v>
      </c>
      <c r="T277" t="str">
        <f t="shared" si="13"/>
        <v>insert into estados_cuenta (tipo_movimiento, concepto, fecha, cheque, total, retiro, pagado, estatus, created_at, updated_at, pagado_boolean, id_cuenta, id_admin) values('EGRESO','PAGO TORRES','2019-2-8','',1100,1100,1100,'Pagado','2019-06-27 22:39:00','2019-06-27 22:39:00',1,3,2);</v>
      </c>
      <c r="U277" t="str">
        <f t="shared" si="14"/>
        <v/>
      </c>
    </row>
    <row r="278" spans="1:21" x14ac:dyDescent="0.2">
      <c r="A278">
        <v>8</v>
      </c>
      <c r="B278" s="4">
        <v>43504</v>
      </c>
      <c r="D278" t="s">
        <v>5</v>
      </c>
      <c r="E278" s="1">
        <v>30000</v>
      </c>
      <c r="F278" s="1"/>
      <c r="G278" s="1">
        <v>40922.199999999997</v>
      </c>
      <c r="H278" t="s">
        <v>140</v>
      </c>
      <c r="J278">
        <v>3</v>
      </c>
      <c r="K278" t="str">
        <f>IF(Tabla1[[#This Row],[cheque]]="","''",Tabla1[[#This Row],[cheque]])</f>
        <v>''</v>
      </c>
      <c r="L278">
        <f>VLOOKUP(Tabla1[[#This Row],[banco]],Hoja2!$A$1:$B$6,2,0)</f>
        <v>6</v>
      </c>
      <c r="M278" t="str">
        <f>CONCATENATE("'2019-",J278,"-",Tabla1[[#This Row],[dia]],"'")</f>
        <v>'2019-3-8'</v>
      </c>
      <c r="N278" s="4">
        <f>DATE(2019,J278,Tabla1[[#This Row],[dia]])</f>
        <v>43532</v>
      </c>
      <c r="P278">
        <f>DAY(Tabla1[[#This Row],[fecha]])</f>
        <v>8</v>
      </c>
      <c r="Q278">
        <f>MONTH(Tabla1[[#This Row],[fecha]])</f>
        <v>2</v>
      </c>
      <c r="R278">
        <f>YEAR(Tabla1[[#This Row],[fecha]])</f>
        <v>2019</v>
      </c>
      <c r="S278" t="str">
        <f t="shared" si="12"/>
        <v>'2019-2-8'</v>
      </c>
      <c r="T278" t="str">
        <f t="shared" si="13"/>
        <v/>
      </c>
      <c r="U278" t="str">
        <f t="shared" si="14"/>
        <v>insert into estados_cuenta (tipo_movimiento, concepto, fecha, cheque, total, deposito, pagado, estatus, created_at, updated_at, pagado_boolean, id_cuenta, id_admin) values('INGRESO','TRASPASO DE HSBC A SCOTIABANK','2019-2-8','',30000,30000,30000,'Pagado','2019-06-27 22:39:00','2019-06-27 22:39:00',1,6,2);</v>
      </c>
    </row>
    <row r="279" spans="1:21" x14ac:dyDescent="0.2">
      <c r="A279">
        <v>11</v>
      </c>
      <c r="B279" s="4">
        <v>43507</v>
      </c>
      <c r="D279" t="s">
        <v>158</v>
      </c>
      <c r="E279" s="1">
        <v>580</v>
      </c>
      <c r="F279" s="1"/>
      <c r="G279" s="1">
        <v>57629.31</v>
      </c>
      <c r="H279" t="s">
        <v>137</v>
      </c>
      <c r="J279">
        <v>3</v>
      </c>
      <c r="K279" t="str">
        <f>IF(Tabla1[[#This Row],[cheque]]="","''",Tabla1[[#This Row],[cheque]])</f>
        <v>''</v>
      </c>
      <c r="L279">
        <f>VLOOKUP(Tabla1[[#This Row],[banco]],Hoja2!$A$1:$B$6,2,0)</f>
        <v>3</v>
      </c>
      <c r="M279" t="str">
        <f>CONCATENATE("'2019-",J279,"-",Tabla1[[#This Row],[dia]],"'")</f>
        <v>'2019-3-11'</v>
      </c>
      <c r="N279" s="4">
        <f>DATE(2019,J279,Tabla1[[#This Row],[dia]])</f>
        <v>43535</v>
      </c>
      <c r="P279">
        <f>DAY(Tabla1[[#This Row],[fecha]])</f>
        <v>11</v>
      </c>
      <c r="Q279">
        <f>MONTH(Tabla1[[#This Row],[fecha]])</f>
        <v>2</v>
      </c>
      <c r="R279">
        <f>YEAR(Tabla1[[#This Row],[fecha]])</f>
        <v>2019</v>
      </c>
      <c r="S279" t="str">
        <f t="shared" si="12"/>
        <v>'2019-2-11'</v>
      </c>
      <c r="T279" t="str">
        <f t="shared" si="13"/>
        <v/>
      </c>
      <c r="U279" t="str">
        <f t="shared" si="14"/>
        <v>insert into estados_cuenta (tipo_movimiento, concepto, fecha, cheque, total, deposito, pagado, estatus, created_at, updated_at, pagado_boolean, id_cuenta, id_admin) values('INGRESO','EF MIXTO PINSA PROYECTOS Y SERVICIOS INDUSTRIALES FACTURA 5935','2019-2-11','',580,580,580,'Pagado','2019-06-27 22:39:00','2019-06-27 22:39:00',1,3,2);</v>
      </c>
    </row>
    <row r="280" spans="1:21" x14ac:dyDescent="0.2">
      <c r="A280">
        <v>11</v>
      </c>
      <c r="B280" s="4">
        <v>43507</v>
      </c>
      <c r="D280" t="s">
        <v>58</v>
      </c>
      <c r="F280" s="1">
        <v>1383.5</v>
      </c>
      <c r="G280" s="1">
        <v>56245.81</v>
      </c>
      <c r="H280" t="s">
        <v>137</v>
      </c>
      <c r="J280">
        <v>3</v>
      </c>
      <c r="K280" t="str">
        <f>IF(Tabla1[[#This Row],[cheque]]="","''",Tabla1[[#This Row],[cheque]])</f>
        <v>''</v>
      </c>
      <c r="L280">
        <f>VLOOKUP(Tabla1[[#This Row],[banco]],Hoja2!$A$1:$B$6,2,0)</f>
        <v>3</v>
      </c>
      <c r="M280" t="str">
        <f>CONCATENATE("'2019-",J280,"-",Tabla1[[#This Row],[dia]],"'")</f>
        <v>'2019-3-11'</v>
      </c>
      <c r="N280" s="4">
        <f>DATE(2019,J280,Tabla1[[#This Row],[dia]])</f>
        <v>43535</v>
      </c>
      <c r="P280">
        <f>DAY(Tabla1[[#This Row],[fecha]])</f>
        <v>11</v>
      </c>
      <c r="Q280">
        <f>MONTH(Tabla1[[#This Row],[fecha]])</f>
        <v>2</v>
      </c>
      <c r="R280">
        <f>YEAR(Tabla1[[#This Row],[fecha]])</f>
        <v>2019</v>
      </c>
      <c r="S280" t="str">
        <f t="shared" si="12"/>
        <v>'2019-2-11'</v>
      </c>
      <c r="T280" t="str">
        <f t="shared" si="13"/>
        <v>insert into estados_cuenta (tipo_movimiento, concepto, fecha, cheque, total, retiro, pagado, estatus, created_at, updated_at, pagado_boolean, id_cuenta, id_admin) values('EGRESO','SAMS','2019-2-11','',1383.5,1383.5,1383.5,'Pagado','2019-06-27 22:39:00','2019-06-27 22:39:00',1,3,2);</v>
      </c>
      <c r="U280" t="str">
        <f t="shared" si="14"/>
        <v/>
      </c>
    </row>
    <row r="281" spans="1:21" x14ac:dyDescent="0.2">
      <c r="A281">
        <v>13</v>
      </c>
      <c r="B281" s="4">
        <v>43509</v>
      </c>
      <c r="D281" t="s">
        <v>159</v>
      </c>
      <c r="E281" s="1">
        <v>500</v>
      </c>
      <c r="F281" s="1"/>
      <c r="G281" s="1">
        <v>56745.81</v>
      </c>
      <c r="H281" t="s">
        <v>137</v>
      </c>
      <c r="J281">
        <v>3</v>
      </c>
      <c r="K281" t="str">
        <f>IF(Tabla1[[#This Row],[cheque]]="","''",Tabla1[[#This Row],[cheque]])</f>
        <v>''</v>
      </c>
      <c r="L281">
        <f>VLOOKUP(Tabla1[[#This Row],[banco]],Hoja2!$A$1:$B$6,2,0)</f>
        <v>3</v>
      </c>
      <c r="M281" t="str">
        <f>CONCATENATE("'2019-",J281,"-",Tabla1[[#This Row],[dia]],"'")</f>
        <v>'2019-3-13'</v>
      </c>
      <c r="N281" s="4">
        <f>DATE(2019,J281,Tabla1[[#This Row],[dia]])</f>
        <v>43537</v>
      </c>
      <c r="P281">
        <f>DAY(Tabla1[[#This Row],[fecha]])</f>
        <v>13</v>
      </c>
      <c r="Q281">
        <f>MONTH(Tabla1[[#This Row],[fecha]])</f>
        <v>2</v>
      </c>
      <c r="R281">
        <f>YEAR(Tabla1[[#This Row],[fecha]])</f>
        <v>2019</v>
      </c>
      <c r="S281" t="str">
        <f t="shared" si="12"/>
        <v>'2019-2-13'</v>
      </c>
      <c r="T281" t="str">
        <f t="shared" si="13"/>
        <v/>
      </c>
      <c r="U281" t="str">
        <f t="shared" si="14"/>
        <v>insert into estados_cuenta (tipo_movimiento, concepto, fecha, cheque, total, deposito, pagado, estatus, created_at, updated_at, pagado_boolean, id_cuenta, id_admin) values('INGRESO','EF MIXTO CASCANUECES RECIBO 2131','2019-2-13','',500,500,500,'Pagado','2019-06-27 22:39:00','2019-06-27 22:39:00',1,3,2);</v>
      </c>
    </row>
    <row r="282" spans="1:21" x14ac:dyDescent="0.2">
      <c r="A282">
        <v>13</v>
      </c>
      <c r="B282" s="4">
        <v>43509</v>
      </c>
      <c r="D282" t="s">
        <v>160</v>
      </c>
      <c r="E282" s="1">
        <v>1740</v>
      </c>
      <c r="F282" s="1"/>
      <c r="G282" s="1">
        <v>58485.81</v>
      </c>
      <c r="H282" t="s">
        <v>137</v>
      </c>
      <c r="J282">
        <v>3</v>
      </c>
      <c r="K282" t="str">
        <f>IF(Tabla1[[#This Row],[cheque]]="","''",Tabla1[[#This Row],[cheque]])</f>
        <v>''</v>
      </c>
      <c r="L282">
        <f>VLOOKUP(Tabla1[[#This Row],[banco]],Hoja2!$A$1:$B$6,2,0)</f>
        <v>3</v>
      </c>
      <c r="M282" t="str">
        <f>CONCATENATE("'2019-",J282,"-",Tabla1[[#This Row],[dia]],"'")</f>
        <v>'2019-3-13'</v>
      </c>
      <c r="N282" s="4">
        <f>DATE(2019,J282,Tabla1[[#This Row],[dia]])</f>
        <v>43537</v>
      </c>
      <c r="P282">
        <f>DAY(Tabla1[[#This Row],[fecha]])</f>
        <v>13</v>
      </c>
      <c r="Q282">
        <f>MONTH(Tabla1[[#This Row],[fecha]])</f>
        <v>2</v>
      </c>
      <c r="R282">
        <f>YEAR(Tabla1[[#This Row],[fecha]])</f>
        <v>2019</v>
      </c>
      <c r="S282" t="str">
        <f t="shared" si="12"/>
        <v>'2019-2-13'</v>
      </c>
      <c r="T282" t="str">
        <f t="shared" si="13"/>
        <v/>
      </c>
      <c r="U282" t="str">
        <f t="shared" si="14"/>
        <v>insert into estados_cuenta (tipo_movimiento, concepto, fecha, cheque, total, deposito, pagado, estatus, created_at, updated_at, pagado_boolean, id_cuenta, id_admin) values('INGRESO','TITRM PRESTAVALE MAS TIENDAS, MAS COMPRAS FACTURA 5940','2019-2-13','',1740,1740,1740,'Pagado','2019-06-27 22:39:00','2019-06-27 22:39:00',1,3,2);</v>
      </c>
    </row>
    <row r="283" spans="1:21" x14ac:dyDescent="0.2">
      <c r="A283">
        <v>13</v>
      </c>
      <c r="B283" s="4">
        <v>43509</v>
      </c>
      <c r="D283" t="s">
        <v>5</v>
      </c>
      <c r="F283" s="1">
        <v>20000</v>
      </c>
      <c r="G283" s="1">
        <v>38485.81</v>
      </c>
      <c r="H283" t="s">
        <v>137</v>
      </c>
      <c r="J283">
        <v>3</v>
      </c>
      <c r="K283" t="str">
        <f>IF(Tabla1[[#This Row],[cheque]]="","''",Tabla1[[#This Row],[cheque]])</f>
        <v>''</v>
      </c>
      <c r="L283">
        <f>VLOOKUP(Tabla1[[#This Row],[banco]],Hoja2!$A$1:$B$6,2,0)</f>
        <v>3</v>
      </c>
      <c r="M283" t="str">
        <f>CONCATENATE("'2019-",J283,"-",Tabla1[[#This Row],[dia]],"'")</f>
        <v>'2019-3-13'</v>
      </c>
      <c r="N283" s="4">
        <f>DATE(2019,J283,Tabla1[[#This Row],[dia]])</f>
        <v>43537</v>
      </c>
      <c r="P283">
        <f>DAY(Tabla1[[#This Row],[fecha]])</f>
        <v>13</v>
      </c>
      <c r="Q283">
        <f>MONTH(Tabla1[[#This Row],[fecha]])</f>
        <v>2</v>
      </c>
      <c r="R283">
        <f>YEAR(Tabla1[[#This Row],[fecha]])</f>
        <v>2019</v>
      </c>
      <c r="S283" t="str">
        <f t="shared" si="12"/>
        <v>'2019-2-13'</v>
      </c>
      <c r="T283" t="str">
        <f t="shared" si="13"/>
        <v>insert into estados_cuenta (tipo_movimiento, concepto, fecha, cheque, total, retiro, pagado, estatus, created_at, updated_at, pagado_boolean, id_cuenta, id_admin) values('EGRESO','TRASPASO DE HSBC A SCOTIABANK','2019-2-13','',20000,20000,20000,'Pagado','2019-06-27 22:39:00','2019-06-27 22:39:00',1,3,2);</v>
      </c>
      <c r="U283" t="str">
        <f t="shared" si="14"/>
        <v/>
      </c>
    </row>
    <row r="284" spans="1:21" x14ac:dyDescent="0.2">
      <c r="A284">
        <v>13</v>
      </c>
      <c r="B284" s="4">
        <v>43509</v>
      </c>
      <c r="C284" s="2"/>
      <c r="D284" t="s">
        <v>161</v>
      </c>
      <c r="E284" s="1">
        <v>3400</v>
      </c>
      <c r="F284" s="1"/>
      <c r="G284" s="1">
        <v>41885.81</v>
      </c>
      <c r="H284" t="s">
        <v>137</v>
      </c>
      <c r="J284">
        <v>3</v>
      </c>
      <c r="K284" t="str">
        <f>IF(Tabla1[[#This Row],[cheque]]="","''",Tabla1[[#This Row],[cheque]])</f>
        <v>''</v>
      </c>
      <c r="L284">
        <f>VLOOKUP(Tabla1[[#This Row],[banco]],Hoja2!$A$1:$B$6,2,0)</f>
        <v>3</v>
      </c>
      <c r="M284" t="str">
        <f>CONCATENATE("'2019-",J284,"-",Tabla1[[#This Row],[dia]],"'")</f>
        <v>'2019-3-13'</v>
      </c>
      <c r="N284" s="4">
        <f>DATE(2019,J284,Tabla1[[#This Row],[dia]])</f>
        <v>43537</v>
      </c>
      <c r="P284">
        <f>DAY(Tabla1[[#This Row],[fecha]])</f>
        <v>13</v>
      </c>
      <c r="Q284">
        <f>MONTH(Tabla1[[#This Row],[fecha]])</f>
        <v>2</v>
      </c>
      <c r="R284">
        <f>YEAR(Tabla1[[#This Row],[fecha]])</f>
        <v>2019</v>
      </c>
      <c r="S284" t="str">
        <f t="shared" si="12"/>
        <v>'2019-2-13'</v>
      </c>
      <c r="T284" t="str">
        <f t="shared" si="13"/>
        <v/>
      </c>
      <c r="U284" t="str">
        <f t="shared" si="14"/>
        <v>insert into estados_cuenta (tipo_movimiento, concepto, fecha, cheque, total, deposito, pagado, estatus, created_at, updated_at, pagado_boolean, id_cuenta, id_admin) values('INGRESO','RM SENDA A LA ETERNIDAD RECIBO 2128 PAGO 3/3','2019-2-13','',3400,3400,3400,'Pagado','2019-06-27 22:39:00','2019-06-27 22:39:00',1,3,2);</v>
      </c>
    </row>
    <row r="285" spans="1:21" x14ac:dyDescent="0.2">
      <c r="A285">
        <v>13</v>
      </c>
      <c r="B285" s="4">
        <v>43509</v>
      </c>
      <c r="D285" t="s">
        <v>595</v>
      </c>
      <c r="F285" s="1">
        <v>806</v>
      </c>
      <c r="G285" s="1">
        <v>18458.47</v>
      </c>
      <c r="H285" t="s">
        <v>136</v>
      </c>
      <c r="J285">
        <v>3</v>
      </c>
      <c r="K285" t="str">
        <f>IF(Tabla1[[#This Row],[cheque]]="","''",Tabla1[[#This Row],[cheque]])</f>
        <v>''</v>
      </c>
      <c r="L285">
        <f>VLOOKUP(Tabla1[[#This Row],[banco]],Hoja2!$A$1:$B$6,2,0)</f>
        <v>2</v>
      </c>
      <c r="M285" t="str">
        <f>CONCATENATE("'2019-",J285,"-",Tabla1[[#This Row],[dia]],"'")</f>
        <v>'2019-3-13'</v>
      </c>
      <c r="N285" s="4">
        <f>DATE(2019,J285,Tabla1[[#This Row],[dia]])</f>
        <v>43537</v>
      </c>
      <c r="P285">
        <f>DAY(Tabla1[[#This Row],[fecha]])</f>
        <v>13</v>
      </c>
      <c r="Q285">
        <f>MONTH(Tabla1[[#This Row],[fecha]])</f>
        <v>2</v>
      </c>
      <c r="R285">
        <f>YEAR(Tabla1[[#This Row],[fecha]])</f>
        <v>2019</v>
      </c>
      <c r="S285" t="str">
        <f t="shared" si="12"/>
        <v>'2019-2-13'</v>
      </c>
      <c r="T285" t="str">
        <f t="shared" si="13"/>
        <v>insert into estados_cuenta (tipo_movimiento, concepto, fecha, cheque, total, retiro, pagado, estatus, created_at, updated_at, pagado_boolean, id_cuenta, id_admin) values('EGRESO','MITZY TATIANA (personales)','2019-2-13','',806,806,806,'Pagado','2019-06-27 22:39:00','2019-06-27 22:39:00',1,2,2);</v>
      </c>
      <c r="U285" t="str">
        <f t="shared" si="14"/>
        <v/>
      </c>
    </row>
    <row r="286" spans="1:21" x14ac:dyDescent="0.2">
      <c r="A286">
        <v>13</v>
      </c>
      <c r="B286" s="4">
        <v>43509</v>
      </c>
      <c r="D286" t="s">
        <v>596</v>
      </c>
      <c r="F286" s="1">
        <v>2000</v>
      </c>
      <c r="G286" s="1">
        <v>16458.47</v>
      </c>
      <c r="H286" t="s">
        <v>136</v>
      </c>
      <c r="J286">
        <v>3</v>
      </c>
      <c r="K286" t="str">
        <f>IF(Tabla1[[#This Row],[cheque]]="","''",Tabla1[[#This Row],[cheque]])</f>
        <v>''</v>
      </c>
      <c r="L286">
        <f>VLOOKUP(Tabla1[[#This Row],[banco]],Hoja2!$A$1:$B$6,2,0)</f>
        <v>2</v>
      </c>
      <c r="M286" t="str">
        <f>CONCATENATE("'2019-",J286,"-",Tabla1[[#This Row],[dia]],"'")</f>
        <v>'2019-3-13'</v>
      </c>
      <c r="N286" s="4">
        <f>DATE(2019,J286,Tabla1[[#This Row],[dia]])</f>
        <v>43537</v>
      </c>
      <c r="P286">
        <f>DAY(Tabla1[[#This Row],[fecha]])</f>
        <v>13</v>
      </c>
      <c r="Q286">
        <f>MONTH(Tabla1[[#This Row],[fecha]])</f>
        <v>2</v>
      </c>
      <c r="R286">
        <f>YEAR(Tabla1[[#This Row],[fecha]])</f>
        <v>2019</v>
      </c>
      <c r="S286" t="str">
        <f t="shared" si="12"/>
        <v>'2019-2-13'</v>
      </c>
      <c r="T286" t="str">
        <f t="shared" si="13"/>
        <v>insert into estados_cuenta (tipo_movimiento, concepto, fecha, cheque, total, retiro, pagado, estatus, created_at, updated_at, pagado_boolean, id_cuenta, id_admin) values('EGRESO','PAGO CUOTA VECINOS (casa)','2019-2-13','',2000,2000,2000,'Pagado','2019-06-27 22:39:00','2019-06-27 22:39:00',1,2,2);</v>
      </c>
      <c r="U286" t="str">
        <f t="shared" si="14"/>
        <v/>
      </c>
    </row>
    <row r="287" spans="1:21" x14ac:dyDescent="0.2">
      <c r="A287">
        <v>13</v>
      </c>
      <c r="B287" s="4">
        <v>43509</v>
      </c>
      <c r="D287" t="s">
        <v>597</v>
      </c>
      <c r="F287" s="1">
        <v>3400</v>
      </c>
      <c r="G287" s="1">
        <v>13058.47</v>
      </c>
      <c r="H287" t="s">
        <v>136</v>
      </c>
      <c r="J287">
        <v>3</v>
      </c>
      <c r="K287" t="str">
        <f>IF(Tabla1[[#This Row],[cheque]]="","''",Tabla1[[#This Row],[cheque]])</f>
        <v>''</v>
      </c>
      <c r="L287">
        <f>VLOOKUP(Tabla1[[#This Row],[banco]],Hoja2!$A$1:$B$6,2,0)</f>
        <v>2</v>
      </c>
      <c r="M287" t="str">
        <f>CONCATENATE("'2019-",J287,"-",Tabla1[[#This Row],[dia]],"'")</f>
        <v>'2019-3-13'</v>
      </c>
      <c r="N287" s="4">
        <f>DATE(2019,J287,Tabla1[[#This Row],[dia]])</f>
        <v>43537</v>
      </c>
      <c r="P287">
        <f>DAY(Tabla1[[#This Row],[fecha]])</f>
        <v>13</v>
      </c>
      <c r="Q287">
        <f>MONTH(Tabla1[[#This Row],[fecha]])</f>
        <v>2</v>
      </c>
      <c r="R287">
        <f>YEAR(Tabla1[[#This Row],[fecha]])</f>
        <v>2019</v>
      </c>
      <c r="S287" t="str">
        <f t="shared" si="12"/>
        <v>'2019-2-13'</v>
      </c>
      <c r="T287" t="str">
        <f t="shared" si="13"/>
        <v>insert into estados_cuenta (tipo_movimiento, concepto, fecha, cheque, total, retiro, pagado, estatus, created_at, updated_at, pagado_boolean, id_cuenta, id_admin) values('EGRESO','SPEI EN','2019-2-13','',3400,3400,3400,'Pagado','2019-06-27 22:39:00','2019-06-27 22:39:00',1,2,2);</v>
      </c>
      <c r="U287" t="str">
        <f t="shared" si="14"/>
        <v/>
      </c>
    </row>
    <row r="288" spans="1:21" x14ac:dyDescent="0.2">
      <c r="A288">
        <v>13</v>
      </c>
      <c r="B288" s="4">
        <v>43509</v>
      </c>
      <c r="D288" t="s">
        <v>685</v>
      </c>
      <c r="F288" s="1">
        <v>10265.290000000001</v>
      </c>
      <c r="G288" s="1">
        <v>30656.91</v>
      </c>
      <c r="H288" t="s">
        <v>140</v>
      </c>
      <c r="J288">
        <v>3</v>
      </c>
      <c r="K288" t="str">
        <f>IF(Tabla1[[#This Row],[cheque]]="","''",Tabla1[[#This Row],[cheque]])</f>
        <v>''</v>
      </c>
      <c r="L288">
        <f>VLOOKUP(Tabla1[[#This Row],[banco]],Hoja2!$A$1:$B$6,2,0)</f>
        <v>6</v>
      </c>
      <c r="M288" t="str">
        <f>CONCATENATE("'2019-",J288,"-",Tabla1[[#This Row],[dia]],"'")</f>
        <v>'2019-3-13'</v>
      </c>
      <c r="N288" s="4">
        <f>DATE(2019,J288,Tabla1[[#This Row],[dia]])</f>
        <v>43537</v>
      </c>
      <c r="P288">
        <f>DAY(Tabla1[[#This Row],[fecha]])</f>
        <v>13</v>
      </c>
      <c r="Q288">
        <f>MONTH(Tabla1[[#This Row],[fecha]])</f>
        <v>2</v>
      </c>
      <c r="R288">
        <f>YEAR(Tabla1[[#This Row],[fecha]])</f>
        <v>2019</v>
      </c>
      <c r="S288" t="str">
        <f t="shared" si="12"/>
        <v>'2019-2-13'</v>
      </c>
      <c r="T288" t="str">
        <f t="shared" si="13"/>
        <v>insert into estados_cuenta (tipo_movimiento, concepto, fecha, cheque, total, retiro, pagado, estatus, created_at, updated_at, pagado_boolean, id_cuenta, id_admin) values('EGRESO','RM (DODO DONUTS MIXTA CL.35, AO MEDICAL SIGUE ADELANTE! MIXTA) REN Y DUSO ETREME SOUND, CANT TELNASA CAPO, Y CANT TENLASA CANT','2019-2-13','',10265.29,10265.29,10265.29,'Pagado','2019-06-27 22:39:00','2019-06-27 22:39:00',1,6,2);</v>
      </c>
      <c r="U288" t="str">
        <f t="shared" si="14"/>
        <v/>
      </c>
    </row>
    <row r="289" spans="1:21" x14ac:dyDescent="0.2">
      <c r="A289">
        <v>13</v>
      </c>
      <c r="B289" s="4">
        <v>43509</v>
      </c>
      <c r="D289" t="s">
        <v>5</v>
      </c>
      <c r="E289" s="1">
        <v>20000</v>
      </c>
      <c r="F289" s="1"/>
      <c r="G289" s="1">
        <v>50656.91</v>
      </c>
      <c r="H289" t="s">
        <v>140</v>
      </c>
      <c r="J289">
        <v>3</v>
      </c>
      <c r="K289" t="str">
        <f>IF(Tabla1[[#This Row],[cheque]]="","''",Tabla1[[#This Row],[cheque]])</f>
        <v>''</v>
      </c>
      <c r="L289">
        <f>VLOOKUP(Tabla1[[#This Row],[banco]],Hoja2!$A$1:$B$6,2,0)</f>
        <v>6</v>
      </c>
      <c r="M289" t="str">
        <f>CONCATENATE("'2019-",J289,"-",Tabla1[[#This Row],[dia]],"'")</f>
        <v>'2019-3-13'</v>
      </c>
      <c r="N289" s="4">
        <f>DATE(2019,J289,Tabla1[[#This Row],[dia]])</f>
        <v>43537</v>
      </c>
      <c r="P289">
        <f>DAY(Tabla1[[#This Row],[fecha]])</f>
        <v>13</v>
      </c>
      <c r="Q289">
        <f>MONTH(Tabla1[[#This Row],[fecha]])</f>
        <v>2</v>
      </c>
      <c r="R289">
        <f>YEAR(Tabla1[[#This Row],[fecha]])</f>
        <v>2019</v>
      </c>
      <c r="S289" t="str">
        <f t="shared" si="12"/>
        <v>'2019-2-13'</v>
      </c>
      <c r="T289" t="str">
        <f t="shared" si="13"/>
        <v/>
      </c>
      <c r="U289" t="str">
        <f t="shared" si="14"/>
        <v>insert into estados_cuenta (tipo_movimiento, concepto, fecha, cheque, total, deposito, pagado, estatus, created_at, updated_at, pagado_boolean, id_cuenta, id_admin) values('INGRESO','TRASPASO DE HSBC A SCOTIABANK','2019-2-13','',20000,20000,20000,'Pagado','2019-06-27 22:39:00','2019-06-27 22:39:00',1,6,2);</v>
      </c>
    </row>
    <row r="290" spans="1:21" x14ac:dyDescent="0.2">
      <c r="A290">
        <v>14</v>
      </c>
      <c r="B290" s="4">
        <v>43510</v>
      </c>
      <c r="C290">
        <v>217</v>
      </c>
      <c r="D290" t="s">
        <v>162</v>
      </c>
      <c r="F290" s="1">
        <v>4182.2700000000004</v>
      </c>
      <c r="G290" s="1">
        <v>37703.54</v>
      </c>
      <c r="H290" t="s">
        <v>137</v>
      </c>
      <c r="J290">
        <v>3</v>
      </c>
      <c r="K290">
        <f>IF(Tabla1[[#This Row],[cheque]]="","''",Tabla1[[#This Row],[cheque]])</f>
        <v>217</v>
      </c>
      <c r="L290">
        <f>VLOOKUP(Tabla1[[#This Row],[banco]],Hoja2!$A$1:$B$6,2,0)</f>
        <v>3</v>
      </c>
      <c r="M290" t="str">
        <f>CONCATENATE("'2019-",J290,"-",Tabla1[[#This Row],[dia]],"'")</f>
        <v>'2019-3-14'</v>
      </c>
      <c r="N290" s="4">
        <f>DATE(2019,J290,Tabla1[[#This Row],[dia]])</f>
        <v>43538</v>
      </c>
      <c r="P290">
        <f>DAY(Tabla1[[#This Row],[fecha]])</f>
        <v>14</v>
      </c>
      <c r="Q290">
        <f>MONTH(Tabla1[[#This Row],[fecha]])</f>
        <v>2</v>
      </c>
      <c r="R290">
        <f>YEAR(Tabla1[[#This Row],[fecha]])</f>
        <v>2019</v>
      </c>
      <c r="S290" t="str">
        <f t="shared" si="12"/>
        <v>'2019-2-14'</v>
      </c>
      <c r="T290" t="str">
        <f t="shared" si="13"/>
        <v>insert into estados_cuenta (tipo_movimiento, concepto, fecha, cheque, total, retiro, pagado, estatus, created_at, updated_at, pagado_boolean, id_cuenta, id_admin) values('EGRESO','SEGURO IMSS-INFONAVIT','2019-2-14',217,4182.27,4182.27,4182.27,'Pagado','2019-06-27 22:39:00','2019-06-27 22:39:00',1,3,2);</v>
      </c>
      <c r="U290" t="str">
        <f t="shared" si="14"/>
        <v/>
      </c>
    </row>
    <row r="291" spans="1:21" x14ac:dyDescent="0.2">
      <c r="A291">
        <v>14</v>
      </c>
      <c r="B291" s="4">
        <v>43510</v>
      </c>
      <c r="D291" t="s">
        <v>588</v>
      </c>
      <c r="F291" s="1">
        <v>4000</v>
      </c>
      <c r="G291" s="1">
        <v>9058.4699999999993</v>
      </c>
      <c r="H291" t="s">
        <v>136</v>
      </c>
      <c r="J291">
        <v>3</v>
      </c>
      <c r="K291" t="str">
        <f>IF(Tabla1[[#This Row],[cheque]]="","''",Tabla1[[#This Row],[cheque]])</f>
        <v>''</v>
      </c>
      <c r="L291">
        <f>VLOOKUP(Tabla1[[#This Row],[banco]],Hoja2!$A$1:$B$6,2,0)</f>
        <v>2</v>
      </c>
      <c r="M291" t="str">
        <f>CONCATENATE("'2019-",J291,"-",Tabla1[[#This Row],[dia]],"'")</f>
        <v>'2019-3-14'</v>
      </c>
      <c r="N291" s="4">
        <f>DATE(2019,J291,Tabla1[[#This Row],[dia]])</f>
        <v>43538</v>
      </c>
      <c r="P291">
        <f>DAY(Tabla1[[#This Row],[fecha]])</f>
        <v>14</v>
      </c>
      <c r="Q291">
        <f>MONTH(Tabla1[[#This Row],[fecha]])</f>
        <v>2</v>
      </c>
      <c r="R291">
        <f>YEAR(Tabla1[[#This Row],[fecha]])</f>
        <v>2019</v>
      </c>
      <c r="S291" t="str">
        <f t="shared" si="12"/>
        <v>'2019-2-14'</v>
      </c>
      <c r="T291" t="str">
        <f t="shared" si="13"/>
        <v>insert into estados_cuenta (tipo_movimiento, concepto, fecha, cheque, total, retiro, pagado, estatus, created_at, updated_at, pagado_boolean, id_cuenta, id_admin) values('EGRESO','RETIRO (personales)','2019-2-14','',4000,4000,4000,'Pagado','2019-06-27 22:39:00','2019-06-27 22:39:00',1,2,2);</v>
      </c>
      <c r="U291" t="str">
        <f t="shared" si="14"/>
        <v/>
      </c>
    </row>
    <row r="292" spans="1:21" x14ac:dyDescent="0.2">
      <c r="A292">
        <v>14</v>
      </c>
      <c r="B292" s="4">
        <v>43510</v>
      </c>
      <c r="D292" t="s">
        <v>707</v>
      </c>
      <c r="E292" s="1">
        <v>665</v>
      </c>
      <c r="F292" s="1"/>
      <c r="G292" s="1">
        <v>26051.75</v>
      </c>
      <c r="H292" t="s">
        <v>138</v>
      </c>
      <c r="J292">
        <v>3</v>
      </c>
      <c r="K292" t="str">
        <f>IF(Tabla1[[#This Row],[cheque]]="","''",Tabla1[[#This Row],[cheque]])</f>
        <v>''</v>
      </c>
      <c r="L292">
        <f>VLOOKUP(Tabla1[[#This Row],[banco]],Hoja2!$A$1:$B$6,2,0)</f>
        <v>4</v>
      </c>
      <c r="M292" t="str">
        <f>CONCATENATE("'2019-",J292,"-",Tabla1[[#This Row],[dia]],"'")</f>
        <v>'2019-3-14'</v>
      </c>
      <c r="N292" s="4">
        <f>DATE(2019,J292,Tabla1[[#This Row],[dia]])</f>
        <v>43538</v>
      </c>
      <c r="P292">
        <f>DAY(Tabla1[[#This Row],[fecha]])</f>
        <v>14</v>
      </c>
      <c r="Q292">
        <f>MONTH(Tabla1[[#This Row],[fecha]])</f>
        <v>2</v>
      </c>
      <c r="R292">
        <f>YEAR(Tabla1[[#This Row],[fecha]])</f>
        <v>2019</v>
      </c>
      <c r="S292" t="str">
        <f t="shared" si="12"/>
        <v>'2019-2-14'</v>
      </c>
      <c r="T292" t="str">
        <f t="shared" si="13"/>
        <v/>
      </c>
      <c r="U292" t="str">
        <f t="shared" si="14"/>
        <v>insert into estados_cuenta (tipo_movimiento, concepto, fecha, cheque, total, deposito, pagado, estatus, created_at, updated_at, pagado_boolean, id_cuenta, id_admin) values('INGRESO','REN Y DUSO PAGO 4/12 BARAKATO SALON RECIBO 2133','2019-2-14','',665,665,665,'Pagado','2019-06-27 22:39:00','2019-06-27 22:39:00',1,4,2);</v>
      </c>
    </row>
    <row r="293" spans="1:21" x14ac:dyDescent="0.2">
      <c r="A293">
        <v>15</v>
      </c>
      <c r="B293" s="4">
        <v>43511</v>
      </c>
      <c r="D293" t="s">
        <v>163</v>
      </c>
      <c r="E293" s="1">
        <v>580</v>
      </c>
      <c r="F293" s="1"/>
      <c r="G293" s="1">
        <v>38283.54</v>
      </c>
      <c r="H293" t="s">
        <v>137</v>
      </c>
      <c r="J293">
        <v>3</v>
      </c>
      <c r="K293" t="str">
        <f>IF(Tabla1[[#This Row],[cheque]]="","''",Tabla1[[#This Row],[cheque]])</f>
        <v>''</v>
      </c>
      <c r="L293">
        <f>VLOOKUP(Tabla1[[#This Row],[banco]],Hoja2!$A$1:$B$6,2,0)</f>
        <v>3</v>
      </c>
      <c r="M293" t="str">
        <f>CONCATENATE("'2019-",J293,"-",Tabla1[[#This Row],[dia]],"'")</f>
        <v>'2019-3-15'</v>
      </c>
      <c r="N293" s="4">
        <f>DATE(2019,J293,Tabla1[[#This Row],[dia]])</f>
        <v>43539</v>
      </c>
      <c r="P293">
        <f>DAY(Tabla1[[#This Row],[fecha]])</f>
        <v>15</v>
      </c>
      <c r="Q293">
        <f>MONTH(Tabla1[[#This Row],[fecha]])</f>
        <v>2</v>
      </c>
      <c r="R293">
        <f>YEAR(Tabla1[[#This Row],[fecha]])</f>
        <v>2019</v>
      </c>
      <c r="S293" t="str">
        <f t="shared" si="12"/>
        <v>'2019-2-15'</v>
      </c>
      <c r="T293" t="str">
        <f t="shared" si="13"/>
        <v/>
      </c>
      <c r="U293" t="str">
        <f t="shared" si="14"/>
        <v>insert into estados_cuenta (tipo_movimiento, concepto, fecha, cheque, total, deposito, pagado, estatus, created_at, updated_at, pagado_boolean, id_cuenta, id_admin) values('INGRESO','EF MIXTO HIPER RECUBRE FACTURA 5936','2019-2-15','',580,580,580,'Pagado','2019-06-27 22:39:00','2019-06-27 22:39:00',1,3,2);</v>
      </c>
    </row>
    <row r="294" spans="1:21" x14ac:dyDescent="0.2">
      <c r="A294">
        <v>15</v>
      </c>
      <c r="B294" s="4">
        <v>43511</v>
      </c>
      <c r="D294" t="s">
        <v>164</v>
      </c>
      <c r="E294" s="1">
        <v>6600.4</v>
      </c>
      <c r="F294" s="1"/>
      <c r="G294" s="1">
        <v>44883.94</v>
      </c>
      <c r="H294" t="s">
        <v>137</v>
      </c>
      <c r="J294">
        <v>3</v>
      </c>
      <c r="K294" t="str">
        <f>IF(Tabla1[[#This Row],[cheque]]="","''",Tabla1[[#This Row],[cheque]])</f>
        <v>''</v>
      </c>
      <c r="L294">
        <f>VLOOKUP(Tabla1[[#This Row],[banco]],Hoja2!$A$1:$B$6,2,0)</f>
        <v>3</v>
      </c>
      <c r="M294" t="str">
        <f>CONCATENATE("'2019-",J294,"-",Tabla1[[#This Row],[dia]],"'")</f>
        <v>'2019-3-15'</v>
      </c>
      <c r="N294" s="4">
        <f>DATE(2019,J294,Tabla1[[#This Row],[dia]])</f>
        <v>43539</v>
      </c>
      <c r="P294">
        <f>DAY(Tabla1[[#This Row],[fecha]])</f>
        <v>15</v>
      </c>
      <c r="Q294">
        <f>MONTH(Tabla1[[#This Row],[fecha]])</f>
        <v>2</v>
      </c>
      <c r="R294">
        <f>YEAR(Tabla1[[#This Row],[fecha]])</f>
        <v>2019</v>
      </c>
      <c r="S294" t="str">
        <f t="shared" si="12"/>
        <v>'2019-2-15'</v>
      </c>
      <c r="T294" t="str">
        <f t="shared" si="13"/>
        <v/>
      </c>
      <c r="U294" t="str">
        <f t="shared" si="14"/>
        <v>insert into estados_cuenta (tipo_movimiento, concepto, fecha, cheque, total, deposito, pagado, estatus, created_at, updated_at, pagado_boolean, id_cuenta, id_admin) values('INGRESO','RM TALLERES ZARCO FACTURA 5941','2019-2-15','',6600.4,6600.4,6600.4,'Pagado','2019-06-27 22:39:00','2019-06-27 22:39:00',1,3,2);</v>
      </c>
    </row>
    <row r="295" spans="1:21" x14ac:dyDescent="0.2">
      <c r="A295">
        <v>15</v>
      </c>
      <c r="B295" s="4">
        <v>43511</v>
      </c>
      <c r="C295" s="2"/>
      <c r="D295" t="s">
        <v>165</v>
      </c>
      <c r="E295" s="1">
        <v>400</v>
      </c>
      <c r="F295" s="1"/>
      <c r="G295" s="1">
        <v>45283.94</v>
      </c>
      <c r="H295" t="s">
        <v>137</v>
      </c>
      <c r="J295">
        <v>3</v>
      </c>
      <c r="K295" t="str">
        <f>IF(Tabla1[[#This Row],[cheque]]="","''",Tabla1[[#This Row],[cheque]])</f>
        <v>''</v>
      </c>
      <c r="L295">
        <f>VLOOKUP(Tabla1[[#This Row],[banco]],Hoja2!$A$1:$B$6,2,0)</f>
        <v>3</v>
      </c>
      <c r="M295" t="str">
        <f>CONCATENATE("'2019-",J295,"-",Tabla1[[#This Row],[dia]],"'")</f>
        <v>'2019-3-15'</v>
      </c>
      <c r="N295" s="4">
        <f>DATE(2019,J295,Tabla1[[#This Row],[dia]])</f>
        <v>43539</v>
      </c>
      <c r="P295">
        <f>DAY(Tabla1[[#This Row],[fecha]])</f>
        <v>15</v>
      </c>
      <c r="Q295">
        <f>MONTH(Tabla1[[#This Row],[fecha]])</f>
        <v>2</v>
      </c>
      <c r="R295">
        <f>YEAR(Tabla1[[#This Row],[fecha]])</f>
        <v>2019</v>
      </c>
      <c r="S295" t="str">
        <f t="shared" si="12"/>
        <v>'2019-2-15'</v>
      </c>
      <c r="T295" t="str">
        <f t="shared" si="13"/>
        <v/>
      </c>
      <c r="U295" t="str">
        <f t="shared" si="14"/>
        <v>insert into estados_cuenta (tipo_movimiento, concepto, fecha, cheque, total, deposito, pagado, estatus, created_at, updated_at, pagado_boolean, id_cuenta, id_admin) values('INGRESO','EF VIA AUREA RECIBO 2129','2019-2-15','',400,400,400,'Pagado','2019-06-27 22:39:00','2019-06-27 22:39:00',1,3,2);</v>
      </c>
    </row>
    <row r="296" spans="1:21" x14ac:dyDescent="0.2">
      <c r="A296">
        <v>15</v>
      </c>
      <c r="B296" s="4">
        <v>43511</v>
      </c>
      <c r="D296" t="s">
        <v>13</v>
      </c>
      <c r="F296" s="1">
        <v>10000</v>
      </c>
      <c r="G296" s="1">
        <v>35283.94</v>
      </c>
      <c r="H296" t="s">
        <v>137</v>
      </c>
      <c r="J296">
        <v>3</v>
      </c>
      <c r="K296" t="str">
        <f>IF(Tabla1[[#This Row],[cheque]]="","''",Tabla1[[#This Row],[cheque]])</f>
        <v>''</v>
      </c>
      <c r="L296">
        <f>VLOOKUP(Tabla1[[#This Row],[banco]],Hoja2!$A$1:$B$6,2,0)</f>
        <v>3</v>
      </c>
      <c r="M296" t="str">
        <f>CONCATENATE("'2019-",J296,"-",Tabla1[[#This Row],[dia]],"'")</f>
        <v>'2019-3-15'</v>
      </c>
      <c r="N296" s="4">
        <f>DATE(2019,J296,Tabla1[[#This Row],[dia]])</f>
        <v>43539</v>
      </c>
      <c r="P296">
        <f>DAY(Tabla1[[#This Row],[fecha]])</f>
        <v>15</v>
      </c>
      <c r="Q296">
        <f>MONTH(Tabla1[[#This Row],[fecha]])</f>
        <v>2</v>
      </c>
      <c r="R296">
        <f>YEAR(Tabla1[[#This Row],[fecha]])</f>
        <v>2019</v>
      </c>
      <c r="S296" t="str">
        <f t="shared" si="12"/>
        <v>'2019-2-15'</v>
      </c>
      <c r="T296" t="str">
        <f t="shared" si="13"/>
        <v>insert into estados_cuenta (tipo_movimiento, concepto, fecha, cheque, total, retiro, pagado, estatus, created_at, updated_at, pagado_boolean, id_cuenta, id_admin) values('EGRESO','TRASPASO DE HSBC A BANCOMER','2019-2-15','',10000,10000,10000,'Pagado','2019-06-27 22:39:00','2019-06-27 22:39:00',1,3,2);</v>
      </c>
      <c r="U296" t="str">
        <f t="shared" si="14"/>
        <v/>
      </c>
    </row>
    <row r="297" spans="1:21" x14ac:dyDescent="0.2">
      <c r="A297">
        <v>15</v>
      </c>
      <c r="B297" s="4">
        <v>43511</v>
      </c>
      <c r="D297" t="s">
        <v>166</v>
      </c>
      <c r="F297" s="1">
        <v>15000</v>
      </c>
      <c r="G297" s="1">
        <v>20283.939999999999</v>
      </c>
      <c r="H297" t="s">
        <v>137</v>
      </c>
      <c r="J297">
        <v>3</v>
      </c>
      <c r="K297" t="str">
        <f>IF(Tabla1[[#This Row],[cheque]]="","''",Tabla1[[#This Row],[cheque]])</f>
        <v>''</v>
      </c>
      <c r="L297">
        <f>VLOOKUP(Tabla1[[#This Row],[banco]],Hoja2!$A$1:$B$6,2,0)</f>
        <v>3</v>
      </c>
      <c r="M297" t="str">
        <f>CONCATENATE("'2019-",J297,"-",Tabla1[[#This Row],[dia]],"'")</f>
        <v>'2019-3-15'</v>
      </c>
      <c r="N297" s="4">
        <f>DATE(2019,J297,Tabla1[[#This Row],[dia]])</f>
        <v>43539</v>
      </c>
      <c r="P297">
        <f>DAY(Tabla1[[#This Row],[fecha]])</f>
        <v>15</v>
      </c>
      <c r="Q297">
        <f>MONTH(Tabla1[[#This Row],[fecha]])</f>
        <v>2</v>
      </c>
      <c r="R297">
        <f>YEAR(Tabla1[[#This Row],[fecha]])</f>
        <v>2019</v>
      </c>
      <c r="S297" t="str">
        <f t="shared" si="12"/>
        <v>'2019-2-15'</v>
      </c>
      <c r="T297" t="str">
        <f t="shared" si="13"/>
        <v>insert into estados_cuenta (tipo_movimiento, concepto, fecha, cheque, total, retiro, pagado, estatus, created_at, updated_at, pagado_boolean, id_cuenta, id_admin) values('EGRESO','RENTA OFICINA','2019-2-15','',15000,15000,15000,'Pagado','2019-06-27 22:39:00','2019-06-27 22:39:00',1,3,2);</v>
      </c>
      <c r="U297" t="str">
        <f t="shared" si="14"/>
        <v/>
      </c>
    </row>
    <row r="298" spans="1:21" ht="34" x14ac:dyDescent="0.2">
      <c r="A298">
        <v>15</v>
      </c>
      <c r="B298" s="4">
        <v>43511</v>
      </c>
      <c r="D298" s="2" t="s">
        <v>167</v>
      </c>
      <c r="F298" s="1">
        <v>12</v>
      </c>
      <c r="G298" s="1">
        <v>20271.939999999999</v>
      </c>
      <c r="H298" t="s">
        <v>137</v>
      </c>
      <c r="J298">
        <v>3</v>
      </c>
      <c r="K298" t="str">
        <f>IF(Tabla1[[#This Row],[cheque]]="","''",Tabla1[[#This Row],[cheque]])</f>
        <v>''</v>
      </c>
      <c r="L298">
        <f>VLOOKUP(Tabla1[[#This Row],[banco]],Hoja2!$A$1:$B$6,2,0)</f>
        <v>3</v>
      </c>
      <c r="M298" t="str">
        <f>CONCATENATE("'2019-",J298,"-",Tabla1[[#This Row],[dia]],"'")</f>
        <v>'2019-3-15'</v>
      </c>
      <c r="N298" s="4">
        <f>DATE(2019,J298,Tabla1[[#This Row],[dia]])</f>
        <v>43539</v>
      </c>
      <c r="P298">
        <f>DAY(Tabla1[[#This Row],[fecha]])</f>
        <v>15</v>
      </c>
      <c r="Q298">
        <f>MONTH(Tabla1[[#This Row],[fecha]])</f>
        <v>2</v>
      </c>
      <c r="R298">
        <f>YEAR(Tabla1[[#This Row],[fecha]])</f>
        <v>2019</v>
      </c>
      <c r="S298" t="str">
        <f t="shared" si="12"/>
        <v>'2019-2-15'</v>
      </c>
      <c r="T298" t="str">
        <f t="shared" si="13"/>
        <v>insert into estados_cuenta (tipo_movimiento, concepto, fecha, cheque, total, retiro, pagado, estatus, created_at, updated_at, pagado_boolean, id_cuenta, id_admin) values('EGRESO','RO SERTEI SOLUCIONES INFORMATICAS
MANUALES Y RO PORTAFOLIOS SERTEI (pago complementario)','2019-2-15','',12,12,12,'Pagado','2019-06-27 22:39:00','2019-06-27 22:39:00',1,3,2);</v>
      </c>
      <c r="U298" t="str">
        <f t="shared" si="14"/>
        <v/>
      </c>
    </row>
    <row r="299" spans="1:21" x14ac:dyDescent="0.2">
      <c r="A299">
        <v>15</v>
      </c>
      <c r="B299" s="4">
        <v>43511</v>
      </c>
      <c r="D299" t="s">
        <v>168</v>
      </c>
      <c r="E299" s="1">
        <v>8275.44</v>
      </c>
      <c r="F299" s="1"/>
      <c r="G299" s="1">
        <v>28547.38</v>
      </c>
      <c r="H299" t="s">
        <v>137</v>
      </c>
      <c r="J299">
        <v>3</v>
      </c>
      <c r="K299" t="str">
        <f>IF(Tabla1[[#This Row],[cheque]]="","''",Tabla1[[#This Row],[cheque]])</f>
        <v>''</v>
      </c>
      <c r="L299">
        <f>VLOOKUP(Tabla1[[#This Row],[banco]],Hoja2!$A$1:$B$6,2,0)</f>
        <v>3</v>
      </c>
      <c r="M299" t="str">
        <f>CONCATENATE("'2019-",J299,"-",Tabla1[[#This Row],[dia]],"'")</f>
        <v>'2019-3-15'</v>
      </c>
      <c r="N299" s="4">
        <f>DATE(2019,J299,Tabla1[[#This Row],[dia]])</f>
        <v>43539</v>
      </c>
      <c r="P299">
        <f>DAY(Tabla1[[#This Row],[fecha]])</f>
        <v>15</v>
      </c>
      <c r="Q299">
        <f>MONTH(Tabla1[[#This Row],[fecha]])</f>
        <v>2</v>
      </c>
      <c r="R299">
        <f>YEAR(Tabla1[[#This Row],[fecha]])</f>
        <v>2019</v>
      </c>
      <c r="S299" t="str">
        <f t="shared" si="12"/>
        <v>'2019-2-15'</v>
      </c>
      <c r="T299" t="str">
        <f t="shared" si="13"/>
        <v/>
      </c>
      <c r="U299" t="str">
        <f t="shared" si="14"/>
        <v>insert into estados_cuenta (tipo_movimiento, concepto, fecha, cheque, total, deposito, pagado, estatus, created_at, updated_at, pagado_boolean, id_cuenta, id_admin) values('INGRESO','REN Y DUSO AVISO COMERCIAL MAS QUE CLIENTES HACEMOS AMIGOS FACTURA 5943','2019-2-15','',8275.44,8275.44,8275.44,'Pagado','2019-06-27 22:39:00','2019-06-27 22:39:00',1,3,2);</v>
      </c>
    </row>
    <row r="300" spans="1:21" x14ac:dyDescent="0.2">
      <c r="A300">
        <v>15</v>
      </c>
      <c r="B300" s="4">
        <v>43511</v>
      </c>
      <c r="D300" t="s">
        <v>169</v>
      </c>
      <c r="E300" s="1">
        <v>1500</v>
      </c>
      <c r="F300" s="1"/>
      <c r="G300" s="1">
        <v>30047.38</v>
      </c>
      <c r="H300" t="s">
        <v>137</v>
      </c>
      <c r="J300">
        <v>3</v>
      </c>
      <c r="K300" t="str">
        <f>IF(Tabla1[[#This Row],[cheque]]="","''",Tabla1[[#This Row],[cheque]])</f>
        <v>''</v>
      </c>
      <c r="L300">
        <f>VLOOKUP(Tabla1[[#This Row],[banco]],Hoja2!$A$1:$B$6,2,0)</f>
        <v>3</v>
      </c>
      <c r="M300" t="str">
        <f>CONCATENATE("'2019-",J300,"-",Tabla1[[#This Row],[dia]],"'")</f>
        <v>'2019-3-15'</v>
      </c>
      <c r="N300" s="4">
        <f>DATE(2019,J300,Tabla1[[#This Row],[dia]])</f>
        <v>43539</v>
      </c>
      <c r="P300">
        <f>DAY(Tabla1[[#This Row],[fecha]])</f>
        <v>15</v>
      </c>
      <c r="Q300">
        <f>MONTH(Tabla1[[#This Row],[fecha]])</f>
        <v>2</v>
      </c>
      <c r="R300">
        <f>YEAR(Tabla1[[#This Row],[fecha]])</f>
        <v>2019</v>
      </c>
      <c r="S300" t="str">
        <f t="shared" si="12"/>
        <v>'2019-2-15'</v>
      </c>
      <c r="T300" t="str">
        <f t="shared" si="13"/>
        <v/>
      </c>
      <c r="U300" t="str">
        <f t="shared" si="14"/>
        <v>insert into estados_cuenta (tipo_movimiento, concepto, fecha, cheque, total, deposito, pagado, estatus, created_at, updated_at, pagado_boolean, id_cuenta, id_admin) values('INGRESO','TITRM TACOS ESPINO RECIBO 2127','2019-2-15','',1500,1500,1500,'Pagado','2019-06-27 22:39:00','2019-06-27 22:39:00',1,3,2);</v>
      </c>
    </row>
    <row r="301" spans="1:21" x14ac:dyDescent="0.2">
      <c r="A301">
        <v>15</v>
      </c>
      <c r="B301" s="4">
        <v>43511</v>
      </c>
      <c r="C301" s="2"/>
      <c r="D301" t="s">
        <v>74</v>
      </c>
      <c r="F301" s="1">
        <v>2500</v>
      </c>
      <c r="G301" s="1">
        <v>27547.38</v>
      </c>
      <c r="H301" t="s">
        <v>137</v>
      </c>
      <c r="J301">
        <v>3</v>
      </c>
      <c r="K301" t="str">
        <f>IF(Tabla1[[#This Row],[cheque]]="","''",Tabla1[[#This Row],[cheque]])</f>
        <v>''</v>
      </c>
      <c r="L301">
        <f>VLOOKUP(Tabla1[[#This Row],[banco]],Hoja2!$A$1:$B$6,2,0)</f>
        <v>3</v>
      </c>
      <c r="M301" t="str">
        <f>CONCATENATE("'2019-",J301,"-",Tabla1[[#This Row],[dia]],"'")</f>
        <v>'2019-3-15'</v>
      </c>
      <c r="N301" s="4">
        <f>DATE(2019,J301,Tabla1[[#This Row],[dia]])</f>
        <v>43539</v>
      </c>
      <c r="P301">
        <f>DAY(Tabla1[[#This Row],[fecha]])</f>
        <v>15</v>
      </c>
      <c r="Q301">
        <f>MONTH(Tabla1[[#This Row],[fecha]])</f>
        <v>2</v>
      </c>
      <c r="R301">
        <f>YEAR(Tabla1[[#This Row],[fecha]])</f>
        <v>2019</v>
      </c>
      <c r="S301" t="str">
        <f t="shared" si="12"/>
        <v>'2019-2-15'</v>
      </c>
      <c r="T301" t="str">
        <f t="shared" si="13"/>
        <v>insert into estados_cuenta (tipo_movimiento, concepto, fecha, cheque, total, retiro, pagado, estatus, created_at, updated_at, pagado_boolean, id_cuenta, id_admin) values('EGRESO','NOMINA AIME','2019-2-15','',2500,2500,2500,'Pagado','2019-06-27 22:39:00','2019-06-27 22:39:00',1,3,2);</v>
      </c>
      <c r="U301" t="str">
        <f t="shared" si="14"/>
        <v/>
      </c>
    </row>
    <row r="302" spans="1:21" x14ac:dyDescent="0.2">
      <c r="A302">
        <v>15</v>
      </c>
      <c r="B302" s="4">
        <v>43511</v>
      </c>
      <c r="D302" t="s">
        <v>50</v>
      </c>
      <c r="F302" s="1">
        <v>3740</v>
      </c>
      <c r="G302" s="1">
        <v>23807.38</v>
      </c>
      <c r="H302" t="s">
        <v>137</v>
      </c>
      <c r="J302">
        <v>3</v>
      </c>
      <c r="K302" t="str">
        <f>IF(Tabla1[[#This Row],[cheque]]="","''",Tabla1[[#This Row],[cheque]])</f>
        <v>''</v>
      </c>
      <c r="L302">
        <f>VLOOKUP(Tabla1[[#This Row],[banco]],Hoja2!$A$1:$B$6,2,0)</f>
        <v>3</v>
      </c>
      <c r="M302" t="str">
        <f>CONCATENATE("'2019-",J302,"-",Tabla1[[#This Row],[dia]],"'")</f>
        <v>'2019-3-15'</v>
      </c>
      <c r="N302" s="4">
        <f>DATE(2019,J302,Tabla1[[#This Row],[dia]])</f>
        <v>43539</v>
      </c>
      <c r="P302">
        <f>DAY(Tabla1[[#This Row],[fecha]])</f>
        <v>15</v>
      </c>
      <c r="Q302">
        <f>MONTH(Tabla1[[#This Row],[fecha]])</f>
        <v>2</v>
      </c>
      <c r="R302">
        <f>YEAR(Tabla1[[#This Row],[fecha]])</f>
        <v>2019</v>
      </c>
      <c r="S302" t="str">
        <f t="shared" si="12"/>
        <v>'2019-2-15'</v>
      </c>
      <c r="T302" t="str">
        <f t="shared" si="13"/>
        <v>insert into estados_cuenta (tipo_movimiento, concepto, fecha, cheque, total, retiro, pagado, estatus, created_at, updated_at, pagado_boolean, id_cuenta, id_admin) values('EGRESO','NOMINA CRISTY','2019-2-15','',3740,3740,3740,'Pagado','2019-06-27 22:39:00','2019-06-27 22:39:00',1,3,2);</v>
      </c>
      <c r="U302" t="str">
        <f t="shared" si="14"/>
        <v/>
      </c>
    </row>
    <row r="303" spans="1:21" x14ac:dyDescent="0.2">
      <c r="A303">
        <v>15</v>
      </c>
      <c r="B303" s="4">
        <v>43511</v>
      </c>
      <c r="D303" t="s">
        <v>65</v>
      </c>
      <c r="F303" s="1">
        <v>4000</v>
      </c>
      <c r="G303" s="1">
        <v>19807.38</v>
      </c>
      <c r="H303" t="s">
        <v>137</v>
      </c>
      <c r="J303">
        <v>3</v>
      </c>
      <c r="K303" t="str">
        <f>IF(Tabla1[[#This Row],[cheque]]="","''",Tabla1[[#This Row],[cheque]])</f>
        <v>''</v>
      </c>
      <c r="L303">
        <f>VLOOKUP(Tabla1[[#This Row],[banco]],Hoja2!$A$1:$B$6,2,0)</f>
        <v>3</v>
      </c>
      <c r="M303" t="str">
        <f>CONCATENATE("'2019-",J303,"-",Tabla1[[#This Row],[dia]],"'")</f>
        <v>'2019-3-15'</v>
      </c>
      <c r="N303" s="4">
        <f>DATE(2019,J303,Tabla1[[#This Row],[dia]])</f>
        <v>43539</v>
      </c>
      <c r="P303">
        <f>DAY(Tabla1[[#This Row],[fecha]])</f>
        <v>15</v>
      </c>
      <c r="Q303">
        <f>MONTH(Tabla1[[#This Row],[fecha]])</f>
        <v>2</v>
      </c>
      <c r="R303">
        <f>YEAR(Tabla1[[#This Row],[fecha]])</f>
        <v>2019</v>
      </c>
      <c r="S303" t="str">
        <f t="shared" si="12"/>
        <v>'2019-2-15'</v>
      </c>
      <c r="T303" t="str">
        <f t="shared" si="13"/>
        <v>insert into estados_cuenta (tipo_movimiento, concepto, fecha, cheque, total, retiro, pagado, estatus, created_at, updated_at, pagado_boolean, id_cuenta, id_admin) values('EGRESO','NOMINA DIANA','2019-2-15','',4000,4000,4000,'Pagado','2019-06-27 22:39:00','2019-06-27 22:39:00',1,3,2);</v>
      </c>
      <c r="U303" t="str">
        <f t="shared" si="14"/>
        <v/>
      </c>
    </row>
    <row r="304" spans="1:21" x14ac:dyDescent="0.2">
      <c r="A304">
        <v>15</v>
      </c>
      <c r="B304" s="4">
        <v>43511</v>
      </c>
      <c r="D304" t="s">
        <v>49</v>
      </c>
      <c r="F304" s="1">
        <v>5000</v>
      </c>
      <c r="G304" s="1">
        <v>14807.38</v>
      </c>
      <c r="H304" t="s">
        <v>137</v>
      </c>
      <c r="J304">
        <v>3</v>
      </c>
      <c r="K304" t="str">
        <f>IF(Tabla1[[#This Row],[cheque]]="","''",Tabla1[[#This Row],[cheque]])</f>
        <v>''</v>
      </c>
      <c r="L304">
        <f>VLOOKUP(Tabla1[[#This Row],[banco]],Hoja2!$A$1:$B$6,2,0)</f>
        <v>3</v>
      </c>
      <c r="M304" t="str">
        <f>CONCATENATE("'2019-",J304,"-",Tabla1[[#This Row],[dia]],"'")</f>
        <v>'2019-3-15'</v>
      </c>
      <c r="N304" s="4">
        <f>DATE(2019,J304,Tabla1[[#This Row],[dia]])</f>
        <v>43539</v>
      </c>
      <c r="P304">
        <f>DAY(Tabla1[[#This Row],[fecha]])</f>
        <v>15</v>
      </c>
      <c r="Q304">
        <f>MONTH(Tabla1[[#This Row],[fecha]])</f>
        <v>2</v>
      </c>
      <c r="R304">
        <f>YEAR(Tabla1[[#This Row],[fecha]])</f>
        <v>2019</v>
      </c>
      <c r="S304" t="str">
        <f t="shared" si="12"/>
        <v>'2019-2-15'</v>
      </c>
      <c r="T304" t="str">
        <f t="shared" si="13"/>
        <v>insert into estados_cuenta (tipo_movimiento, concepto, fecha, cheque, total, retiro, pagado, estatus, created_at, updated_at, pagado_boolean, id_cuenta, id_admin) values('EGRESO','NOMINA LULY','2019-2-15','',5000,5000,5000,'Pagado','2019-06-27 22:39:00','2019-06-27 22:39:00',1,3,2);</v>
      </c>
      <c r="U304" t="str">
        <f t="shared" si="14"/>
        <v/>
      </c>
    </row>
    <row r="305" spans="1:21" x14ac:dyDescent="0.2">
      <c r="A305">
        <v>15</v>
      </c>
      <c r="B305" s="4">
        <v>43511</v>
      </c>
      <c r="D305" t="s">
        <v>51</v>
      </c>
      <c r="F305" s="1">
        <v>4000</v>
      </c>
      <c r="G305" s="1">
        <v>10807.38</v>
      </c>
      <c r="H305" t="s">
        <v>137</v>
      </c>
      <c r="J305">
        <v>3</v>
      </c>
      <c r="K305" t="str">
        <f>IF(Tabla1[[#This Row],[cheque]]="","''",Tabla1[[#This Row],[cheque]])</f>
        <v>''</v>
      </c>
      <c r="L305">
        <f>VLOOKUP(Tabla1[[#This Row],[banco]],Hoja2!$A$1:$B$6,2,0)</f>
        <v>3</v>
      </c>
      <c r="M305" t="str">
        <f>CONCATENATE("'2019-",J305,"-",Tabla1[[#This Row],[dia]],"'")</f>
        <v>'2019-3-15'</v>
      </c>
      <c r="N305" s="4">
        <f>DATE(2019,J305,Tabla1[[#This Row],[dia]])</f>
        <v>43539</v>
      </c>
      <c r="P305">
        <f>DAY(Tabla1[[#This Row],[fecha]])</f>
        <v>15</v>
      </c>
      <c r="Q305">
        <f>MONTH(Tabla1[[#This Row],[fecha]])</f>
        <v>2</v>
      </c>
      <c r="R305">
        <f>YEAR(Tabla1[[#This Row],[fecha]])</f>
        <v>2019</v>
      </c>
      <c r="S305" t="str">
        <f t="shared" si="12"/>
        <v>'2019-2-15'</v>
      </c>
      <c r="T305" t="str">
        <f t="shared" si="13"/>
        <v>insert into estados_cuenta (tipo_movimiento, concepto, fecha, cheque, total, retiro, pagado, estatus, created_at, updated_at, pagado_boolean, id_cuenta, id_admin) values('EGRESO','NOMINA BETTY','2019-2-15','',4000,4000,4000,'Pagado','2019-06-27 22:39:00','2019-06-27 22:39:00',1,3,2);</v>
      </c>
      <c r="U305" t="str">
        <f t="shared" si="14"/>
        <v/>
      </c>
    </row>
    <row r="306" spans="1:21" x14ac:dyDescent="0.2">
      <c r="A306">
        <v>15</v>
      </c>
      <c r="B306" s="4">
        <v>43511</v>
      </c>
      <c r="D306" t="s">
        <v>48</v>
      </c>
      <c r="F306" s="1">
        <v>4000</v>
      </c>
      <c r="G306" s="1">
        <v>6807.38</v>
      </c>
      <c r="H306" t="s">
        <v>137</v>
      </c>
      <c r="J306">
        <v>3</v>
      </c>
      <c r="K306" t="str">
        <f>IF(Tabla1[[#This Row],[cheque]]="","''",Tabla1[[#This Row],[cheque]])</f>
        <v>''</v>
      </c>
      <c r="L306">
        <f>VLOOKUP(Tabla1[[#This Row],[banco]],Hoja2!$A$1:$B$6,2,0)</f>
        <v>3</v>
      </c>
      <c r="M306" t="str">
        <f>CONCATENATE("'2019-",J306,"-",Tabla1[[#This Row],[dia]],"'")</f>
        <v>'2019-3-15'</v>
      </c>
      <c r="N306" s="4">
        <f>DATE(2019,J306,Tabla1[[#This Row],[dia]])</f>
        <v>43539</v>
      </c>
      <c r="P306">
        <f>DAY(Tabla1[[#This Row],[fecha]])</f>
        <v>15</v>
      </c>
      <c r="Q306">
        <f>MONTH(Tabla1[[#This Row],[fecha]])</f>
        <v>2</v>
      </c>
      <c r="R306">
        <f>YEAR(Tabla1[[#This Row],[fecha]])</f>
        <v>2019</v>
      </c>
      <c r="S306" t="str">
        <f t="shared" si="12"/>
        <v>'2019-2-15'</v>
      </c>
      <c r="T306" t="str">
        <f t="shared" si="13"/>
        <v>insert into estados_cuenta (tipo_movimiento, concepto, fecha, cheque, total, retiro, pagado, estatus, created_at, updated_at, pagado_boolean, id_cuenta, id_admin) values('EGRESO','NOMINA JUAN CARLOS','2019-2-15','',4000,4000,4000,'Pagado','2019-06-27 22:39:00','2019-06-27 22:39:00',1,3,2);</v>
      </c>
      <c r="U306" t="str">
        <f t="shared" si="14"/>
        <v/>
      </c>
    </row>
    <row r="307" spans="1:21" x14ac:dyDescent="0.2">
      <c r="A307">
        <v>15</v>
      </c>
      <c r="B307" s="4">
        <v>43511</v>
      </c>
      <c r="D307" t="s">
        <v>53</v>
      </c>
      <c r="F307" s="1">
        <v>4500</v>
      </c>
      <c r="G307" s="1">
        <v>2307.38</v>
      </c>
      <c r="H307" t="s">
        <v>137</v>
      </c>
      <c r="J307">
        <v>3</v>
      </c>
      <c r="K307" t="str">
        <f>IF(Tabla1[[#This Row],[cheque]]="","''",Tabla1[[#This Row],[cheque]])</f>
        <v>''</v>
      </c>
      <c r="L307">
        <f>VLOOKUP(Tabla1[[#This Row],[banco]],Hoja2!$A$1:$B$6,2,0)</f>
        <v>3</v>
      </c>
      <c r="M307" t="str">
        <f>CONCATENATE("'2019-",J307,"-",Tabla1[[#This Row],[dia]],"'")</f>
        <v>'2019-3-15'</v>
      </c>
      <c r="N307" s="4">
        <f>DATE(2019,J307,Tabla1[[#This Row],[dia]])</f>
        <v>43539</v>
      </c>
      <c r="P307">
        <f>DAY(Tabla1[[#This Row],[fecha]])</f>
        <v>15</v>
      </c>
      <c r="Q307">
        <f>MONTH(Tabla1[[#This Row],[fecha]])</f>
        <v>2</v>
      </c>
      <c r="R307">
        <f>YEAR(Tabla1[[#This Row],[fecha]])</f>
        <v>2019</v>
      </c>
      <c r="S307" t="str">
        <f t="shared" si="12"/>
        <v>'2019-2-15'</v>
      </c>
      <c r="T307" t="str">
        <f t="shared" si="13"/>
        <v>insert into estados_cuenta (tipo_movimiento, concepto, fecha, cheque, total, retiro, pagado, estatus, created_at, updated_at, pagado_boolean, id_cuenta, id_admin) values('EGRESO','NOMINA PAOLA','2019-2-15','',4500,4500,4500,'Pagado','2019-06-27 22:39:00','2019-06-27 22:39:00',1,3,2);</v>
      </c>
      <c r="U307" t="str">
        <f t="shared" si="14"/>
        <v/>
      </c>
    </row>
    <row r="308" spans="1:21" x14ac:dyDescent="0.2">
      <c r="A308">
        <v>15</v>
      </c>
      <c r="B308" s="4">
        <v>43511</v>
      </c>
      <c r="D308" t="s">
        <v>13</v>
      </c>
      <c r="E308" s="1">
        <v>10000</v>
      </c>
      <c r="F308" s="1"/>
      <c r="G308" s="1">
        <v>19058.47</v>
      </c>
      <c r="H308" t="s">
        <v>136</v>
      </c>
      <c r="J308">
        <v>3</v>
      </c>
      <c r="K308" t="str">
        <f>IF(Tabla1[[#This Row],[cheque]]="","''",Tabla1[[#This Row],[cheque]])</f>
        <v>''</v>
      </c>
      <c r="L308">
        <f>VLOOKUP(Tabla1[[#This Row],[banco]],Hoja2!$A$1:$B$6,2,0)</f>
        <v>2</v>
      </c>
      <c r="M308" t="str">
        <f>CONCATENATE("'2019-",J308,"-",Tabla1[[#This Row],[dia]],"'")</f>
        <v>'2019-3-15'</v>
      </c>
      <c r="N308" s="4">
        <f>DATE(2019,J308,Tabla1[[#This Row],[dia]])</f>
        <v>43539</v>
      </c>
      <c r="P308">
        <f>DAY(Tabla1[[#This Row],[fecha]])</f>
        <v>15</v>
      </c>
      <c r="Q308">
        <f>MONTH(Tabla1[[#This Row],[fecha]])</f>
        <v>2</v>
      </c>
      <c r="R308">
        <f>YEAR(Tabla1[[#This Row],[fecha]])</f>
        <v>2019</v>
      </c>
      <c r="S308" t="str">
        <f t="shared" si="12"/>
        <v>'2019-2-15'</v>
      </c>
      <c r="T308" t="str">
        <f t="shared" si="13"/>
        <v/>
      </c>
      <c r="U308" t="str">
        <f t="shared" si="14"/>
        <v>insert into estados_cuenta (tipo_movimiento, concepto, fecha, cheque, total, deposito, pagado, estatus, created_at, updated_at, pagado_boolean, id_cuenta, id_admin) values('INGRESO','TRASPASO DE HSBC A BANCOMER','2019-2-15','',10000,10000,10000,'Pagado','2019-06-27 22:39:00','2019-06-27 22:39:00',1,2,2);</v>
      </c>
    </row>
    <row r="309" spans="1:21" x14ac:dyDescent="0.2">
      <c r="A309">
        <v>15</v>
      </c>
      <c r="B309" s="4">
        <v>43511</v>
      </c>
      <c r="D309" t="s">
        <v>598</v>
      </c>
      <c r="F309" s="1">
        <v>2813.77</v>
      </c>
      <c r="G309" s="1">
        <v>16244.7</v>
      </c>
      <c r="H309" t="s">
        <v>136</v>
      </c>
      <c r="J309">
        <v>3</v>
      </c>
      <c r="K309" t="str">
        <f>IF(Tabla1[[#This Row],[cheque]]="","''",Tabla1[[#This Row],[cheque]])</f>
        <v>''</v>
      </c>
      <c r="L309">
        <f>VLOOKUP(Tabla1[[#This Row],[banco]],Hoja2!$A$1:$B$6,2,0)</f>
        <v>2</v>
      </c>
      <c r="M309" t="str">
        <f>CONCATENATE("'2019-",J309,"-",Tabla1[[#This Row],[dia]],"'")</f>
        <v>'2019-3-15'</v>
      </c>
      <c r="N309" s="4">
        <f>DATE(2019,J309,Tabla1[[#This Row],[dia]])</f>
        <v>43539</v>
      </c>
      <c r="P309">
        <f>DAY(Tabla1[[#This Row],[fecha]])</f>
        <v>15</v>
      </c>
      <c r="Q309">
        <f>MONTH(Tabla1[[#This Row],[fecha]])</f>
        <v>2</v>
      </c>
      <c r="R309">
        <f>YEAR(Tabla1[[#This Row],[fecha]])</f>
        <v>2019</v>
      </c>
      <c r="S309" t="str">
        <f t="shared" si="12"/>
        <v>'2019-2-15'</v>
      </c>
      <c r="T309" t="str">
        <f t="shared" si="13"/>
        <v>insert into estados_cuenta (tipo_movimiento, concepto, fecha, cheque, total, retiro, pagado, estatus, created_at, updated_at, pagado_boolean, id_cuenta, id_admin) values('EGRESO','RM MIXTA WORK INN','2019-2-15','',2813.77,2813.77,2813.77,'Pagado','2019-06-27 22:39:00','2019-06-27 22:39:00',1,2,2);</v>
      </c>
      <c r="U309" t="str">
        <f t="shared" si="14"/>
        <v/>
      </c>
    </row>
    <row r="310" spans="1:21" x14ac:dyDescent="0.2">
      <c r="A310">
        <v>15</v>
      </c>
      <c r="B310" s="4">
        <v>43511</v>
      </c>
      <c r="D310" t="s">
        <v>599</v>
      </c>
      <c r="F310" s="1">
        <v>12</v>
      </c>
      <c r="G310" s="1">
        <v>16232.7</v>
      </c>
      <c r="H310" t="s">
        <v>136</v>
      </c>
      <c r="J310">
        <v>3</v>
      </c>
      <c r="K310" t="str">
        <f>IF(Tabla1[[#This Row],[cheque]]="","''",Tabla1[[#This Row],[cheque]])</f>
        <v>''</v>
      </c>
      <c r="L310">
        <f>VLOOKUP(Tabla1[[#This Row],[banco]],Hoja2!$A$1:$B$6,2,0)</f>
        <v>2</v>
      </c>
      <c r="M310" t="str">
        <f>CONCATENATE("'2019-",J310,"-",Tabla1[[#This Row],[dia]],"'")</f>
        <v>'2019-3-15'</v>
      </c>
      <c r="N310" s="4">
        <f>DATE(2019,J310,Tabla1[[#This Row],[dia]])</f>
        <v>43539</v>
      </c>
      <c r="P310">
        <f>DAY(Tabla1[[#This Row],[fecha]])</f>
        <v>15</v>
      </c>
      <c r="Q310">
        <f>MONTH(Tabla1[[#This Row],[fecha]])</f>
        <v>2</v>
      </c>
      <c r="R310">
        <f>YEAR(Tabla1[[#This Row],[fecha]])</f>
        <v>2019</v>
      </c>
      <c r="S310" t="str">
        <f t="shared" si="12"/>
        <v>'2019-2-15'</v>
      </c>
      <c r="T310" t="str">
        <f t="shared" si="13"/>
        <v>insert into estados_cuenta (tipo_movimiento, concepto, fecha, cheque, total, retiro, pagado, estatus, created_at, updated_at, pagado_boolean, id_cuenta, id_admin) values('EGRESO','RO MANUALES Y PORTAFOLIOS SERTEI INDAUTOR','2019-2-15','',12,12,12,'Pagado','2019-06-27 22:39:00','2019-06-27 22:39:00',1,2,2);</v>
      </c>
      <c r="U310" t="str">
        <f t="shared" si="14"/>
        <v/>
      </c>
    </row>
    <row r="311" spans="1:21" x14ac:dyDescent="0.2">
      <c r="A311">
        <v>15</v>
      </c>
      <c r="B311" s="4">
        <v>43511</v>
      </c>
      <c r="D311" t="s">
        <v>252</v>
      </c>
      <c r="F311" s="1">
        <v>4500</v>
      </c>
      <c r="G311" s="1">
        <v>21551.75</v>
      </c>
      <c r="H311" t="s">
        <v>138</v>
      </c>
      <c r="J311">
        <v>3</v>
      </c>
      <c r="K311" t="str">
        <f>IF(Tabla1[[#This Row],[cheque]]="","''",Tabla1[[#This Row],[cheque]])</f>
        <v>''</v>
      </c>
      <c r="L311">
        <f>VLOOKUP(Tabla1[[#This Row],[banco]],Hoja2!$A$1:$B$6,2,0)</f>
        <v>4</v>
      </c>
      <c r="M311" t="str">
        <f>CONCATENATE("'2019-",J311,"-",Tabla1[[#This Row],[dia]],"'")</f>
        <v>'2019-3-15'</v>
      </c>
      <c r="N311" s="4">
        <f>DATE(2019,J311,Tabla1[[#This Row],[dia]])</f>
        <v>43539</v>
      </c>
      <c r="P311">
        <f>DAY(Tabla1[[#This Row],[fecha]])</f>
        <v>15</v>
      </c>
      <c r="Q311">
        <f>MONTH(Tabla1[[#This Row],[fecha]])</f>
        <v>2</v>
      </c>
      <c r="R311">
        <f>YEAR(Tabla1[[#This Row],[fecha]])</f>
        <v>2019</v>
      </c>
      <c r="S311" t="str">
        <f t="shared" si="12"/>
        <v>'2019-2-15'</v>
      </c>
      <c r="T311" t="str">
        <f t="shared" si="13"/>
        <v>insert into estados_cuenta (tipo_movimiento, concepto, fecha, cheque, total, retiro, pagado, estatus, created_at, updated_at, pagado_boolean, id_cuenta, id_admin) values('EGRESO','NOMINA RAFAEL','2019-2-15','',4500,4500,4500,'Pagado','2019-06-27 22:39:00','2019-06-27 22:39:00',1,4,2);</v>
      </c>
      <c r="U311" t="str">
        <f t="shared" si="14"/>
        <v/>
      </c>
    </row>
    <row r="312" spans="1:21" x14ac:dyDescent="0.2">
      <c r="A312">
        <v>18</v>
      </c>
      <c r="B312" s="4">
        <v>43514</v>
      </c>
      <c r="D312" t="s">
        <v>170</v>
      </c>
      <c r="E312" s="1">
        <v>3480</v>
      </c>
      <c r="F312" s="1"/>
      <c r="G312" s="1">
        <v>5787.38</v>
      </c>
      <c r="H312" t="s">
        <v>137</v>
      </c>
      <c r="J312">
        <v>3</v>
      </c>
      <c r="K312" t="str">
        <f>IF(Tabla1[[#This Row],[cheque]]="","''",Tabla1[[#This Row],[cheque]])</f>
        <v>''</v>
      </c>
      <c r="L312">
        <f>VLOOKUP(Tabla1[[#This Row],[banco]],Hoja2!$A$1:$B$6,2,0)</f>
        <v>3</v>
      </c>
      <c r="M312" t="str">
        <f>CONCATENATE("'2019-",J312,"-",Tabla1[[#This Row],[dia]],"'")</f>
        <v>'2019-3-18'</v>
      </c>
      <c r="N312" s="4">
        <f>DATE(2019,J312,Tabla1[[#This Row],[dia]])</f>
        <v>43542</v>
      </c>
      <c r="P312">
        <f>DAY(Tabla1[[#This Row],[fecha]])</f>
        <v>18</v>
      </c>
      <c r="Q312">
        <f>MONTH(Tabla1[[#This Row],[fecha]])</f>
        <v>2</v>
      </c>
      <c r="R312">
        <f>YEAR(Tabla1[[#This Row],[fecha]])</f>
        <v>2019</v>
      </c>
      <c r="S312" t="str">
        <f t="shared" si="12"/>
        <v>'2019-2-18'</v>
      </c>
      <c r="T312" t="str">
        <f t="shared" si="13"/>
        <v/>
      </c>
      <c r="U312" t="str">
        <f t="shared" si="14"/>
        <v>insert into estados_cuenta (tipo_movimiento, concepto, fecha, cheque, total, deposito, pagado, estatus, created_at, updated_at, pagado_boolean, id_cuenta, id_admin) values('INGRESO','CERTRO (METODOLOGIA DEL PROCESO COLABORATIVO PARA LA IDENTIFICACION DE ELEMENTOS ESTRATEGICOS, LA ADMINISTRACION DE RIESGOS: UNA HERRAMIENTA PARA CREAR Y PERSEVERAR EL VALOR DE UNA INSTITUCION PUBLICA, EL CONTROL INTERNO: UN ALIADO ESTRATEGICO PARA UNA GESTION INSTITUCIONAL EXITOSA Y, DIAGRAMAS Y PRINCIPIOS BASICOS APLICABLES AL CONTROL INTERNO Y ADMINISTRACION DE RIESGOS) FACTURA 5939','2019-2-18','',3480,3480,3480,'Pagado','2019-06-27 22:39:00','2019-06-27 22:39:00',1,3,2);</v>
      </c>
    </row>
    <row r="313" spans="1:21" x14ac:dyDescent="0.2">
      <c r="A313">
        <v>18</v>
      </c>
      <c r="B313" s="4">
        <v>43514</v>
      </c>
      <c r="D313" t="s">
        <v>171</v>
      </c>
      <c r="E313" s="1">
        <v>11116.28</v>
      </c>
      <c r="F313" s="1"/>
      <c r="G313" s="1">
        <v>16903.66</v>
      </c>
      <c r="H313" t="s">
        <v>137</v>
      </c>
      <c r="J313">
        <v>3</v>
      </c>
      <c r="K313" t="str">
        <f>IF(Tabla1[[#This Row],[cheque]]="","''",Tabla1[[#This Row],[cheque]])</f>
        <v>''</v>
      </c>
      <c r="L313">
        <f>VLOOKUP(Tabla1[[#This Row],[banco]],Hoja2!$A$1:$B$6,2,0)</f>
        <v>3</v>
      </c>
      <c r="M313" t="str">
        <f>CONCATENATE("'2019-",J313,"-",Tabla1[[#This Row],[dia]],"'")</f>
        <v>'2019-3-18'</v>
      </c>
      <c r="N313" s="4">
        <f>DATE(2019,J313,Tabla1[[#This Row],[dia]])</f>
        <v>43542</v>
      </c>
      <c r="P313">
        <f>DAY(Tabla1[[#This Row],[fecha]])</f>
        <v>18</v>
      </c>
      <c r="Q313">
        <f>MONTH(Tabla1[[#This Row],[fecha]])</f>
        <v>2</v>
      </c>
      <c r="R313">
        <f>YEAR(Tabla1[[#This Row],[fecha]])</f>
        <v>2019</v>
      </c>
      <c r="S313" t="str">
        <f t="shared" si="12"/>
        <v>'2019-2-18'</v>
      </c>
      <c r="T313" t="str">
        <f t="shared" si="13"/>
        <v/>
      </c>
      <c r="U313" t="str">
        <f t="shared" si="14"/>
        <v>insert into estados_cuenta (tipo_movimiento, concepto, fecha, cheque, total, deposito, pagado, estatus, created_at, updated_at, pagado_boolean, id_cuenta, id_admin) values('INGRESO','REN, DUSO Y TITRM HOME PAINT HP FACTURA 5859 Y CIMP HOME PAINT HP FACTURA 5897','2019-2-18','',11116.28,11116.28,11116.28,'Pagado','2019-06-27 22:39:00','2019-06-27 22:39:00',1,3,2);</v>
      </c>
    </row>
    <row r="314" spans="1:21" x14ac:dyDescent="0.2">
      <c r="A314">
        <v>18</v>
      </c>
      <c r="B314" s="4">
        <v>43514</v>
      </c>
      <c r="D314" t="s">
        <v>172</v>
      </c>
      <c r="E314" s="1">
        <v>2320</v>
      </c>
      <c r="F314" s="1"/>
      <c r="G314" s="1">
        <v>19223.66</v>
      </c>
      <c r="H314" t="s">
        <v>137</v>
      </c>
      <c r="J314">
        <v>3</v>
      </c>
      <c r="K314" t="str">
        <f>IF(Tabla1[[#This Row],[cheque]]="","''",Tabla1[[#This Row],[cheque]])</f>
        <v>''</v>
      </c>
      <c r="L314">
        <f>VLOOKUP(Tabla1[[#This Row],[banco]],Hoja2!$A$1:$B$6,2,0)</f>
        <v>3</v>
      </c>
      <c r="M314" t="str">
        <f>CONCATENATE("'2019-",J314,"-",Tabla1[[#This Row],[dia]],"'")</f>
        <v>'2019-3-18'</v>
      </c>
      <c r="N314" s="4">
        <f>DATE(2019,J314,Tabla1[[#This Row],[dia]])</f>
        <v>43542</v>
      </c>
      <c r="P314">
        <f>DAY(Tabla1[[#This Row],[fecha]])</f>
        <v>18</v>
      </c>
      <c r="Q314">
        <f>MONTH(Tabla1[[#This Row],[fecha]])</f>
        <v>2</v>
      </c>
      <c r="R314">
        <f>YEAR(Tabla1[[#This Row],[fecha]])</f>
        <v>2019</v>
      </c>
      <c r="S314" t="str">
        <f t="shared" si="12"/>
        <v>'2019-2-18'</v>
      </c>
      <c r="T314" t="str">
        <f t="shared" si="13"/>
        <v/>
      </c>
      <c r="U314" t="str">
        <f t="shared" si="14"/>
        <v>insert into estados_cuenta (tipo_movimiento, concepto, fecha, cheque, total, deposito, pagado, estatus, created_at, updated_at, pagado_boolean, id_cuenta, id_admin) values('INGRESO','CIMP, CR Y PLAD NAOMIPHONE FACTURA 5948','2019-2-18','',2320,2320,2320,'Pagado','2019-06-27 22:39:00','2019-06-27 22:39:00',1,3,2);</v>
      </c>
    </row>
    <row r="315" spans="1:21" x14ac:dyDescent="0.2">
      <c r="A315">
        <v>18</v>
      </c>
      <c r="B315" s="4">
        <v>43514</v>
      </c>
      <c r="D315" t="s">
        <v>173</v>
      </c>
      <c r="E315" s="1">
        <v>8275.44</v>
      </c>
      <c r="F315" s="1"/>
      <c r="G315" s="1">
        <v>27499.1</v>
      </c>
      <c r="H315" t="s">
        <v>137</v>
      </c>
      <c r="J315">
        <v>3</v>
      </c>
      <c r="K315" t="str">
        <f>IF(Tabla1[[#This Row],[cheque]]="","''",Tabla1[[#This Row],[cheque]])</f>
        <v>''</v>
      </c>
      <c r="L315">
        <f>VLOOKUP(Tabla1[[#This Row],[banco]],Hoja2!$A$1:$B$6,2,0)</f>
        <v>3</v>
      </c>
      <c r="M315" t="str">
        <f>CONCATENATE("'2019-",J315,"-",Tabla1[[#This Row],[dia]],"'")</f>
        <v>'2019-3-18'</v>
      </c>
      <c r="N315" s="4">
        <f>DATE(2019,J315,Tabla1[[#This Row],[dia]])</f>
        <v>43542</v>
      </c>
      <c r="P315">
        <f>DAY(Tabla1[[#This Row],[fecha]])</f>
        <v>18</v>
      </c>
      <c r="Q315">
        <f>MONTH(Tabla1[[#This Row],[fecha]])</f>
        <v>2</v>
      </c>
      <c r="R315">
        <f>YEAR(Tabla1[[#This Row],[fecha]])</f>
        <v>2019</v>
      </c>
      <c r="S315" t="str">
        <f t="shared" si="12"/>
        <v>'2019-2-18'</v>
      </c>
      <c r="T315" t="str">
        <f t="shared" si="13"/>
        <v/>
      </c>
      <c r="U315" t="str">
        <f t="shared" si="14"/>
        <v>insert into estados_cuenta (tipo_movimiento, concepto, fecha, cheque, total, deposito, pagado, estatus, created_at, updated_at, pagado_boolean, id_cuenta, id_admin) values('INGRESO','REN Y DUSO AMERIVENT FACTURA 5945','2019-2-18','',8275.44,8275.44,8275.44,'Pagado','2019-06-27 22:39:00','2019-06-27 22:39:00',1,3,2);</v>
      </c>
    </row>
    <row r="316" spans="1:21" x14ac:dyDescent="0.2">
      <c r="A316">
        <v>18</v>
      </c>
      <c r="B316" s="4">
        <v>43514</v>
      </c>
      <c r="D316" t="s">
        <v>174</v>
      </c>
      <c r="E316" s="1">
        <v>1141.44</v>
      </c>
      <c r="F316" s="1"/>
      <c r="G316" s="1">
        <v>28640.54</v>
      </c>
      <c r="H316" t="s">
        <v>137</v>
      </c>
      <c r="J316">
        <v>3</v>
      </c>
      <c r="K316" t="str">
        <f>IF(Tabla1[[#This Row],[cheque]]="","''",Tabla1[[#This Row],[cheque]])</f>
        <v>''</v>
      </c>
      <c r="L316">
        <f>VLOOKUP(Tabla1[[#This Row],[banco]],Hoja2!$A$1:$B$6,2,0)</f>
        <v>3</v>
      </c>
      <c r="M316" t="str">
        <f>CONCATENATE("'2019-",J316,"-",Tabla1[[#This Row],[dia]],"'")</f>
        <v>'2019-3-18'</v>
      </c>
      <c r="N316" s="4">
        <f>DATE(2019,J316,Tabla1[[#This Row],[dia]])</f>
        <v>43542</v>
      </c>
      <c r="P316">
        <f>DAY(Tabla1[[#This Row],[fecha]])</f>
        <v>18</v>
      </c>
      <c r="Q316">
        <f>MONTH(Tabla1[[#This Row],[fecha]])</f>
        <v>2</v>
      </c>
      <c r="R316">
        <f>YEAR(Tabla1[[#This Row],[fecha]])</f>
        <v>2019</v>
      </c>
      <c r="S316" t="str">
        <f t="shared" si="12"/>
        <v>'2019-2-18'</v>
      </c>
      <c r="T316" t="str">
        <f t="shared" si="13"/>
        <v/>
      </c>
      <c r="U316" t="str">
        <f t="shared" si="14"/>
        <v>insert into estados_cuenta (tipo_movimiento, concepto, fecha, cheque, total, deposito, pagado, estatus, created_at, updated_at, pagado_boolean, id_cuenta, id_admin) values('INGRESO','REN Y DUSO COMANSA FACTURA 5944','2019-2-18','',1141.44,1141.44,1141.44,'Pagado','2019-06-27 22:39:00','2019-06-27 22:39:00',1,3,2);</v>
      </c>
    </row>
    <row r="317" spans="1:21" x14ac:dyDescent="0.2">
      <c r="A317">
        <v>18</v>
      </c>
      <c r="B317" s="4">
        <v>43514</v>
      </c>
      <c r="D317" t="s">
        <v>175</v>
      </c>
      <c r="F317" s="1">
        <v>116.1</v>
      </c>
      <c r="G317" s="1">
        <v>28524.44</v>
      </c>
      <c r="H317" t="s">
        <v>137</v>
      </c>
      <c r="J317">
        <v>3</v>
      </c>
      <c r="K317" t="str">
        <f>IF(Tabla1[[#This Row],[cheque]]="","''",Tabla1[[#This Row],[cheque]])</f>
        <v>''</v>
      </c>
      <c r="L317">
        <f>VLOOKUP(Tabla1[[#This Row],[banco]],Hoja2!$A$1:$B$6,2,0)</f>
        <v>3</v>
      </c>
      <c r="M317" t="str">
        <f>CONCATENATE("'2019-",J317,"-",Tabla1[[#This Row],[dia]],"'")</f>
        <v>'2019-3-18'</v>
      </c>
      <c r="N317" s="4">
        <f>DATE(2019,J317,Tabla1[[#This Row],[dia]])</f>
        <v>43542</v>
      </c>
      <c r="P317">
        <f>DAY(Tabla1[[#This Row],[fecha]])</f>
        <v>18</v>
      </c>
      <c r="Q317">
        <f>MONTH(Tabla1[[#This Row],[fecha]])</f>
        <v>2</v>
      </c>
      <c r="R317">
        <f>YEAR(Tabla1[[#This Row],[fecha]])</f>
        <v>2019</v>
      </c>
      <c r="S317" t="str">
        <f t="shared" si="12"/>
        <v>'2019-2-18'</v>
      </c>
      <c r="T317" t="str">
        <f t="shared" si="13"/>
        <v>insert into estados_cuenta (tipo_movimiento, concepto, fecha, cheque, total, retiro, pagado, estatus, created_at, updated_at, pagado_boolean, id_cuenta, id_admin) values('EGRESO','SEARS','2019-2-18','',116.1,116.1,116.1,'Pagado','2019-06-27 22:39:00','2019-06-27 22:39:00',1,3,2);</v>
      </c>
      <c r="U317" t="str">
        <f t="shared" si="14"/>
        <v/>
      </c>
    </row>
    <row r="318" spans="1:21" x14ac:dyDescent="0.2">
      <c r="A318">
        <v>18</v>
      </c>
      <c r="B318" s="4">
        <v>43514</v>
      </c>
      <c r="D318" t="s">
        <v>679</v>
      </c>
      <c r="F318" s="1">
        <v>1638.88</v>
      </c>
      <c r="G318" s="1">
        <v>49018.03</v>
      </c>
      <c r="H318" t="s">
        <v>140</v>
      </c>
      <c r="J318">
        <v>3</v>
      </c>
      <c r="K318" t="str">
        <f>IF(Tabla1[[#This Row],[cheque]]="","''",Tabla1[[#This Row],[cheque]])</f>
        <v>''</v>
      </c>
      <c r="L318">
        <f>VLOOKUP(Tabla1[[#This Row],[banco]],Hoja2!$A$1:$B$6,2,0)</f>
        <v>6</v>
      </c>
      <c r="M318" t="str">
        <f>CONCATENATE("'2019-",J318,"-",Tabla1[[#This Row],[dia]],"'")</f>
        <v>'2019-3-18'</v>
      </c>
      <c r="N318" s="4">
        <f>DATE(2019,J318,Tabla1[[#This Row],[dia]])</f>
        <v>43542</v>
      </c>
      <c r="P318">
        <f>DAY(Tabla1[[#This Row],[fecha]])</f>
        <v>18</v>
      </c>
      <c r="Q318">
        <f>MONTH(Tabla1[[#This Row],[fecha]])</f>
        <v>2</v>
      </c>
      <c r="R318">
        <f>YEAR(Tabla1[[#This Row],[fecha]])</f>
        <v>2019</v>
      </c>
      <c r="S318" t="str">
        <f t="shared" si="12"/>
        <v>'2019-2-18'</v>
      </c>
      <c r="T318" t="str">
        <f t="shared" si="13"/>
        <v>insert into estados_cuenta (tipo_movimiento, concepto, fecha, cheque, total, retiro, pagado, estatus, created_at, updated_at, pagado_boolean, id_cuenta, id_admin) values('EGRESO','SEGURO DE VIDA','2019-2-18','',1638.88,1638.88,1638.88,'Pagado','2019-06-27 22:39:00','2019-06-27 22:39:00',1,6,2);</v>
      </c>
      <c r="U318" t="str">
        <f t="shared" si="14"/>
        <v/>
      </c>
    </row>
    <row r="319" spans="1:21" x14ac:dyDescent="0.2">
      <c r="A319">
        <v>18</v>
      </c>
      <c r="B319" s="4">
        <v>43514</v>
      </c>
      <c r="D319" t="s">
        <v>681</v>
      </c>
      <c r="F319" s="1">
        <v>995.65</v>
      </c>
      <c r="G319" s="1">
        <v>48022.38</v>
      </c>
      <c r="H319" t="s">
        <v>140</v>
      </c>
      <c r="J319">
        <v>3</v>
      </c>
      <c r="K319" t="str">
        <f>IF(Tabla1[[#This Row],[cheque]]="","''",Tabla1[[#This Row],[cheque]])</f>
        <v>''</v>
      </c>
      <c r="L319">
        <f>VLOOKUP(Tabla1[[#This Row],[banco]],Hoja2!$A$1:$B$6,2,0)</f>
        <v>6</v>
      </c>
      <c r="M319" t="str">
        <f>CONCATENATE("'2019-",J319,"-",Tabla1[[#This Row],[dia]],"'")</f>
        <v>'2019-3-18'</v>
      </c>
      <c r="N319" s="4">
        <f>DATE(2019,J319,Tabla1[[#This Row],[dia]])</f>
        <v>43542</v>
      </c>
      <c r="P319">
        <f>DAY(Tabla1[[#This Row],[fecha]])</f>
        <v>18</v>
      </c>
      <c r="Q319">
        <f>MONTH(Tabla1[[#This Row],[fecha]])</f>
        <v>2</v>
      </c>
      <c r="R319">
        <f>YEAR(Tabla1[[#This Row],[fecha]])</f>
        <v>2019</v>
      </c>
      <c r="S319" t="str">
        <f t="shared" si="12"/>
        <v>'2019-2-18'</v>
      </c>
      <c r="T319" t="str">
        <f t="shared" si="13"/>
        <v>insert into estados_cuenta (tipo_movimiento, concepto, fecha, cheque, total, retiro, pagado, estatus, created_at, updated_at, pagado_boolean, id_cuenta, id_admin) values('EGRESO','SEGURO DE DAÑOS','2019-2-18','',995.65,995.65,995.65,'Pagado','2019-06-27 22:39:00','2019-06-27 22:39:00',1,6,2);</v>
      </c>
      <c r="U319" t="str">
        <f t="shared" si="14"/>
        <v/>
      </c>
    </row>
    <row r="320" spans="1:21" x14ac:dyDescent="0.2">
      <c r="A320">
        <v>18</v>
      </c>
      <c r="B320" s="4">
        <v>43514</v>
      </c>
      <c r="D320" t="s">
        <v>678</v>
      </c>
      <c r="F320" s="1">
        <v>27519.56</v>
      </c>
      <c r="G320" s="1">
        <v>20502.82</v>
      </c>
      <c r="H320" t="s">
        <v>140</v>
      </c>
      <c r="J320">
        <v>3</v>
      </c>
      <c r="K320" t="str">
        <f>IF(Tabla1[[#This Row],[cheque]]="","''",Tabla1[[#This Row],[cheque]])</f>
        <v>''</v>
      </c>
      <c r="L320">
        <f>VLOOKUP(Tabla1[[#This Row],[banco]],Hoja2!$A$1:$B$6,2,0)</f>
        <v>6</v>
      </c>
      <c r="M320" t="str">
        <f>CONCATENATE("'2019-",J320,"-",Tabla1[[#This Row],[dia]],"'")</f>
        <v>'2019-3-18'</v>
      </c>
      <c r="N320" s="4">
        <f>DATE(2019,J320,Tabla1[[#This Row],[dia]])</f>
        <v>43542</v>
      </c>
      <c r="P320">
        <f>DAY(Tabla1[[#This Row],[fecha]])</f>
        <v>18</v>
      </c>
      <c r="Q320">
        <f>MONTH(Tabla1[[#This Row],[fecha]])</f>
        <v>2</v>
      </c>
      <c r="R320">
        <f>YEAR(Tabla1[[#This Row],[fecha]])</f>
        <v>2019</v>
      </c>
      <c r="S320" t="str">
        <f t="shared" si="12"/>
        <v>'2019-2-18'</v>
      </c>
      <c r="T320" t="str">
        <f t="shared" si="13"/>
        <v>insert into estados_cuenta (tipo_movimiento, concepto, fecha, cheque, total, retiro, pagado, estatus, created_at, updated_at, pagado_boolean, id_cuenta, id_admin) values('EGRESO','INTERESES','2019-2-18','',27519.56,27519.56,27519.56,'Pagado','2019-06-27 22:39:00','2019-06-27 22:39:00',1,6,2);</v>
      </c>
      <c r="U320" t="str">
        <f t="shared" si="14"/>
        <v/>
      </c>
    </row>
    <row r="321" spans="1:21" x14ac:dyDescent="0.2">
      <c r="A321">
        <v>18</v>
      </c>
      <c r="B321" s="4">
        <v>43514</v>
      </c>
      <c r="D321" t="s">
        <v>686</v>
      </c>
      <c r="F321" s="1">
        <v>1230.54</v>
      </c>
      <c r="G321" s="1">
        <v>19272.28</v>
      </c>
      <c r="H321" t="s">
        <v>140</v>
      </c>
      <c r="J321">
        <v>3</v>
      </c>
      <c r="K321" t="str">
        <f>IF(Tabla1[[#This Row],[cheque]]="","''",Tabla1[[#This Row],[cheque]])</f>
        <v>''</v>
      </c>
      <c r="L321">
        <f>VLOOKUP(Tabla1[[#This Row],[banco]],Hoja2!$A$1:$B$6,2,0)</f>
        <v>6</v>
      </c>
      <c r="M321" t="str">
        <f>CONCATENATE("'2019-",J321,"-",Tabla1[[#This Row],[dia]],"'")</f>
        <v>'2019-3-18'</v>
      </c>
      <c r="N321" s="4">
        <f>DATE(2019,J321,Tabla1[[#This Row],[dia]])</f>
        <v>43542</v>
      </c>
      <c r="P321">
        <f>DAY(Tabla1[[#This Row],[fecha]])</f>
        <v>18</v>
      </c>
      <c r="Q321">
        <f>MONTH(Tabla1[[#This Row],[fecha]])</f>
        <v>2</v>
      </c>
      <c r="R321">
        <f>YEAR(Tabla1[[#This Row],[fecha]])</f>
        <v>2019</v>
      </c>
      <c r="S321" t="str">
        <f t="shared" si="12"/>
        <v>'2019-2-18'</v>
      </c>
      <c r="T321" t="str">
        <f t="shared" si="13"/>
        <v>insert into estados_cuenta (tipo_movimiento, concepto, fecha, cheque, total, retiro, pagado, estatus, created_at, updated_at, pagado_boolean, id_cuenta, id_admin) values('EGRESO','PAGO CAPITAL','2019-2-18','',1230.54,1230.54,1230.54,'Pagado','2019-06-27 22:39:00','2019-06-27 22:39:00',1,6,2);</v>
      </c>
      <c r="U321" t="str">
        <f t="shared" si="14"/>
        <v/>
      </c>
    </row>
    <row r="322" spans="1:21" x14ac:dyDescent="0.2">
      <c r="A322">
        <v>19</v>
      </c>
      <c r="B322" s="4">
        <v>43515</v>
      </c>
      <c r="D322" t="s">
        <v>176</v>
      </c>
      <c r="E322" s="1">
        <v>17070</v>
      </c>
      <c r="F322" s="1"/>
      <c r="G322" s="1">
        <v>45594.44</v>
      </c>
      <c r="H322" t="s">
        <v>137</v>
      </c>
      <c r="J322">
        <v>3</v>
      </c>
      <c r="K322" t="str">
        <f>IF(Tabla1[[#This Row],[cheque]]="","''",Tabla1[[#This Row],[cheque]])</f>
        <v>''</v>
      </c>
      <c r="L322">
        <f>VLOOKUP(Tabla1[[#This Row],[banco]],Hoja2!$A$1:$B$6,2,0)</f>
        <v>3</v>
      </c>
      <c r="M322" t="str">
        <f>CONCATENATE("'2019-",J322,"-",Tabla1[[#This Row],[dia]],"'")</f>
        <v>'2019-3-19'</v>
      </c>
      <c r="N322" s="4">
        <f>DATE(2019,J322,Tabla1[[#This Row],[dia]])</f>
        <v>43543</v>
      </c>
      <c r="P322">
        <f>DAY(Tabla1[[#This Row],[fecha]])</f>
        <v>19</v>
      </c>
      <c r="Q322">
        <f>MONTH(Tabla1[[#This Row],[fecha]])</f>
        <v>2</v>
      </c>
      <c r="R322">
        <f>YEAR(Tabla1[[#This Row],[fecha]])</f>
        <v>2019</v>
      </c>
      <c r="S322" t="str">
        <f t="shared" si="12"/>
        <v>'2019-2-19'</v>
      </c>
      <c r="T322" t="str">
        <f t="shared" si="13"/>
        <v/>
      </c>
      <c r="U322" t="str">
        <f t="shared" si="14"/>
        <v>insert into estados_cuenta (tipo_movimiento, concepto, fecha, cheque, total, deposito, pagado, estatus, created_at, updated_at, pagado_boolean, id_cuenta, id_admin) values('INGRESO','RM BUGALOO EN CL. 29, CL. 32 Y CL. 35','2019-2-19','',17070,17070,17070,'Pagado','2019-06-27 22:39:00','2019-06-27 22:39:00',1,3,2);</v>
      </c>
    </row>
    <row r="323" spans="1:21" x14ac:dyDescent="0.2">
      <c r="A323">
        <v>19</v>
      </c>
      <c r="B323" s="4">
        <v>43515</v>
      </c>
      <c r="D323" t="s">
        <v>177</v>
      </c>
      <c r="E323" s="1">
        <v>1740</v>
      </c>
      <c r="F323" s="1"/>
      <c r="G323" s="1">
        <v>47334.44</v>
      </c>
      <c r="H323" t="s">
        <v>137</v>
      </c>
      <c r="J323">
        <v>3</v>
      </c>
      <c r="K323" t="str">
        <f>IF(Tabla1[[#This Row],[cheque]]="","''",Tabla1[[#This Row],[cheque]])</f>
        <v>''</v>
      </c>
      <c r="L323">
        <f>VLOOKUP(Tabla1[[#This Row],[banco]],Hoja2!$A$1:$B$6,2,0)</f>
        <v>3</v>
      </c>
      <c r="M323" t="str">
        <f>CONCATENATE("'2019-",J323,"-",Tabla1[[#This Row],[dia]],"'")</f>
        <v>'2019-3-19'</v>
      </c>
      <c r="N323" s="4">
        <f>DATE(2019,J323,Tabla1[[#This Row],[dia]])</f>
        <v>43543</v>
      </c>
      <c r="P323">
        <f>DAY(Tabla1[[#This Row],[fecha]])</f>
        <v>19</v>
      </c>
      <c r="Q323">
        <f>MONTH(Tabla1[[#This Row],[fecha]])</f>
        <v>2</v>
      </c>
      <c r="R323">
        <f>YEAR(Tabla1[[#This Row],[fecha]])</f>
        <v>2019</v>
      </c>
      <c r="S323" t="str">
        <f t="shared" ref="S323:S386" si="15">CONCATENATE("'2019-",Q323,"-",P323,"'")</f>
        <v>'2019-2-19'</v>
      </c>
      <c r="T323" t="str">
        <f t="shared" ref="T323:T386" si="16">IF(F323="","",CONCATENATE("insert into estados_cuenta (tipo_movimiento, concepto, fecha, cheque, total, retiro, pagado, estatus, created_at, updated_at, pagado_boolean, id_cuenta, id_admin) values('EGRESO','",D323,"',",S323,",",K323,",",F323,",",F323,",",F323,",'Pagado','2019-06-27 22:39:00','2019-06-27 22:39:00',1,",L323,",2);"))</f>
        <v/>
      </c>
      <c r="U323" t="str">
        <f t="shared" ref="U323:U386" si="17">IF(E323="","",CONCATENATE("insert into estados_cuenta (tipo_movimiento, concepto, fecha, cheque, total, deposito, pagado, estatus, created_at, updated_at, pagado_boolean, id_cuenta, id_admin) values('INGRESO','",D323,"',",S323,",",K323,",",E323,",",E323,",",E323,",'Pagado','2019-06-27 22:39:00','2019-06-27 22:39:00',1,",L323,",2);"))</f>
        <v>insert into estados_cuenta (tipo_movimiento, concepto, fecha, cheque, total, deposito, pagado, estatus, created_at, updated_at, pagado_boolean, id_cuenta, id_admin) values('INGRESO','TITRM TERRALITE GASOLINERA FACTURA 5949','2019-2-19','',1740,1740,1740,'Pagado','2019-06-27 22:39:00','2019-06-27 22:39:00',1,3,2);</v>
      </c>
    </row>
    <row r="324" spans="1:21" x14ac:dyDescent="0.2">
      <c r="A324">
        <v>19</v>
      </c>
      <c r="B324" s="4">
        <v>43515</v>
      </c>
      <c r="D324" t="s">
        <v>178</v>
      </c>
      <c r="E324" s="1">
        <v>1102</v>
      </c>
      <c r="F324" s="1"/>
      <c r="G324" s="1">
        <v>48436.44</v>
      </c>
      <c r="H324" t="s">
        <v>137</v>
      </c>
      <c r="J324">
        <v>3</v>
      </c>
      <c r="K324" t="str">
        <f>IF(Tabla1[[#This Row],[cheque]]="","''",Tabla1[[#This Row],[cheque]])</f>
        <v>''</v>
      </c>
      <c r="L324">
        <f>VLOOKUP(Tabla1[[#This Row],[banco]],Hoja2!$A$1:$B$6,2,0)</f>
        <v>3</v>
      </c>
      <c r="M324" t="str">
        <f>CONCATENATE("'2019-",J324,"-",Tabla1[[#This Row],[dia]],"'")</f>
        <v>'2019-3-19'</v>
      </c>
      <c r="N324" s="4">
        <f>DATE(2019,J324,Tabla1[[#This Row],[dia]])</f>
        <v>43543</v>
      </c>
      <c r="P324">
        <f>DAY(Tabla1[[#This Row],[fecha]])</f>
        <v>19</v>
      </c>
      <c r="Q324">
        <f>MONTH(Tabla1[[#This Row],[fecha]])</f>
        <v>2</v>
      </c>
      <c r="R324">
        <f>YEAR(Tabla1[[#This Row],[fecha]])</f>
        <v>2019</v>
      </c>
      <c r="S324" t="str">
        <f t="shared" si="15"/>
        <v>'2019-2-19'</v>
      </c>
      <c r="T324" t="str">
        <f t="shared" si="16"/>
        <v/>
      </c>
      <c r="U324" t="str">
        <f t="shared" si="17"/>
        <v>insert into estados_cuenta (tipo_movimiento, concepto, fecha, cheque, total, deposito, pagado, estatus, created_at, updated_at, pagado_boolean, id_cuenta, id_admin) values('INGRESO','CANT OPTILENTES FACTURA 5956','2019-2-19','',1102,1102,1102,'Pagado','2019-06-27 22:39:00','2019-06-27 22:39:00',1,3,2);</v>
      </c>
    </row>
    <row r="325" spans="1:21" x14ac:dyDescent="0.2">
      <c r="A325">
        <v>19</v>
      </c>
      <c r="B325" s="4">
        <v>43515</v>
      </c>
      <c r="D325" t="s">
        <v>179</v>
      </c>
      <c r="E325" s="1">
        <v>580</v>
      </c>
      <c r="F325" s="1"/>
      <c r="G325" s="1">
        <v>49016.44</v>
      </c>
      <c r="H325" t="s">
        <v>137</v>
      </c>
      <c r="J325">
        <v>3</v>
      </c>
      <c r="K325" t="str">
        <f>IF(Tabla1[[#This Row],[cheque]]="","''",Tabla1[[#This Row],[cheque]])</f>
        <v>''</v>
      </c>
      <c r="L325">
        <f>VLOOKUP(Tabla1[[#This Row],[banco]],Hoja2!$A$1:$B$6,2,0)</f>
        <v>3</v>
      </c>
      <c r="M325" t="str">
        <f>CONCATENATE("'2019-",J325,"-",Tabla1[[#This Row],[dia]],"'")</f>
        <v>'2019-3-19'</v>
      </c>
      <c r="N325" s="4">
        <f>DATE(2019,J325,Tabla1[[#This Row],[dia]])</f>
        <v>43543</v>
      </c>
      <c r="P325">
        <f>DAY(Tabla1[[#This Row],[fecha]])</f>
        <v>19</v>
      </c>
      <c r="Q325">
        <f>MONTH(Tabla1[[#This Row],[fecha]])</f>
        <v>2</v>
      </c>
      <c r="R325">
        <f>YEAR(Tabla1[[#This Row],[fecha]])</f>
        <v>2019</v>
      </c>
      <c r="S325" t="str">
        <f t="shared" si="15"/>
        <v>'2019-2-19'</v>
      </c>
      <c r="T325" t="str">
        <f t="shared" si="16"/>
        <v/>
      </c>
      <c r="U325" t="str">
        <f t="shared" si="17"/>
        <v>insert into estados_cuenta (tipo_movimiento, concepto, fecha, cheque, total, deposito, pagado, estatus, created_at, updated_at, pagado_boolean, id_cuenta, id_admin) values('INGRESO','EF MIXTO ZENTINEL FACTURA 5946','2019-2-19','',580,580,580,'Pagado','2019-06-27 22:39:00','2019-06-27 22:39:00',1,3,2);</v>
      </c>
    </row>
    <row r="326" spans="1:21" x14ac:dyDescent="0.2">
      <c r="A326">
        <v>19</v>
      </c>
      <c r="B326" s="4">
        <v>43515</v>
      </c>
      <c r="D326" t="s">
        <v>13</v>
      </c>
      <c r="F326" s="1">
        <v>16000</v>
      </c>
      <c r="G326" s="1">
        <v>33016.44</v>
      </c>
      <c r="H326" t="s">
        <v>137</v>
      </c>
      <c r="J326">
        <v>3</v>
      </c>
      <c r="K326" t="str">
        <f>IF(Tabla1[[#This Row],[cheque]]="","''",Tabla1[[#This Row],[cheque]])</f>
        <v>''</v>
      </c>
      <c r="L326">
        <f>VLOOKUP(Tabla1[[#This Row],[banco]],Hoja2!$A$1:$B$6,2,0)</f>
        <v>3</v>
      </c>
      <c r="M326" t="str">
        <f>CONCATENATE("'2019-",J326,"-",Tabla1[[#This Row],[dia]],"'")</f>
        <v>'2019-3-19'</v>
      </c>
      <c r="N326" s="4">
        <f>DATE(2019,J326,Tabla1[[#This Row],[dia]])</f>
        <v>43543</v>
      </c>
      <c r="P326">
        <f>DAY(Tabla1[[#This Row],[fecha]])</f>
        <v>19</v>
      </c>
      <c r="Q326">
        <f>MONTH(Tabla1[[#This Row],[fecha]])</f>
        <v>2</v>
      </c>
      <c r="R326">
        <f>YEAR(Tabla1[[#This Row],[fecha]])</f>
        <v>2019</v>
      </c>
      <c r="S326" t="str">
        <f t="shared" si="15"/>
        <v>'2019-2-19'</v>
      </c>
      <c r="T326" t="str">
        <f t="shared" si="16"/>
        <v>insert into estados_cuenta (tipo_movimiento, concepto, fecha, cheque, total, retiro, pagado, estatus, created_at, updated_at, pagado_boolean, id_cuenta, id_admin) values('EGRESO','TRASPASO DE HSBC A BANCOMER','2019-2-19','',16000,16000,16000,'Pagado','2019-06-27 22:39:00','2019-06-27 22:39:00',1,3,2);</v>
      </c>
      <c r="U326" t="str">
        <f t="shared" si="17"/>
        <v/>
      </c>
    </row>
    <row r="327" spans="1:21" x14ac:dyDescent="0.2">
      <c r="A327">
        <v>19</v>
      </c>
      <c r="B327" s="4">
        <v>43515</v>
      </c>
      <c r="C327" s="2"/>
      <c r="D327" t="s">
        <v>600</v>
      </c>
      <c r="F327" s="1">
        <v>390</v>
      </c>
      <c r="G327" s="1">
        <v>15842.7</v>
      </c>
      <c r="H327" t="s">
        <v>136</v>
      </c>
      <c r="J327">
        <v>3</v>
      </c>
      <c r="K327" t="str">
        <f>IF(Tabla1[[#This Row],[cheque]]="","''",Tabla1[[#This Row],[cheque]])</f>
        <v>''</v>
      </c>
      <c r="L327">
        <f>VLOOKUP(Tabla1[[#This Row],[banco]],Hoja2!$A$1:$B$6,2,0)</f>
        <v>2</v>
      </c>
      <c r="M327" t="str">
        <f>CONCATENATE("'2019-",J327,"-",Tabla1[[#This Row],[dia]],"'")</f>
        <v>'2019-3-19'</v>
      </c>
      <c r="N327" s="4">
        <f>DATE(2019,J327,Tabla1[[#This Row],[dia]])</f>
        <v>43543</v>
      </c>
      <c r="P327">
        <f>DAY(Tabla1[[#This Row],[fecha]])</f>
        <v>19</v>
      </c>
      <c r="Q327">
        <f>MONTH(Tabla1[[#This Row],[fecha]])</f>
        <v>2</v>
      </c>
      <c r="R327">
        <f>YEAR(Tabla1[[#This Row],[fecha]])</f>
        <v>2019</v>
      </c>
      <c r="S327" t="str">
        <f t="shared" si="15"/>
        <v>'2019-2-19'</v>
      </c>
      <c r="T327" t="str">
        <f t="shared" si="16"/>
        <v>insert into estados_cuenta (tipo_movimiento, concepto, fecha, cheque, total, retiro, pagado, estatus, created_at, updated_at, pagado_boolean, id_cuenta, id_admin) values('EGRESO','PAGO YADIRA DELGADO (personales Lilian)','2019-2-19','',390,390,390,'Pagado','2019-06-27 22:39:00','2019-06-27 22:39:00',1,2,2);</v>
      </c>
      <c r="U327" t="str">
        <f t="shared" si="17"/>
        <v/>
      </c>
    </row>
    <row r="328" spans="1:21" x14ac:dyDescent="0.2">
      <c r="A328">
        <v>19</v>
      </c>
      <c r="B328" s="4">
        <v>43515</v>
      </c>
      <c r="D328" t="s">
        <v>594</v>
      </c>
      <c r="F328" s="1">
        <v>65</v>
      </c>
      <c r="G328" s="1">
        <v>15777.7</v>
      </c>
      <c r="H328" t="s">
        <v>136</v>
      </c>
      <c r="J328">
        <v>3</v>
      </c>
      <c r="K328" t="str">
        <f>IF(Tabla1[[#This Row],[cheque]]="","''",Tabla1[[#This Row],[cheque]])</f>
        <v>''</v>
      </c>
      <c r="L328">
        <f>VLOOKUP(Tabla1[[#This Row],[banco]],Hoja2!$A$1:$B$6,2,0)</f>
        <v>2</v>
      </c>
      <c r="M328" t="str">
        <f>CONCATENATE("'2019-",J328,"-",Tabla1[[#This Row],[dia]],"'")</f>
        <v>'2019-3-19'</v>
      </c>
      <c r="N328" s="4">
        <f>DATE(2019,J328,Tabla1[[#This Row],[dia]])</f>
        <v>43543</v>
      </c>
      <c r="P328">
        <f>DAY(Tabla1[[#This Row],[fecha]])</f>
        <v>19</v>
      </c>
      <c r="Q328">
        <f>MONTH(Tabla1[[#This Row],[fecha]])</f>
        <v>2</v>
      </c>
      <c r="R328">
        <f>YEAR(Tabla1[[#This Row],[fecha]])</f>
        <v>2019</v>
      </c>
      <c r="S328" t="str">
        <f t="shared" si="15"/>
        <v>'2019-2-19'</v>
      </c>
      <c r="T328" t="str">
        <f t="shared" si="16"/>
        <v>insert into estados_cuenta (tipo_movimiento, concepto, fecha, cheque, total, retiro, pagado, estatus, created_at, updated_at, pagado_boolean, id_cuenta, id_admin) values('EGRESO','PAGO CAFETERIA COLEGIO BELEN','2019-2-19','',65,65,65,'Pagado','2019-06-27 22:39:00','2019-06-27 22:39:00',1,2,2);</v>
      </c>
      <c r="U328" t="str">
        <f t="shared" si="17"/>
        <v/>
      </c>
    </row>
    <row r="329" spans="1:21" x14ac:dyDescent="0.2">
      <c r="A329">
        <v>19</v>
      </c>
      <c r="B329" s="4">
        <v>43515</v>
      </c>
      <c r="D329" t="s">
        <v>13</v>
      </c>
      <c r="E329" s="1">
        <v>16000</v>
      </c>
      <c r="F329" s="1"/>
      <c r="G329" s="1">
        <v>31777.7</v>
      </c>
      <c r="H329" t="s">
        <v>136</v>
      </c>
      <c r="J329">
        <v>3</v>
      </c>
      <c r="K329" t="str">
        <f>IF(Tabla1[[#This Row],[cheque]]="","''",Tabla1[[#This Row],[cheque]])</f>
        <v>''</v>
      </c>
      <c r="L329">
        <f>VLOOKUP(Tabla1[[#This Row],[banco]],Hoja2!$A$1:$B$6,2,0)</f>
        <v>2</v>
      </c>
      <c r="M329" t="str">
        <f>CONCATENATE("'2019-",J329,"-",Tabla1[[#This Row],[dia]],"'")</f>
        <v>'2019-3-19'</v>
      </c>
      <c r="N329" s="4">
        <f>DATE(2019,J329,Tabla1[[#This Row],[dia]])</f>
        <v>43543</v>
      </c>
      <c r="P329">
        <f>DAY(Tabla1[[#This Row],[fecha]])</f>
        <v>19</v>
      </c>
      <c r="Q329">
        <f>MONTH(Tabla1[[#This Row],[fecha]])</f>
        <v>2</v>
      </c>
      <c r="R329">
        <f>YEAR(Tabla1[[#This Row],[fecha]])</f>
        <v>2019</v>
      </c>
      <c r="S329" t="str">
        <f t="shared" si="15"/>
        <v>'2019-2-19'</v>
      </c>
      <c r="T329" t="str">
        <f t="shared" si="16"/>
        <v/>
      </c>
      <c r="U329" t="str">
        <f t="shared" si="17"/>
        <v>insert into estados_cuenta (tipo_movimiento, concepto, fecha, cheque, total, deposito, pagado, estatus, created_at, updated_at, pagado_boolean, id_cuenta, id_admin) values('INGRESO','TRASPASO DE HSBC A BANCOMER','2019-2-19','',16000,16000,16000,'Pagado','2019-06-27 22:39:00','2019-06-27 22:39:00',1,2,2);</v>
      </c>
    </row>
    <row r="330" spans="1:21" x14ac:dyDescent="0.2">
      <c r="A330">
        <v>19</v>
      </c>
      <c r="B330" s="4">
        <v>43515</v>
      </c>
      <c r="D330" t="s">
        <v>601</v>
      </c>
      <c r="F330" s="1">
        <v>19871.61</v>
      </c>
      <c r="G330" s="1">
        <v>11906.09</v>
      </c>
      <c r="H330" t="s">
        <v>136</v>
      </c>
      <c r="J330">
        <v>3</v>
      </c>
      <c r="K330" t="str">
        <f>IF(Tabla1[[#This Row],[cheque]]="","''",Tabla1[[#This Row],[cheque]])</f>
        <v>''</v>
      </c>
      <c r="L330">
        <f>VLOOKUP(Tabla1[[#This Row],[banco]],Hoja2!$A$1:$B$6,2,0)</f>
        <v>2</v>
      </c>
      <c r="M330" t="str">
        <f>CONCATENATE("'2019-",J330,"-",Tabla1[[#This Row],[dia]],"'")</f>
        <v>'2019-3-19'</v>
      </c>
      <c r="N330" s="4">
        <f>DATE(2019,J330,Tabla1[[#This Row],[dia]])</f>
        <v>43543</v>
      </c>
      <c r="P330">
        <f>DAY(Tabla1[[#This Row],[fecha]])</f>
        <v>19</v>
      </c>
      <c r="Q330">
        <f>MONTH(Tabla1[[#This Row],[fecha]])</f>
        <v>2</v>
      </c>
      <c r="R330">
        <f>YEAR(Tabla1[[#This Row],[fecha]])</f>
        <v>2019</v>
      </c>
      <c r="S330" t="str">
        <f t="shared" si="15"/>
        <v>'2019-2-19'</v>
      </c>
      <c r="T330" t="str">
        <f t="shared" si="16"/>
        <v>insert into estados_cuenta (tipo_movimiento, concepto, fecha, cheque, total, retiro, pagado, estatus, created_at, updated_at, pagado_boolean, id_cuenta, id_admin) values('EGRESO','REN Y DUSO (SENDA A LA ETERNIDAD, ESTRELLA BLANCA, LA NUEVA EXPERIENCIA EN ATENCION Y SERVICIO, AMERIVENT), CANT BONZU, BT (FLAT STONE, TEJA LUSA Y TRULAN) Y 5627','2019-2-19','',19871.61,19871.61,19871.61,'Pagado','2019-06-27 22:39:00','2019-06-27 22:39:00',1,2,2);</v>
      </c>
      <c r="U330" t="str">
        <f t="shared" si="17"/>
        <v/>
      </c>
    </row>
    <row r="331" spans="1:21" x14ac:dyDescent="0.2">
      <c r="A331">
        <v>20</v>
      </c>
      <c r="B331" s="4">
        <v>43516</v>
      </c>
      <c r="D331" t="s">
        <v>180</v>
      </c>
      <c r="E331" s="1">
        <v>500</v>
      </c>
      <c r="F331" s="1"/>
      <c r="G331" s="1">
        <v>33516.44</v>
      </c>
      <c r="H331" t="s">
        <v>137</v>
      </c>
      <c r="J331">
        <v>3</v>
      </c>
      <c r="K331" t="str">
        <f>IF(Tabla1[[#This Row],[cheque]]="","''",Tabla1[[#This Row],[cheque]])</f>
        <v>''</v>
      </c>
      <c r="L331">
        <f>VLOOKUP(Tabla1[[#This Row],[banco]],Hoja2!$A$1:$B$6,2,0)</f>
        <v>3</v>
      </c>
      <c r="M331" t="str">
        <f>CONCATENATE("'2019-",J331,"-",Tabla1[[#This Row],[dia]],"'")</f>
        <v>'2019-3-20'</v>
      </c>
      <c r="N331" s="4">
        <f>DATE(2019,J331,Tabla1[[#This Row],[dia]])</f>
        <v>43544</v>
      </c>
      <c r="P331">
        <f>DAY(Tabla1[[#This Row],[fecha]])</f>
        <v>20</v>
      </c>
      <c r="Q331">
        <f>MONTH(Tabla1[[#This Row],[fecha]])</f>
        <v>2</v>
      </c>
      <c r="R331">
        <f>YEAR(Tabla1[[#This Row],[fecha]])</f>
        <v>2019</v>
      </c>
      <c r="S331" t="str">
        <f t="shared" si="15"/>
        <v>'2019-2-20'</v>
      </c>
      <c r="T331" t="str">
        <f t="shared" si="16"/>
        <v/>
      </c>
      <c r="U331" t="str">
        <f t="shared" si="17"/>
        <v>insert into estados_cuenta (tipo_movimiento, concepto, fecha, cheque, total, deposito, pagado, estatus, created_at, updated_at, pagado_boolean, id_cuenta, id_admin) values('INGRESO','EF MIXTO LA JUGUERIA RECIBO 2130','2019-2-20','',500,500,500,'Pagado','2019-06-27 22:39:00','2019-06-27 22:39:00',1,3,2);</v>
      </c>
    </row>
    <row r="332" spans="1:21" x14ac:dyDescent="0.2">
      <c r="A332">
        <v>20</v>
      </c>
      <c r="B332" s="4">
        <v>43516</v>
      </c>
      <c r="D332" t="s">
        <v>181</v>
      </c>
      <c r="E332" s="1">
        <v>3840</v>
      </c>
      <c r="F332" s="1"/>
      <c r="G332" s="1">
        <v>37356.44</v>
      </c>
      <c r="H332" t="s">
        <v>137</v>
      </c>
      <c r="J332">
        <v>3</v>
      </c>
      <c r="K332" t="str">
        <f>IF(Tabla1[[#This Row],[cheque]]="","''",Tabla1[[#This Row],[cheque]])</f>
        <v>''</v>
      </c>
      <c r="L332">
        <f>VLOOKUP(Tabla1[[#This Row],[banco]],Hoja2!$A$1:$B$6,2,0)</f>
        <v>3</v>
      </c>
      <c r="M332" t="str">
        <f>CONCATENATE("'2019-",J332,"-",Tabla1[[#This Row],[dia]],"'")</f>
        <v>'2019-3-20'</v>
      </c>
      <c r="N332" s="4">
        <f>DATE(2019,J332,Tabla1[[#This Row],[dia]])</f>
        <v>43544</v>
      </c>
      <c r="P332">
        <f>DAY(Tabla1[[#This Row],[fecha]])</f>
        <v>20</v>
      </c>
      <c r="Q332">
        <f>MONTH(Tabla1[[#This Row],[fecha]])</f>
        <v>2</v>
      </c>
      <c r="R332">
        <f>YEAR(Tabla1[[#This Row],[fecha]])</f>
        <v>2019</v>
      </c>
      <c r="S332" t="str">
        <f t="shared" si="15"/>
        <v>'2019-2-20'</v>
      </c>
      <c r="T332" t="str">
        <f t="shared" si="16"/>
        <v/>
      </c>
      <c r="U332" t="str">
        <f t="shared" si="17"/>
        <v>insert into estados_cuenta (tipo_movimiento, concepto, fecha, cheque, total, deposito, pagado, estatus, created_at, updated_at, pagado_boolean, id_cuenta, id_admin) values('INGRESO','EF (BONITA CO., BONITA FARM, BONITA, OLA BONITA, BOSSALINDA Y BUGALOO) FACTURA 5910, IVA DE EF (CARA BONITA Y NARA) FACTURA 5895 Y EF (CORDELIA Y FILAMENT) FACTURA 5958','2019-2-20','',3840,3840,3840,'Pagado','2019-06-27 22:39:00','2019-06-27 22:39:00',1,3,2);</v>
      </c>
    </row>
    <row r="333" spans="1:21" x14ac:dyDescent="0.2">
      <c r="A333">
        <v>20</v>
      </c>
      <c r="B333" s="4">
        <v>43516</v>
      </c>
      <c r="D333" t="s">
        <v>182</v>
      </c>
      <c r="F333" s="1">
        <v>12</v>
      </c>
      <c r="G333" s="1">
        <v>37344.44</v>
      </c>
      <c r="H333" t="s">
        <v>137</v>
      </c>
      <c r="J333">
        <v>3</v>
      </c>
      <c r="K333" t="str">
        <f>IF(Tabla1[[#This Row],[cheque]]="","''",Tabla1[[#This Row],[cheque]])</f>
        <v>''</v>
      </c>
      <c r="L333">
        <f>VLOOKUP(Tabla1[[#This Row],[banco]],Hoja2!$A$1:$B$6,2,0)</f>
        <v>3</v>
      </c>
      <c r="M333" t="str">
        <f>CONCATENATE("'2019-",J333,"-",Tabla1[[#This Row],[dia]],"'")</f>
        <v>'2019-3-20'</v>
      </c>
      <c r="N333" s="4">
        <f>DATE(2019,J333,Tabla1[[#This Row],[dia]])</f>
        <v>43544</v>
      </c>
      <c r="P333">
        <f>DAY(Tabla1[[#This Row],[fecha]])</f>
        <v>20</v>
      </c>
      <c r="Q333">
        <f>MONTH(Tabla1[[#This Row],[fecha]])</f>
        <v>2</v>
      </c>
      <c r="R333">
        <f>YEAR(Tabla1[[#This Row],[fecha]])</f>
        <v>2019</v>
      </c>
      <c r="S333" t="str">
        <f t="shared" si="15"/>
        <v>'2019-2-20'</v>
      </c>
      <c r="T333" t="str">
        <f t="shared" si="16"/>
        <v>insert into estados_cuenta (tipo_movimiento, concepto, fecha, cheque, total, retiro, pagado, estatus, created_at, updated_at, pagado_boolean, id_cuenta, id_admin) values('EGRESO','RO BIO HEALT STORE (Pago complementario)','2019-2-20','',12,12,12,'Pagado','2019-06-27 22:39:00','2019-06-27 22:39:00',1,3,2);</v>
      </c>
      <c r="U333" t="str">
        <f t="shared" si="17"/>
        <v/>
      </c>
    </row>
    <row r="334" spans="1:21" x14ac:dyDescent="0.2">
      <c r="A334">
        <v>20</v>
      </c>
      <c r="B334" s="4">
        <v>43516</v>
      </c>
      <c r="D334" t="s">
        <v>602</v>
      </c>
      <c r="F334" s="1">
        <v>5057.5200000000004</v>
      </c>
      <c r="G334" s="1">
        <v>6848.57</v>
      </c>
      <c r="H334" t="s">
        <v>136</v>
      </c>
      <c r="J334">
        <v>3</v>
      </c>
      <c r="K334" t="str">
        <f>IF(Tabla1[[#This Row],[cheque]]="","''",Tabla1[[#This Row],[cheque]])</f>
        <v>''</v>
      </c>
      <c r="L334">
        <f>VLOOKUP(Tabla1[[#This Row],[banco]],Hoja2!$A$1:$B$6,2,0)</f>
        <v>2</v>
      </c>
      <c r="M334" t="str">
        <f>CONCATENATE("'2019-",J334,"-",Tabla1[[#This Row],[dia]],"'")</f>
        <v>'2019-3-20'</v>
      </c>
      <c r="N334" s="4">
        <f>DATE(2019,J334,Tabla1[[#This Row],[dia]])</f>
        <v>43544</v>
      </c>
      <c r="P334">
        <f>DAY(Tabla1[[#This Row],[fecha]])</f>
        <v>20</v>
      </c>
      <c r="Q334">
        <f>MONTH(Tabla1[[#This Row],[fecha]])</f>
        <v>2</v>
      </c>
      <c r="R334">
        <f>YEAR(Tabla1[[#This Row],[fecha]])</f>
        <v>2019</v>
      </c>
      <c r="S334" t="str">
        <f t="shared" si="15"/>
        <v>'2019-2-20'</v>
      </c>
      <c r="T334" t="str">
        <f t="shared" si="16"/>
        <v>insert into estados_cuenta (tipo_movimiento, concepto, fecha, cheque, total, retiro, pagado, estatus, created_at, updated_at, pagado_boolean, id_cuenta, id_admin) values('EGRESO','TROQUELADOS: VISITA DE INSPECCION NITCO, ENMIENDA VOLUNTARIA CHIHUAHUA BREWING CO., CANT HERENZZA, TROQUELADOS: SOLICITUD DE INFRACCION NITCO, TROQUELADOS: VISITA DE INSPECCION TIANGUIS PRICE Y TROQUELADOS: VISITA DE INSPECCION TIANGUIS PRICE','2019-2-20','',5057.52,5057.52,5057.52,'Pagado','2019-06-27 22:39:00','2019-06-27 22:39:00',1,2,2);</v>
      </c>
      <c r="U334" t="str">
        <f t="shared" si="17"/>
        <v/>
      </c>
    </row>
    <row r="335" spans="1:21" x14ac:dyDescent="0.2">
      <c r="A335">
        <v>21</v>
      </c>
      <c r="B335" s="4">
        <v>43517</v>
      </c>
      <c r="D335" t="s">
        <v>183</v>
      </c>
      <c r="E335" s="1">
        <v>6000</v>
      </c>
      <c r="F335" s="1"/>
      <c r="G335" s="1">
        <v>43344.44</v>
      </c>
      <c r="H335" t="s">
        <v>137</v>
      </c>
      <c r="J335">
        <v>3</v>
      </c>
      <c r="K335" t="str">
        <f>IF(Tabla1[[#This Row],[cheque]]="","''",Tabla1[[#This Row],[cheque]])</f>
        <v>''</v>
      </c>
      <c r="L335">
        <f>VLOOKUP(Tabla1[[#This Row],[banco]],Hoja2!$A$1:$B$6,2,0)</f>
        <v>3</v>
      </c>
      <c r="M335" t="str">
        <f>CONCATENATE("'2019-",J335,"-",Tabla1[[#This Row],[dia]],"'")</f>
        <v>'2019-3-21'</v>
      </c>
      <c r="N335" s="4">
        <f>DATE(2019,J335,Tabla1[[#This Row],[dia]])</f>
        <v>43545</v>
      </c>
      <c r="P335">
        <f>DAY(Tabla1[[#This Row],[fecha]])</f>
        <v>21</v>
      </c>
      <c r="Q335">
        <f>MONTH(Tabla1[[#This Row],[fecha]])</f>
        <v>2</v>
      </c>
      <c r="R335">
        <f>YEAR(Tabla1[[#This Row],[fecha]])</f>
        <v>2019</v>
      </c>
      <c r="S335" t="str">
        <f t="shared" si="15"/>
        <v>'2019-2-21'</v>
      </c>
      <c r="T335" t="str">
        <f t="shared" si="16"/>
        <v/>
      </c>
      <c r="U335" t="str">
        <f t="shared" si="17"/>
        <v>insert into estados_cuenta (tipo_movimiento, concepto, fecha, cheque, total, deposito, pagado, estatus, created_at, updated_at, pagado_boolean, id_cuenta, id_admin) values('INGRESO','HXHE SOCIAL PIJAMAS RECIBO 2137','2019-2-21','',6000,6000,6000,'Pagado','2019-06-27 22:39:00','2019-06-27 22:39:00',1,3,2);</v>
      </c>
    </row>
    <row r="336" spans="1:21" x14ac:dyDescent="0.2">
      <c r="A336">
        <v>21</v>
      </c>
      <c r="B336" s="4">
        <v>43517</v>
      </c>
      <c r="D336" t="s">
        <v>184</v>
      </c>
      <c r="E336" s="1">
        <v>1740</v>
      </c>
      <c r="F336" s="1"/>
      <c r="G336" s="1">
        <v>45084.44</v>
      </c>
      <c r="H336" t="s">
        <v>137</v>
      </c>
      <c r="J336">
        <v>3</v>
      </c>
      <c r="K336" t="str">
        <f>IF(Tabla1[[#This Row],[cheque]]="","''",Tabla1[[#This Row],[cheque]])</f>
        <v>''</v>
      </c>
      <c r="L336">
        <f>VLOOKUP(Tabla1[[#This Row],[banco]],Hoja2!$A$1:$B$6,2,0)</f>
        <v>3</v>
      </c>
      <c r="M336" t="str">
        <f>CONCATENATE("'2019-",J336,"-",Tabla1[[#This Row],[dia]],"'")</f>
        <v>'2019-3-21'</v>
      </c>
      <c r="N336" s="4">
        <f>DATE(2019,J336,Tabla1[[#This Row],[dia]])</f>
        <v>43545</v>
      </c>
      <c r="P336">
        <f>DAY(Tabla1[[#This Row],[fecha]])</f>
        <v>21</v>
      </c>
      <c r="Q336">
        <f>MONTH(Tabla1[[#This Row],[fecha]])</f>
        <v>2</v>
      </c>
      <c r="R336">
        <f>YEAR(Tabla1[[#This Row],[fecha]])</f>
        <v>2019</v>
      </c>
      <c r="S336" t="str">
        <f t="shared" si="15"/>
        <v>'2019-2-21'</v>
      </c>
      <c r="T336" t="str">
        <f t="shared" si="16"/>
        <v/>
      </c>
      <c r="U336" t="str">
        <f t="shared" si="17"/>
        <v>insert into estados_cuenta (tipo_movimiento, concepto, fecha, cheque, total, deposito, pagado, estatus, created_at, updated_at, pagado_boolean, id_cuenta, id_admin) values('INGRESO','TITRM X XENTRO ADMIN FACTURA 5953','2019-2-21','',1740,1740,1740,'Pagado','2019-06-27 22:39:00','2019-06-27 22:39:00',1,3,2);</v>
      </c>
    </row>
    <row r="337" spans="1:21" x14ac:dyDescent="0.2">
      <c r="A337">
        <v>21</v>
      </c>
      <c r="B337" s="4">
        <v>43517</v>
      </c>
      <c r="D337" t="s">
        <v>185</v>
      </c>
      <c r="E337" s="1">
        <v>6600.4</v>
      </c>
      <c r="F337" s="1"/>
      <c r="G337" s="1">
        <v>51684.84</v>
      </c>
      <c r="H337" t="s">
        <v>137</v>
      </c>
      <c r="J337">
        <v>3</v>
      </c>
      <c r="K337" t="str">
        <f>IF(Tabla1[[#This Row],[cheque]]="","''",Tabla1[[#This Row],[cheque]])</f>
        <v>''</v>
      </c>
      <c r="L337">
        <f>VLOOKUP(Tabla1[[#This Row],[banco]],Hoja2!$A$1:$B$6,2,0)</f>
        <v>3</v>
      </c>
      <c r="M337" t="str">
        <f>CONCATENATE("'2019-",J337,"-",Tabla1[[#This Row],[dia]],"'")</f>
        <v>'2019-3-21'</v>
      </c>
      <c r="N337" s="4">
        <f>DATE(2019,J337,Tabla1[[#This Row],[dia]])</f>
        <v>43545</v>
      </c>
      <c r="P337">
        <f>DAY(Tabla1[[#This Row],[fecha]])</f>
        <v>21</v>
      </c>
      <c r="Q337">
        <f>MONTH(Tabla1[[#This Row],[fecha]])</f>
        <v>2</v>
      </c>
      <c r="R337">
        <f>YEAR(Tabla1[[#This Row],[fecha]])</f>
        <v>2019</v>
      </c>
      <c r="S337" t="str">
        <f t="shared" si="15"/>
        <v>'2019-2-21'</v>
      </c>
      <c r="T337" t="str">
        <f t="shared" si="16"/>
        <v/>
      </c>
      <c r="U337" t="str">
        <f t="shared" si="17"/>
        <v>insert into estados_cuenta (tipo_movimiento, concepto, fecha, cheque, total, deposito, pagado, estatus, created_at, updated_at, pagado_boolean, id_cuenta, id_admin) values('INGRESO','RM PINSA FACTURA 5954','2019-2-21','',6600.4,6600.4,6600.4,'Pagado','2019-06-27 22:39:00','2019-06-27 22:39:00',1,3,2);</v>
      </c>
    </row>
    <row r="338" spans="1:21" x14ac:dyDescent="0.2">
      <c r="A338">
        <v>21</v>
      </c>
      <c r="B338" s="4">
        <v>43517</v>
      </c>
      <c r="D338" t="s">
        <v>13</v>
      </c>
      <c r="F338" s="1">
        <v>14000</v>
      </c>
      <c r="G338" s="1">
        <v>37684.839999999997</v>
      </c>
      <c r="H338" t="s">
        <v>137</v>
      </c>
      <c r="J338">
        <v>3</v>
      </c>
      <c r="K338" t="str">
        <f>IF(Tabla1[[#This Row],[cheque]]="","''",Tabla1[[#This Row],[cheque]])</f>
        <v>''</v>
      </c>
      <c r="L338">
        <f>VLOOKUP(Tabla1[[#This Row],[banco]],Hoja2!$A$1:$B$6,2,0)</f>
        <v>3</v>
      </c>
      <c r="M338" t="str">
        <f>CONCATENATE("'2019-",J338,"-",Tabla1[[#This Row],[dia]],"'")</f>
        <v>'2019-3-21'</v>
      </c>
      <c r="N338" s="4">
        <f>DATE(2019,J338,Tabla1[[#This Row],[dia]])</f>
        <v>43545</v>
      </c>
      <c r="P338">
        <f>DAY(Tabla1[[#This Row],[fecha]])</f>
        <v>21</v>
      </c>
      <c r="Q338">
        <f>MONTH(Tabla1[[#This Row],[fecha]])</f>
        <v>2</v>
      </c>
      <c r="R338">
        <f>YEAR(Tabla1[[#This Row],[fecha]])</f>
        <v>2019</v>
      </c>
      <c r="S338" t="str">
        <f t="shared" si="15"/>
        <v>'2019-2-21'</v>
      </c>
      <c r="T338" t="str">
        <f t="shared" si="16"/>
        <v>insert into estados_cuenta (tipo_movimiento, concepto, fecha, cheque, total, retiro, pagado, estatus, created_at, updated_at, pagado_boolean, id_cuenta, id_admin) values('EGRESO','TRASPASO DE HSBC A BANCOMER','2019-2-21','',14000,14000,14000,'Pagado','2019-06-27 22:39:00','2019-06-27 22:39:00',1,3,2);</v>
      </c>
      <c r="U338" t="str">
        <f t="shared" si="17"/>
        <v/>
      </c>
    </row>
    <row r="339" spans="1:21" x14ac:dyDescent="0.2">
      <c r="A339">
        <v>21</v>
      </c>
      <c r="B339" s="4">
        <v>43517</v>
      </c>
      <c r="D339" t="s">
        <v>186</v>
      </c>
      <c r="E339" s="1">
        <v>6600.4</v>
      </c>
      <c r="F339" s="1"/>
      <c r="G339" s="1">
        <v>44285.24</v>
      </c>
      <c r="H339" t="s">
        <v>137</v>
      </c>
      <c r="J339">
        <v>3</v>
      </c>
      <c r="K339" t="str">
        <f>IF(Tabla1[[#This Row],[cheque]]="","''",Tabla1[[#This Row],[cheque]])</f>
        <v>''</v>
      </c>
      <c r="L339">
        <f>VLOOKUP(Tabla1[[#This Row],[banco]],Hoja2!$A$1:$B$6,2,0)</f>
        <v>3</v>
      </c>
      <c r="M339" t="str">
        <f>CONCATENATE("'2019-",J339,"-",Tabla1[[#This Row],[dia]],"'")</f>
        <v>'2019-3-21'</v>
      </c>
      <c r="N339" s="4">
        <f>DATE(2019,J339,Tabla1[[#This Row],[dia]])</f>
        <v>43545</v>
      </c>
      <c r="P339">
        <f>DAY(Tabla1[[#This Row],[fecha]])</f>
        <v>21</v>
      </c>
      <c r="Q339">
        <f>MONTH(Tabla1[[#This Row],[fecha]])</f>
        <v>2</v>
      </c>
      <c r="R339">
        <f>YEAR(Tabla1[[#This Row],[fecha]])</f>
        <v>2019</v>
      </c>
      <c r="S339" t="str">
        <f t="shared" si="15"/>
        <v>'2019-2-21'</v>
      </c>
      <c r="T339" t="str">
        <f t="shared" si="16"/>
        <v/>
      </c>
      <c r="U339" t="str">
        <f t="shared" si="17"/>
        <v>insert into estados_cuenta (tipo_movimiento, concepto, fecha, cheque, total, deposito, pagado, estatus, created_at, updated_at, pagado_boolean, id_cuenta, id_admin) values('INGRESO','RM CASCANUECES FACTURA 5955','2019-2-21','',6600.4,6600.4,6600.4,'Pagado','2019-06-27 22:39:00','2019-06-27 22:39:00',1,3,2);</v>
      </c>
    </row>
    <row r="340" spans="1:21" x14ac:dyDescent="0.2">
      <c r="A340">
        <v>21</v>
      </c>
      <c r="B340" s="4">
        <v>43517</v>
      </c>
      <c r="D340" t="s">
        <v>13</v>
      </c>
      <c r="E340" s="1">
        <v>14000</v>
      </c>
      <c r="F340" s="1"/>
      <c r="G340" s="1">
        <v>20848.57</v>
      </c>
      <c r="H340" t="s">
        <v>136</v>
      </c>
      <c r="J340">
        <v>3</v>
      </c>
      <c r="K340" t="str">
        <f>IF(Tabla1[[#This Row],[cheque]]="","''",Tabla1[[#This Row],[cheque]])</f>
        <v>''</v>
      </c>
      <c r="L340">
        <f>VLOOKUP(Tabla1[[#This Row],[banco]],Hoja2!$A$1:$B$6,2,0)</f>
        <v>2</v>
      </c>
      <c r="M340" t="str">
        <f>CONCATENATE("'2019-",J340,"-",Tabla1[[#This Row],[dia]],"'")</f>
        <v>'2019-3-21'</v>
      </c>
      <c r="N340" s="4">
        <f>DATE(2019,J340,Tabla1[[#This Row],[dia]])</f>
        <v>43545</v>
      </c>
      <c r="P340">
        <f>DAY(Tabla1[[#This Row],[fecha]])</f>
        <v>21</v>
      </c>
      <c r="Q340">
        <f>MONTH(Tabla1[[#This Row],[fecha]])</f>
        <v>2</v>
      </c>
      <c r="R340">
        <f>YEAR(Tabla1[[#This Row],[fecha]])</f>
        <v>2019</v>
      </c>
      <c r="S340" t="str">
        <f t="shared" si="15"/>
        <v>'2019-2-21'</v>
      </c>
      <c r="T340" t="str">
        <f t="shared" si="16"/>
        <v/>
      </c>
      <c r="U340" t="str">
        <f t="shared" si="17"/>
        <v>insert into estados_cuenta (tipo_movimiento, concepto, fecha, cheque, total, deposito, pagado, estatus, created_at, updated_at, pagado_boolean, id_cuenta, id_admin) values('INGRESO','TRASPASO DE HSBC A BANCOMER','2019-2-21','',14000,14000,14000,'Pagado','2019-06-27 22:39:00','2019-06-27 22:39:00',1,2,2);</v>
      </c>
    </row>
    <row r="341" spans="1:21" x14ac:dyDescent="0.2">
      <c r="A341">
        <v>21</v>
      </c>
      <c r="B341" s="4">
        <v>43517</v>
      </c>
      <c r="D341" t="s">
        <v>603</v>
      </c>
      <c r="F341" s="1">
        <v>8441.31</v>
      </c>
      <c r="G341" s="1">
        <v>12407.26</v>
      </c>
      <c r="H341" t="s">
        <v>136</v>
      </c>
      <c r="J341">
        <v>3</v>
      </c>
      <c r="K341" t="str">
        <f>IF(Tabla1[[#This Row],[cheque]]="","''",Tabla1[[#This Row],[cheque]])</f>
        <v>''</v>
      </c>
      <c r="L341">
        <f>VLOOKUP(Tabla1[[#This Row],[banco]],Hoja2!$A$1:$B$6,2,0)</f>
        <v>2</v>
      </c>
      <c r="M341" t="str">
        <f>CONCATENATE("'2019-",J341,"-",Tabla1[[#This Row],[dia]],"'")</f>
        <v>'2019-3-21'</v>
      </c>
      <c r="N341" s="4">
        <f>DATE(2019,J341,Tabla1[[#This Row],[dia]])</f>
        <v>43545</v>
      </c>
      <c r="P341">
        <f>DAY(Tabla1[[#This Row],[fecha]])</f>
        <v>21</v>
      </c>
      <c r="Q341">
        <f>MONTH(Tabla1[[#This Row],[fecha]])</f>
        <v>2</v>
      </c>
      <c r="R341">
        <f>YEAR(Tabla1[[#This Row],[fecha]])</f>
        <v>2019</v>
      </c>
      <c r="S341" t="str">
        <f t="shared" si="15"/>
        <v>'2019-2-21'</v>
      </c>
      <c r="T341" t="str">
        <f t="shared" si="16"/>
        <v>insert into estados_cuenta (tipo_movimiento, concepto, fecha, cheque, total, retiro, pagado, estatus, created_at, updated_at, pagado_boolean, id_cuenta, id_admin) values('EGRESO','RM MIXTO KEGS CL.39, RM MIXTO LOS FARAONES CL. 41 Y RM NOMINATIVO IDENTIFIKT','2019-2-21','',8441.31,8441.31,8441.31,'Pagado','2019-06-27 22:39:00','2019-06-27 22:39:00',1,2,2);</v>
      </c>
      <c r="U341" t="str">
        <f t="shared" si="17"/>
        <v/>
      </c>
    </row>
    <row r="342" spans="1:21" x14ac:dyDescent="0.2">
      <c r="A342">
        <v>22</v>
      </c>
      <c r="B342" s="4">
        <v>43518</v>
      </c>
      <c r="D342" t="s">
        <v>187</v>
      </c>
      <c r="E342" s="1">
        <v>8275.44</v>
      </c>
      <c r="F342" s="1"/>
      <c r="G342" s="1">
        <v>52560.68</v>
      </c>
      <c r="H342" t="s">
        <v>137</v>
      </c>
      <c r="J342">
        <v>3</v>
      </c>
      <c r="K342" t="str">
        <f>IF(Tabla1[[#This Row],[cheque]]="","''",Tabla1[[#This Row],[cheque]])</f>
        <v>''</v>
      </c>
      <c r="L342">
        <f>VLOOKUP(Tabla1[[#This Row],[banco]],Hoja2!$A$1:$B$6,2,0)</f>
        <v>3</v>
      </c>
      <c r="M342" t="str">
        <f>CONCATENATE("'2019-",J342,"-",Tabla1[[#This Row],[dia]],"'")</f>
        <v>'2019-3-22'</v>
      </c>
      <c r="N342" s="4">
        <f>DATE(2019,J342,Tabla1[[#This Row],[dia]])</f>
        <v>43546</v>
      </c>
      <c r="P342">
        <f>DAY(Tabla1[[#This Row],[fecha]])</f>
        <v>22</v>
      </c>
      <c r="Q342">
        <f>MONTH(Tabla1[[#This Row],[fecha]])</f>
        <v>2</v>
      </c>
      <c r="R342">
        <f>YEAR(Tabla1[[#This Row],[fecha]])</f>
        <v>2019</v>
      </c>
      <c r="S342" t="str">
        <f t="shared" si="15"/>
        <v>'2019-2-22'</v>
      </c>
      <c r="T342" t="str">
        <f t="shared" si="16"/>
        <v/>
      </c>
      <c r="U342" t="str">
        <f t="shared" si="17"/>
        <v>insert into estados_cuenta (tipo_movimiento, concepto, fecha, cheque, total, deposito, pagado, estatus, created_at, updated_at, pagado_boolean, id_cuenta, id_admin) values('INGRESO','REN Y DUSO YARPO FACTURA 5957','2019-2-22','',8275.44,8275.44,8275.44,'Pagado','2019-06-27 22:39:00','2019-06-27 22:39:00',1,3,2);</v>
      </c>
    </row>
    <row r="343" spans="1:21" x14ac:dyDescent="0.2">
      <c r="A343">
        <v>22</v>
      </c>
      <c r="B343" s="4">
        <v>43518</v>
      </c>
      <c r="D343" t="s">
        <v>188</v>
      </c>
      <c r="E343" s="1">
        <v>500</v>
      </c>
      <c r="F343" s="1"/>
      <c r="G343" s="1">
        <v>53060.68</v>
      </c>
      <c r="H343" t="s">
        <v>137</v>
      </c>
      <c r="J343">
        <v>3</v>
      </c>
      <c r="K343" t="str">
        <f>IF(Tabla1[[#This Row],[cheque]]="","''",Tabla1[[#This Row],[cheque]])</f>
        <v>''</v>
      </c>
      <c r="L343">
        <f>VLOOKUP(Tabla1[[#This Row],[banco]],Hoja2!$A$1:$B$6,2,0)</f>
        <v>3</v>
      </c>
      <c r="M343" t="str">
        <f>CONCATENATE("'2019-",J343,"-",Tabla1[[#This Row],[dia]],"'")</f>
        <v>'2019-3-22'</v>
      </c>
      <c r="N343" s="4">
        <f>DATE(2019,J343,Tabla1[[#This Row],[dia]])</f>
        <v>43546</v>
      </c>
      <c r="P343">
        <f>DAY(Tabla1[[#This Row],[fecha]])</f>
        <v>22</v>
      </c>
      <c r="Q343">
        <f>MONTH(Tabla1[[#This Row],[fecha]])</f>
        <v>2</v>
      </c>
      <c r="R343">
        <f>YEAR(Tabla1[[#This Row],[fecha]])</f>
        <v>2019</v>
      </c>
      <c r="S343" t="str">
        <f t="shared" si="15"/>
        <v>'2019-2-22'</v>
      </c>
      <c r="T343" t="str">
        <f t="shared" si="16"/>
        <v/>
      </c>
      <c r="U343" t="str">
        <f t="shared" si="17"/>
        <v>insert into estados_cuenta (tipo_movimiento, concepto, fecha, cheque, total, deposito, pagado, estatus, created_at, updated_at, pagado_boolean, id_cuenta, id_admin) values('INGRESO','EF MIXTO ALPA RECIBO 2141','2019-2-22','',500,500,500,'Pagado','2019-06-27 22:39:00','2019-06-27 22:39:00',1,3,2);</v>
      </c>
    </row>
    <row r="344" spans="1:21" x14ac:dyDescent="0.2">
      <c r="A344">
        <v>22</v>
      </c>
      <c r="B344" s="4">
        <v>43518</v>
      </c>
      <c r="D344" t="s">
        <v>189</v>
      </c>
      <c r="E344" s="1">
        <v>500</v>
      </c>
      <c r="F344" s="1"/>
      <c r="G344" s="1">
        <v>53560.68</v>
      </c>
      <c r="H344" t="s">
        <v>137</v>
      </c>
      <c r="J344">
        <v>3</v>
      </c>
      <c r="K344" t="str">
        <f>IF(Tabla1[[#This Row],[cheque]]="","''",Tabla1[[#This Row],[cheque]])</f>
        <v>''</v>
      </c>
      <c r="L344">
        <f>VLOOKUP(Tabla1[[#This Row],[banco]],Hoja2!$A$1:$B$6,2,0)</f>
        <v>3</v>
      </c>
      <c r="M344" t="str">
        <f>CONCATENATE("'2019-",J344,"-",Tabla1[[#This Row],[dia]],"'")</f>
        <v>'2019-3-22'</v>
      </c>
      <c r="N344" s="4">
        <f>DATE(2019,J344,Tabla1[[#This Row],[dia]])</f>
        <v>43546</v>
      </c>
      <c r="P344">
        <f>DAY(Tabla1[[#This Row],[fecha]])</f>
        <v>22</v>
      </c>
      <c r="Q344">
        <f>MONTH(Tabla1[[#This Row],[fecha]])</f>
        <v>2</v>
      </c>
      <c r="R344">
        <f>YEAR(Tabla1[[#This Row],[fecha]])</f>
        <v>2019</v>
      </c>
      <c r="S344" t="str">
        <f t="shared" si="15"/>
        <v>'2019-2-22'</v>
      </c>
      <c r="T344" t="str">
        <f t="shared" si="16"/>
        <v/>
      </c>
      <c r="U344" t="str">
        <f t="shared" si="17"/>
        <v>insert into estados_cuenta (tipo_movimiento, concepto, fecha, cheque, total, deposito, pagado, estatus, created_at, updated_at, pagado_boolean, id_cuenta, id_admin) values('INGRESO','EF SOMOS GOOD FOOD RECIBO 2142','2019-2-22','',500,500,500,'Pagado','2019-06-27 22:39:00','2019-06-27 22:39:00',1,3,2);</v>
      </c>
    </row>
    <row r="345" spans="1:21" x14ac:dyDescent="0.2">
      <c r="A345">
        <v>22</v>
      </c>
      <c r="B345" s="4">
        <v>43518</v>
      </c>
      <c r="D345" t="s">
        <v>190</v>
      </c>
      <c r="E345" s="1">
        <v>2731</v>
      </c>
      <c r="F345" s="1"/>
      <c r="G345" s="1">
        <v>56291.68</v>
      </c>
      <c r="H345" t="s">
        <v>137</v>
      </c>
      <c r="J345">
        <v>3</v>
      </c>
      <c r="K345" t="str">
        <f>IF(Tabla1[[#This Row],[cheque]]="","''",Tabla1[[#This Row],[cheque]])</f>
        <v>''</v>
      </c>
      <c r="L345">
        <f>VLOOKUP(Tabla1[[#This Row],[banco]],Hoja2!$A$1:$B$6,2,0)</f>
        <v>3</v>
      </c>
      <c r="M345" t="str">
        <f>CONCATENATE("'2019-",J345,"-",Tabla1[[#This Row],[dia]],"'")</f>
        <v>'2019-3-22'</v>
      </c>
      <c r="N345" s="4">
        <f>DATE(2019,J345,Tabla1[[#This Row],[dia]])</f>
        <v>43546</v>
      </c>
      <c r="P345">
        <f>DAY(Tabla1[[#This Row],[fecha]])</f>
        <v>22</v>
      </c>
      <c r="Q345">
        <f>MONTH(Tabla1[[#This Row],[fecha]])</f>
        <v>2</v>
      </c>
      <c r="R345">
        <f>YEAR(Tabla1[[#This Row],[fecha]])</f>
        <v>2019</v>
      </c>
      <c r="S345" t="str">
        <f t="shared" si="15"/>
        <v>'2019-2-22'</v>
      </c>
      <c r="T345" t="str">
        <f t="shared" si="16"/>
        <v/>
      </c>
      <c r="U345" t="str">
        <f t="shared" si="17"/>
        <v>insert into estados_cuenta (tipo_movimiento, concepto, fecha, cheque, total, deposito, pagado, estatus, created_at, updated_at, pagado_boolean, id_cuenta, id_admin) values('INGRESO','IVA RM BUGALOO FACTURA 5950','2019-2-22','',2731,2731,2731,'Pagado','2019-06-27 22:39:00','2019-06-27 22:39:00',1,3,2);</v>
      </c>
    </row>
    <row r="346" spans="1:21" x14ac:dyDescent="0.2">
      <c r="A346">
        <v>22</v>
      </c>
      <c r="B346" s="4">
        <v>43518</v>
      </c>
      <c r="D346" t="s">
        <v>191</v>
      </c>
      <c r="E346" s="1">
        <v>15660</v>
      </c>
      <c r="F346" s="1"/>
      <c r="G346" s="1">
        <v>71951.679999999993</v>
      </c>
      <c r="H346" t="s">
        <v>137</v>
      </c>
      <c r="J346">
        <v>3</v>
      </c>
      <c r="K346" t="str">
        <f>IF(Tabla1[[#This Row],[cheque]]="","''",Tabla1[[#This Row],[cheque]])</f>
        <v>''</v>
      </c>
      <c r="L346">
        <f>VLOOKUP(Tabla1[[#This Row],[banco]],Hoja2!$A$1:$B$6,2,0)</f>
        <v>3</v>
      </c>
      <c r="M346" t="str">
        <f>CONCATENATE("'2019-",J346,"-",Tabla1[[#This Row],[dia]],"'")</f>
        <v>'2019-3-22'</v>
      </c>
      <c r="N346" s="4">
        <f>DATE(2019,J346,Tabla1[[#This Row],[dia]])</f>
        <v>43546</v>
      </c>
      <c r="P346">
        <f>DAY(Tabla1[[#This Row],[fecha]])</f>
        <v>22</v>
      </c>
      <c r="Q346">
        <f>MONTH(Tabla1[[#This Row],[fecha]])</f>
        <v>2</v>
      </c>
      <c r="R346">
        <f>YEAR(Tabla1[[#This Row],[fecha]])</f>
        <v>2019</v>
      </c>
      <c r="S346" t="str">
        <f t="shared" si="15"/>
        <v>'2019-2-22'</v>
      </c>
      <c r="T346" t="str">
        <f t="shared" si="16"/>
        <v/>
      </c>
      <c r="U346" t="str">
        <f t="shared" si="17"/>
        <v>insert into estados_cuenta (tipo_movimiento, concepto, fecha, cheque, total, deposito, pagado, estatus, created_at, updated_at, pagado_boolean, id_cuenta, id_admin) values('INGRESO','HXHE RINCÓN DE LA ABUELA DELICIAS RANCHERAS AUDITORIA DE SECRETOS FACTURA 5932','2019-2-22','',15660,15660,15660,'Pagado','2019-06-27 22:39:00','2019-06-27 22:39:00',1,3,2);</v>
      </c>
    </row>
    <row r="347" spans="1:21" x14ac:dyDescent="0.2">
      <c r="A347">
        <v>22</v>
      </c>
      <c r="B347" s="4">
        <v>43518</v>
      </c>
      <c r="D347" t="s">
        <v>24</v>
      </c>
      <c r="F347" s="1">
        <v>3479</v>
      </c>
      <c r="G347" s="1">
        <v>68472.679999999993</v>
      </c>
      <c r="H347" t="s">
        <v>137</v>
      </c>
      <c r="J347">
        <v>3</v>
      </c>
      <c r="K347" t="str">
        <f>IF(Tabla1[[#This Row],[cheque]]="","''",Tabla1[[#This Row],[cheque]])</f>
        <v>''</v>
      </c>
      <c r="L347">
        <f>VLOOKUP(Tabla1[[#This Row],[banco]],Hoja2!$A$1:$B$6,2,0)</f>
        <v>3</v>
      </c>
      <c r="M347" t="str">
        <f>CONCATENATE("'2019-",J347,"-",Tabla1[[#This Row],[dia]],"'")</f>
        <v>'2019-3-22'</v>
      </c>
      <c r="N347" s="4">
        <f>DATE(2019,J347,Tabla1[[#This Row],[dia]])</f>
        <v>43546</v>
      </c>
      <c r="P347">
        <f>DAY(Tabla1[[#This Row],[fecha]])</f>
        <v>22</v>
      </c>
      <c r="Q347">
        <f>MONTH(Tabla1[[#This Row],[fecha]])</f>
        <v>2</v>
      </c>
      <c r="R347">
        <f>YEAR(Tabla1[[#This Row],[fecha]])</f>
        <v>2019</v>
      </c>
      <c r="S347" t="str">
        <f t="shared" si="15"/>
        <v>'2019-2-22'</v>
      </c>
      <c r="T347" t="str">
        <f t="shared" si="16"/>
        <v>insert into estados_cuenta (tipo_movimiento, concepto, fecha, cheque, total, retiro, pagado, estatus, created_at, updated_at, pagado_boolean, id_cuenta, id_admin) values('EGRESO','COMIS LULY','2019-2-22','',3479,3479,3479,'Pagado','2019-06-27 22:39:00','2019-06-27 22:39:00',1,3,2);</v>
      </c>
      <c r="U347" t="str">
        <f t="shared" si="17"/>
        <v/>
      </c>
    </row>
    <row r="348" spans="1:21" x14ac:dyDescent="0.2">
      <c r="A348">
        <v>22</v>
      </c>
      <c r="B348" s="4">
        <v>43518</v>
      </c>
      <c r="D348" t="s">
        <v>155</v>
      </c>
      <c r="F348" s="1">
        <v>72</v>
      </c>
      <c r="G348" s="1">
        <v>68400.679999999993</v>
      </c>
      <c r="H348" t="s">
        <v>137</v>
      </c>
      <c r="J348">
        <v>3</v>
      </c>
      <c r="K348" t="str">
        <f>IF(Tabla1[[#This Row],[cheque]]="","''",Tabla1[[#This Row],[cheque]])</f>
        <v>''</v>
      </c>
      <c r="L348">
        <f>VLOOKUP(Tabla1[[#This Row],[banco]],Hoja2!$A$1:$B$6,2,0)</f>
        <v>3</v>
      </c>
      <c r="M348" t="str">
        <f>CONCATENATE("'2019-",J348,"-",Tabla1[[#This Row],[dia]],"'")</f>
        <v>'2019-3-22'</v>
      </c>
      <c r="N348" s="4">
        <f>DATE(2019,J348,Tabla1[[#This Row],[dia]])</f>
        <v>43546</v>
      </c>
      <c r="P348">
        <f>DAY(Tabla1[[#This Row],[fecha]])</f>
        <v>22</v>
      </c>
      <c r="Q348">
        <f>MONTH(Tabla1[[#This Row],[fecha]])</f>
        <v>2</v>
      </c>
      <c r="R348">
        <f>YEAR(Tabla1[[#This Row],[fecha]])</f>
        <v>2019</v>
      </c>
      <c r="S348" t="str">
        <f t="shared" si="15"/>
        <v>'2019-2-22'</v>
      </c>
      <c r="T348" t="str">
        <f t="shared" si="16"/>
        <v>insert into estados_cuenta (tipo_movimiento, concepto, fecha, cheque, total, retiro, pagado, estatus, created_at, updated_at, pagado_boolean, id_cuenta, id_admin) values('EGRESO','COMIS AIME','2019-2-22','',72,72,72,'Pagado','2019-06-27 22:39:00','2019-06-27 22:39:00',1,3,2);</v>
      </c>
      <c r="U348" t="str">
        <f t="shared" si="17"/>
        <v/>
      </c>
    </row>
    <row r="349" spans="1:21" x14ac:dyDescent="0.2">
      <c r="A349">
        <v>22</v>
      </c>
      <c r="B349" s="4">
        <v>43518</v>
      </c>
      <c r="D349" t="s">
        <v>85</v>
      </c>
      <c r="F349" s="1">
        <v>199</v>
      </c>
      <c r="G349" s="1">
        <v>68201.679999999993</v>
      </c>
      <c r="H349" t="s">
        <v>137</v>
      </c>
      <c r="J349">
        <v>3</v>
      </c>
      <c r="K349" t="str">
        <f>IF(Tabla1[[#This Row],[cheque]]="","''",Tabla1[[#This Row],[cheque]])</f>
        <v>''</v>
      </c>
      <c r="L349">
        <f>VLOOKUP(Tabla1[[#This Row],[banco]],Hoja2!$A$1:$B$6,2,0)</f>
        <v>3</v>
      </c>
      <c r="M349" t="str">
        <f>CONCATENATE("'2019-",J349,"-",Tabla1[[#This Row],[dia]],"'")</f>
        <v>'2019-3-22'</v>
      </c>
      <c r="N349" s="4">
        <f>DATE(2019,J349,Tabla1[[#This Row],[dia]])</f>
        <v>43546</v>
      </c>
      <c r="P349">
        <f>DAY(Tabla1[[#This Row],[fecha]])</f>
        <v>22</v>
      </c>
      <c r="Q349">
        <f>MONTH(Tabla1[[#This Row],[fecha]])</f>
        <v>2</v>
      </c>
      <c r="R349">
        <f>YEAR(Tabla1[[#This Row],[fecha]])</f>
        <v>2019</v>
      </c>
      <c r="S349" t="str">
        <f t="shared" si="15"/>
        <v>'2019-2-22'</v>
      </c>
      <c r="T349" t="str">
        <f t="shared" si="16"/>
        <v>insert into estados_cuenta (tipo_movimiento, concepto, fecha, cheque, total, retiro, pagado, estatus, created_at, updated_at, pagado_boolean, id_cuenta, id_admin) values('EGRESO','COMIS BETTY','2019-2-22','',199,199,199,'Pagado','2019-06-27 22:39:00','2019-06-27 22:39:00',1,3,2);</v>
      </c>
      <c r="U349" t="str">
        <f t="shared" si="17"/>
        <v/>
      </c>
    </row>
    <row r="350" spans="1:21" x14ac:dyDescent="0.2">
      <c r="A350">
        <v>22</v>
      </c>
      <c r="B350" s="4">
        <v>43518</v>
      </c>
      <c r="D350" t="s">
        <v>84</v>
      </c>
      <c r="F350" s="1">
        <v>216</v>
      </c>
      <c r="G350" s="1">
        <v>67985.679999999993</v>
      </c>
      <c r="H350" t="s">
        <v>137</v>
      </c>
      <c r="J350">
        <v>3</v>
      </c>
      <c r="K350" t="str">
        <f>IF(Tabla1[[#This Row],[cheque]]="","''",Tabla1[[#This Row],[cheque]])</f>
        <v>''</v>
      </c>
      <c r="L350">
        <f>VLOOKUP(Tabla1[[#This Row],[banco]],Hoja2!$A$1:$B$6,2,0)</f>
        <v>3</v>
      </c>
      <c r="M350" t="str">
        <f>CONCATENATE("'2019-",J350,"-",Tabla1[[#This Row],[dia]],"'")</f>
        <v>'2019-3-22'</v>
      </c>
      <c r="N350" s="4">
        <f>DATE(2019,J350,Tabla1[[#This Row],[dia]])</f>
        <v>43546</v>
      </c>
      <c r="P350">
        <f>DAY(Tabla1[[#This Row],[fecha]])</f>
        <v>22</v>
      </c>
      <c r="Q350">
        <f>MONTH(Tabla1[[#This Row],[fecha]])</f>
        <v>2</v>
      </c>
      <c r="R350">
        <f>YEAR(Tabla1[[#This Row],[fecha]])</f>
        <v>2019</v>
      </c>
      <c r="S350" t="str">
        <f t="shared" si="15"/>
        <v>'2019-2-22'</v>
      </c>
      <c r="T350" t="str">
        <f t="shared" si="16"/>
        <v>insert into estados_cuenta (tipo_movimiento, concepto, fecha, cheque, total, retiro, pagado, estatus, created_at, updated_at, pagado_boolean, id_cuenta, id_admin) values('EGRESO','COMIS DIANA','2019-2-22','',216,216,216,'Pagado','2019-06-27 22:39:00','2019-06-27 22:39:00',1,3,2);</v>
      </c>
      <c r="U350" t="str">
        <f t="shared" si="17"/>
        <v/>
      </c>
    </row>
    <row r="351" spans="1:21" x14ac:dyDescent="0.2">
      <c r="A351">
        <v>22</v>
      </c>
      <c r="B351" s="4">
        <v>43518</v>
      </c>
      <c r="D351" t="s">
        <v>83</v>
      </c>
      <c r="F351" s="1">
        <v>4827.63</v>
      </c>
      <c r="G351" s="1">
        <v>63158.05</v>
      </c>
      <c r="H351" t="s">
        <v>137</v>
      </c>
      <c r="J351">
        <v>3</v>
      </c>
      <c r="K351" t="str">
        <f>IF(Tabla1[[#This Row],[cheque]]="","''",Tabla1[[#This Row],[cheque]])</f>
        <v>''</v>
      </c>
      <c r="L351">
        <f>VLOOKUP(Tabla1[[#This Row],[banco]],Hoja2!$A$1:$B$6,2,0)</f>
        <v>3</v>
      </c>
      <c r="M351" t="str">
        <f>CONCATENATE("'2019-",J351,"-",Tabla1[[#This Row],[dia]],"'")</f>
        <v>'2019-3-22'</v>
      </c>
      <c r="N351" s="4">
        <f>DATE(2019,J351,Tabla1[[#This Row],[dia]])</f>
        <v>43546</v>
      </c>
      <c r="P351">
        <f>DAY(Tabla1[[#This Row],[fecha]])</f>
        <v>22</v>
      </c>
      <c r="Q351">
        <f>MONTH(Tabla1[[#This Row],[fecha]])</f>
        <v>2</v>
      </c>
      <c r="R351">
        <f>YEAR(Tabla1[[#This Row],[fecha]])</f>
        <v>2019</v>
      </c>
      <c r="S351" t="str">
        <f t="shared" si="15"/>
        <v>'2019-2-22'</v>
      </c>
      <c r="T351" t="str">
        <f t="shared" si="16"/>
        <v>insert into estados_cuenta (tipo_movimiento, concepto, fecha, cheque, total, retiro, pagado, estatus, created_at, updated_at, pagado_boolean, id_cuenta, id_admin) values('EGRESO','COMIS RAFA','2019-2-22','',4827.63,4827.63,4827.63,'Pagado','2019-06-27 22:39:00','2019-06-27 22:39:00',1,3,2);</v>
      </c>
      <c r="U351" t="str">
        <f t="shared" si="17"/>
        <v/>
      </c>
    </row>
    <row r="352" spans="1:21" x14ac:dyDescent="0.2">
      <c r="A352">
        <v>22</v>
      </c>
      <c r="B352" s="4">
        <v>43518</v>
      </c>
      <c r="D352" t="s">
        <v>81</v>
      </c>
      <c r="F352" s="1">
        <v>838</v>
      </c>
      <c r="G352" s="1">
        <v>62320.05</v>
      </c>
      <c r="H352" t="s">
        <v>137</v>
      </c>
      <c r="J352">
        <v>3</v>
      </c>
      <c r="K352" t="str">
        <f>IF(Tabla1[[#This Row],[cheque]]="","''",Tabla1[[#This Row],[cheque]])</f>
        <v>''</v>
      </c>
      <c r="L352">
        <f>VLOOKUP(Tabla1[[#This Row],[banco]],Hoja2!$A$1:$B$6,2,0)</f>
        <v>3</v>
      </c>
      <c r="M352" t="str">
        <f>CONCATENATE("'2019-",J352,"-",Tabla1[[#This Row],[dia]],"'")</f>
        <v>'2019-3-22'</v>
      </c>
      <c r="N352" s="4">
        <f>DATE(2019,J352,Tabla1[[#This Row],[dia]])</f>
        <v>43546</v>
      </c>
      <c r="P352">
        <f>DAY(Tabla1[[#This Row],[fecha]])</f>
        <v>22</v>
      </c>
      <c r="Q352">
        <f>MONTH(Tabla1[[#This Row],[fecha]])</f>
        <v>2</v>
      </c>
      <c r="R352">
        <f>YEAR(Tabla1[[#This Row],[fecha]])</f>
        <v>2019</v>
      </c>
      <c r="S352" t="str">
        <f t="shared" si="15"/>
        <v>'2019-2-22'</v>
      </c>
      <c r="T352" t="str">
        <f t="shared" si="16"/>
        <v>insert into estados_cuenta (tipo_movimiento, concepto, fecha, cheque, total, retiro, pagado, estatus, created_at, updated_at, pagado_boolean, id_cuenta, id_admin) values('EGRESO','COMIS PAOLA','2019-2-22','',838,838,838,'Pagado','2019-06-27 22:39:00','2019-06-27 22:39:00',1,3,2);</v>
      </c>
      <c r="U352" t="str">
        <f t="shared" si="17"/>
        <v/>
      </c>
    </row>
    <row r="353" spans="1:21" x14ac:dyDescent="0.2">
      <c r="A353">
        <v>22</v>
      </c>
      <c r="B353" s="4">
        <v>43518</v>
      </c>
      <c r="D353" t="s">
        <v>82</v>
      </c>
      <c r="F353" s="1">
        <v>2270</v>
      </c>
      <c r="G353" s="1">
        <v>60050.05</v>
      </c>
      <c r="H353" t="s">
        <v>137</v>
      </c>
      <c r="J353">
        <v>3</v>
      </c>
      <c r="K353" t="str">
        <f>IF(Tabla1[[#This Row],[cheque]]="","''",Tabla1[[#This Row],[cheque]])</f>
        <v>''</v>
      </c>
      <c r="L353">
        <f>VLOOKUP(Tabla1[[#This Row],[banco]],Hoja2!$A$1:$B$6,2,0)</f>
        <v>3</v>
      </c>
      <c r="M353" t="str">
        <f>CONCATENATE("'2019-",J353,"-",Tabla1[[#This Row],[dia]],"'")</f>
        <v>'2019-3-22'</v>
      </c>
      <c r="N353" s="4">
        <f>DATE(2019,J353,Tabla1[[#This Row],[dia]])</f>
        <v>43546</v>
      </c>
      <c r="P353">
        <f>DAY(Tabla1[[#This Row],[fecha]])</f>
        <v>22</v>
      </c>
      <c r="Q353">
        <f>MONTH(Tabla1[[#This Row],[fecha]])</f>
        <v>2</v>
      </c>
      <c r="R353">
        <f>YEAR(Tabla1[[#This Row],[fecha]])</f>
        <v>2019</v>
      </c>
      <c r="S353" t="str">
        <f t="shared" si="15"/>
        <v>'2019-2-22'</v>
      </c>
      <c r="T353" t="str">
        <f t="shared" si="16"/>
        <v>insert into estados_cuenta (tipo_movimiento, concepto, fecha, cheque, total, retiro, pagado, estatus, created_at, updated_at, pagado_boolean, id_cuenta, id_admin) values('EGRESO','COMIS JUAN CARLOS','2019-2-22','',2270,2270,2270,'Pagado','2019-06-27 22:39:00','2019-06-27 22:39:00',1,3,2);</v>
      </c>
      <c r="U353" t="str">
        <f t="shared" si="17"/>
        <v/>
      </c>
    </row>
    <row r="354" spans="1:21" x14ac:dyDescent="0.2">
      <c r="A354">
        <v>22</v>
      </c>
      <c r="B354" s="4">
        <v>43518</v>
      </c>
      <c r="D354" t="s">
        <v>192</v>
      </c>
      <c r="F354" s="1">
        <v>1088</v>
      </c>
      <c r="G354" s="1">
        <v>58962.05</v>
      </c>
      <c r="H354" t="s">
        <v>137</v>
      </c>
      <c r="J354">
        <v>3</v>
      </c>
      <c r="K354" t="str">
        <f>IF(Tabla1[[#This Row],[cheque]]="","''",Tabla1[[#This Row],[cheque]])</f>
        <v>''</v>
      </c>
      <c r="L354">
        <f>VLOOKUP(Tabla1[[#This Row],[banco]],Hoja2!$A$1:$B$6,2,0)</f>
        <v>3</v>
      </c>
      <c r="M354" t="str">
        <f>CONCATENATE("'2019-",J354,"-",Tabla1[[#This Row],[dia]],"'")</f>
        <v>'2019-3-22'</v>
      </c>
      <c r="N354" s="4">
        <f>DATE(2019,J354,Tabla1[[#This Row],[dia]])</f>
        <v>43546</v>
      </c>
      <c r="P354">
        <f>DAY(Tabla1[[#This Row],[fecha]])</f>
        <v>22</v>
      </c>
      <c r="Q354">
        <f>MONTH(Tabla1[[#This Row],[fecha]])</f>
        <v>2</v>
      </c>
      <c r="R354">
        <f>YEAR(Tabla1[[#This Row],[fecha]])</f>
        <v>2019</v>
      </c>
      <c r="S354" t="str">
        <f t="shared" si="15"/>
        <v>'2019-2-22'</v>
      </c>
      <c r="T354" t="str">
        <f t="shared" si="16"/>
        <v>insert into estados_cuenta (tipo_movimiento, concepto, fecha, cheque, total, retiro, pagado, estatus, created_at, updated_at, pagado_boolean, id_cuenta, id_admin) values('EGRESO','PAGO CONTABILIDAD','2019-2-22','',1088,1088,1088,'Pagado','2019-06-27 22:39:00','2019-06-27 22:39:00',1,3,2);</v>
      </c>
      <c r="U354" t="str">
        <f t="shared" si="17"/>
        <v/>
      </c>
    </row>
    <row r="355" spans="1:21" x14ac:dyDescent="0.2">
      <c r="A355">
        <v>22</v>
      </c>
      <c r="B355" s="4">
        <v>43518</v>
      </c>
      <c r="D355" t="s">
        <v>193</v>
      </c>
      <c r="E355" s="1">
        <v>34713</v>
      </c>
      <c r="F355" s="1"/>
      <c r="G355" s="1">
        <v>93675.05</v>
      </c>
      <c r="H355" t="s">
        <v>137</v>
      </c>
      <c r="J355">
        <v>3</v>
      </c>
      <c r="K355" t="str">
        <f>IF(Tabla1[[#This Row],[cheque]]="","''",Tabla1[[#This Row],[cheque]])</f>
        <v>''</v>
      </c>
      <c r="L355">
        <f>VLOOKUP(Tabla1[[#This Row],[banco]],Hoja2!$A$1:$B$6,2,0)</f>
        <v>3</v>
      </c>
      <c r="M355" t="str">
        <f>CONCATENATE("'2019-",J355,"-",Tabla1[[#This Row],[dia]],"'")</f>
        <v>'2019-3-22'</v>
      </c>
      <c r="N355" s="4">
        <f>DATE(2019,J355,Tabla1[[#This Row],[dia]])</f>
        <v>43546</v>
      </c>
      <c r="P355">
        <f>DAY(Tabla1[[#This Row],[fecha]])</f>
        <v>22</v>
      </c>
      <c r="Q355">
        <f>MONTH(Tabla1[[#This Row],[fecha]])</f>
        <v>2</v>
      </c>
      <c r="R355">
        <f>YEAR(Tabla1[[#This Row],[fecha]])</f>
        <v>2019</v>
      </c>
      <c r="S355" t="str">
        <f t="shared" si="15"/>
        <v>'2019-2-22'</v>
      </c>
      <c r="T355" t="str">
        <f t="shared" si="16"/>
        <v/>
      </c>
      <c r="U355" t="str">
        <f t="shared" si="17"/>
        <v>insert into estados_cuenta (tipo_movimiento, concepto, fecha, cheque, total, deposito, pagado, estatus, created_at, updated_at, pagado_boolean, id_cuenta, id_admin) values('INGRESO','EF (Sedona, Avalon, Eternia, Antártida, Mont Blanc, Tundra, Skywalk, Viedma, Sierra Nevada, Volcano, Taos, Canyon, Alpino, Trekking, Nepal, Interlaken, Kayak, Fiji, Badian, Bora, Alsek, Donegal, Ananda, Alaya, Asana, Metta, Novelty, Qualia, Polaris, Ares, Kai, Tibet, Olympus, Athos, Vosgos, Stargate, Satori, Apolo, Maia, Iguazú, Valparaíso, Sayulita, Luxor, Cartagena, Janeiro, Holbox, Portofino, Tikal, Tulum, Andino, Sau Paulo, Trastevere, Pokhara) FACTURA 5904, HXHE (Demanda de Amparo Internacional de Cerámica) FACTURA 5930, RM HOGAR INTERCERAMIC FACTURA 5947','2019-2-22','',34713,34713,34713,'Pagado','2019-06-27 22:39:00','2019-06-27 22:39:00',1,3,2);</v>
      </c>
    </row>
    <row r="356" spans="1:21" x14ac:dyDescent="0.2">
      <c r="A356">
        <v>22</v>
      </c>
      <c r="B356" s="4">
        <v>43518</v>
      </c>
      <c r="D356" t="s">
        <v>194</v>
      </c>
      <c r="E356" s="1">
        <v>1740</v>
      </c>
      <c r="F356" s="1"/>
      <c r="G356" s="1">
        <v>95415.05</v>
      </c>
      <c r="H356" t="s">
        <v>137</v>
      </c>
      <c r="J356">
        <v>3</v>
      </c>
      <c r="K356" t="str">
        <f>IF(Tabla1[[#This Row],[cheque]]="","''",Tabla1[[#This Row],[cheque]])</f>
        <v>''</v>
      </c>
      <c r="L356">
        <f>VLOOKUP(Tabla1[[#This Row],[banco]],Hoja2!$A$1:$B$6,2,0)</f>
        <v>3</v>
      </c>
      <c r="M356" t="str">
        <f>CONCATENATE("'2019-",J356,"-",Tabla1[[#This Row],[dia]],"'")</f>
        <v>'2019-3-22'</v>
      </c>
      <c r="N356" s="4">
        <f>DATE(2019,J356,Tabla1[[#This Row],[dia]])</f>
        <v>43546</v>
      </c>
      <c r="P356">
        <f>DAY(Tabla1[[#This Row],[fecha]])</f>
        <v>22</v>
      </c>
      <c r="Q356">
        <f>MONTH(Tabla1[[#This Row],[fecha]])</f>
        <v>2</v>
      </c>
      <c r="R356">
        <f>YEAR(Tabla1[[#This Row],[fecha]])</f>
        <v>2019</v>
      </c>
      <c r="S356" t="str">
        <f t="shared" si="15"/>
        <v>'2019-2-22'</v>
      </c>
      <c r="T356" t="str">
        <f t="shared" si="16"/>
        <v/>
      </c>
      <c r="U356" t="str">
        <f t="shared" si="17"/>
        <v>insert into estados_cuenta (tipo_movimiento, concepto, fecha, cheque, total, deposito, pagado, estatus, created_at, updated_at, pagado_boolean, id_cuenta, id_admin) values('INGRESO','TITRM DETALES QUE HACEN TU ESPACIO FACTURA 5905','2019-2-22','',1740,1740,1740,'Pagado','2019-06-27 22:39:00','2019-06-27 22:39:00',1,3,2);</v>
      </c>
    </row>
    <row r="357" spans="1:21" x14ac:dyDescent="0.2">
      <c r="A357">
        <v>22</v>
      </c>
      <c r="B357" s="4">
        <v>43518</v>
      </c>
      <c r="D357" t="s">
        <v>195</v>
      </c>
      <c r="E357" s="1">
        <v>15000</v>
      </c>
      <c r="F357" s="1"/>
      <c r="G357" s="1">
        <v>110415.05</v>
      </c>
      <c r="H357" t="s">
        <v>137</v>
      </c>
      <c r="J357">
        <v>3</v>
      </c>
      <c r="K357" t="str">
        <f>IF(Tabla1[[#This Row],[cheque]]="","''",Tabla1[[#This Row],[cheque]])</f>
        <v>''</v>
      </c>
      <c r="L357">
        <f>VLOOKUP(Tabla1[[#This Row],[banco]],Hoja2!$A$1:$B$6,2,0)</f>
        <v>3</v>
      </c>
      <c r="M357" t="str">
        <f>CONCATENATE("'2019-",J357,"-",Tabla1[[#This Row],[dia]],"'")</f>
        <v>'2019-3-22'</v>
      </c>
      <c r="N357" s="4">
        <f>DATE(2019,J357,Tabla1[[#This Row],[dia]])</f>
        <v>43546</v>
      </c>
      <c r="P357">
        <f>DAY(Tabla1[[#This Row],[fecha]])</f>
        <v>22</v>
      </c>
      <c r="Q357">
        <f>MONTH(Tabla1[[#This Row],[fecha]])</f>
        <v>2</v>
      </c>
      <c r="R357">
        <f>YEAR(Tabla1[[#This Row],[fecha]])</f>
        <v>2019</v>
      </c>
      <c r="S357" t="str">
        <f t="shared" si="15"/>
        <v>'2019-2-22'</v>
      </c>
      <c r="T357" t="str">
        <f t="shared" si="16"/>
        <v/>
      </c>
      <c r="U357" t="str">
        <f t="shared" si="17"/>
        <v>insert into estados_cuenta (tipo_movimiento, concepto, fecha, cheque, total, deposito, pagado, estatus, created_at, updated_at, pagado_boolean, id_cuenta, id_admin) values('INGRESO','SOLADM PAGO 1/4 ECOCENTER FACTURA 5973','2019-2-22','',15000,15000,15000,'Pagado','2019-06-27 22:39:00','2019-06-27 22:39:00',1,3,2);</v>
      </c>
    </row>
    <row r="358" spans="1:21" x14ac:dyDescent="0.2">
      <c r="A358">
        <v>22</v>
      </c>
      <c r="B358" s="4">
        <v>43518</v>
      </c>
      <c r="D358" t="s">
        <v>604</v>
      </c>
      <c r="F358" s="1">
        <v>800</v>
      </c>
      <c r="G358" s="1">
        <v>11607.26</v>
      </c>
      <c r="H358" t="s">
        <v>136</v>
      </c>
      <c r="J358">
        <v>3</v>
      </c>
      <c r="K358" t="str">
        <f>IF(Tabla1[[#This Row],[cheque]]="","''",Tabla1[[#This Row],[cheque]])</f>
        <v>''</v>
      </c>
      <c r="L358">
        <f>VLOOKUP(Tabla1[[#This Row],[banco]],Hoja2!$A$1:$B$6,2,0)</f>
        <v>2</v>
      </c>
      <c r="M358" t="str">
        <f>CONCATENATE("'2019-",J358,"-",Tabla1[[#This Row],[dia]],"'")</f>
        <v>'2019-3-22'</v>
      </c>
      <c r="N358" s="4">
        <f>DATE(2019,J358,Tabla1[[#This Row],[dia]])</f>
        <v>43546</v>
      </c>
      <c r="P358">
        <f>DAY(Tabla1[[#This Row],[fecha]])</f>
        <v>22</v>
      </c>
      <c r="Q358">
        <f>MONTH(Tabla1[[#This Row],[fecha]])</f>
        <v>2</v>
      </c>
      <c r="R358">
        <f>YEAR(Tabla1[[#This Row],[fecha]])</f>
        <v>2019</v>
      </c>
      <c r="S358" t="str">
        <f t="shared" si="15"/>
        <v>'2019-2-22'</v>
      </c>
      <c r="T358" t="str">
        <f t="shared" si="16"/>
        <v>insert into estados_cuenta (tipo_movimiento, concepto, fecha, cheque, total, retiro, pagado, estatus, created_at, updated_at, pagado_boolean, id_cuenta, id_admin) values('EGRESO','PAGO AGENCIA (personales)','2019-2-22','',800,800,800,'Pagado','2019-06-27 22:39:00','2019-06-27 22:39:00',1,2,2);</v>
      </c>
      <c r="U358" t="str">
        <f t="shared" si="17"/>
        <v/>
      </c>
    </row>
    <row r="359" spans="1:21" x14ac:dyDescent="0.2">
      <c r="A359">
        <v>22</v>
      </c>
      <c r="B359" s="4">
        <v>43518</v>
      </c>
      <c r="D359" t="s">
        <v>605</v>
      </c>
      <c r="F359" s="1">
        <v>2813.77</v>
      </c>
      <c r="G359" s="1">
        <v>8793.49</v>
      </c>
      <c r="H359" t="s">
        <v>136</v>
      </c>
      <c r="J359">
        <v>3</v>
      </c>
      <c r="K359" t="str">
        <f>IF(Tabla1[[#This Row],[cheque]]="","''",Tabla1[[#This Row],[cheque]])</f>
        <v>''</v>
      </c>
      <c r="L359">
        <f>VLOOKUP(Tabla1[[#This Row],[banco]],Hoja2!$A$1:$B$6,2,0)</f>
        <v>2</v>
      </c>
      <c r="M359" t="str">
        <f>CONCATENATE("'2019-",J359,"-",Tabla1[[#This Row],[dia]],"'")</f>
        <v>'2019-3-22'</v>
      </c>
      <c r="N359" s="4">
        <f>DATE(2019,J359,Tabla1[[#This Row],[dia]])</f>
        <v>43546</v>
      </c>
      <c r="P359">
        <f>DAY(Tabla1[[#This Row],[fecha]])</f>
        <v>22</v>
      </c>
      <c r="Q359">
        <f>MONTH(Tabla1[[#This Row],[fecha]])</f>
        <v>2</v>
      </c>
      <c r="R359">
        <f>YEAR(Tabla1[[#This Row],[fecha]])</f>
        <v>2019</v>
      </c>
      <c r="S359" t="str">
        <f t="shared" si="15"/>
        <v>'2019-2-22'</v>
      </c>
      <c r="T359" t="str">
        <f t="shared" si="16"/>
        <v>insert into estados_cuenta (tipo_movimiento, concepto, fecha, cheque, total, retiro, pagado, estatus, created_at, updated_at, pagado_boolean, id_cuenta, id_admin) values('EGRESO','RM MIXTO TALLERES ZARCO CL. 37','2019-2-22','',2813.77,2813.77,2813.77,'Pagado','2019-06-27 22:39:00','2019-06-27 22:39:00',1,2,2);</v>
      </c>
      <c r="U359" t="str">
        <f t="shared" si="17"/>
        <v/>
      </c>
    </row>
    <row r="360" spans="1:21" x14ac:dyDescent="0.2">
      <c r="A360">
        <v>25</v>
      </c>
      <c r="B360" s="4">
        <v>43521</v>
      </c>
      <c r="D360" t="s">
        <v>196</v>
      </c>
      <c r="E360" s="1">
        <v>1500</v>
      </c>
      <c r="F360" s="1"/>
      <c r="G360" s="1">
        <v>111915.05</v>
      </c>
      <c r="H360" t="s">
        <v>137</v>
      </c>
      <c r="J360">
        <v>3</v>
      </c>
      <c r="K360" t="str">
        <f>IF(Tabla1[[#This Row],[cheque]]="","''",Tabla1[[#This Row],[cheque]])</f>
        <v>''</v>
      </c>
      <c r="L360">
        <f>VLOOKUP(Tabla1[[#This Row],[banco]],Hoja2!$A$1:$B$6,2,0)</f>
        <v>3</v>
      </c>
      <c r="M360" t="str">
        <f>CONCATENATE("'2019-",J360,"-",Tabla1[[#This Row],[dia]],"'")</f>
        <v>'2019-3-25'</v>
      </c>
      <c r="N360" s="4">
        <f>DATE(2019,J360,Tabla1[[#This Row],[dia]])</f>
        <v>43549</v>
      </c>
      <c r="P360">
        <f>DAY(Tabla1[[#This Row],[fecha]])</f>
        <v>25</v>
      </c>
      <c r="Q360">
        <f>MONTH(Tabla1[[#This Row],[fecha]])</f>
        <v>2</v>
      </c>
      <c r="R360">
        <f>YEAR(Tabla1[[#This Row],[fecha]])</f>
        <v>2019</v>
      </c>
      <c r="S360" t="str">
        <f t="shared" si="15"/>
        <v>'2019-2-25'</v>
      </c>
      <c r="T360" t="str">
        <f t="shared" si="16"/>
        <v/>
      </c>
      <c r="U360" t="str">
        <f t="shared" si="17"/>
        <v>insert into estados_cuenta (tipo_movimiento, concepto, fecha, cheque, total, deposito, pagado, estatus, created_at, updated_at, pagado_boolean, id_cuenta, id_admin) values('INGRESO','TITRM SEGA FISCAL RECIBO 2138','2019-2-25','',1500,1500,1500,'Pagado','2019-06-27 22:39:00','2019-06-27 22:39:00',1,3,2);</v>
      </c>
    </row>
    <row r="361" spans="1:21" x14ac:dyDescent="0.2">
      <c r="A361">
        <v>25</v>
      </c>
      <c r="B361" s="4">
        <v>43521</v>
      </c>
      <c r="D361" t="s">
        <v>197</v>
      </c>
      <c r="E361" s="1">
        <v>1500</v>
      </c>
      <c r="F361" s="1"/>
      <c r="G361" s="1">
        <v>113415.05</v>
      </c>
      <c r="H361" t="s">
        <v>137</v>
      </c>
      <c r="J361">
        <v>3</v>
      </c>
      <c r="K361" t="str">
        <f>IF(Tabla1[[#This Row],[cheque]]="","''",Tabla1[[#This Row],[cheque]])</f>
        <v>''</v>
      </c>
      <c r="L361">
        <f>VLOOKUP(Tabla1[[#This Row],[banco]],Hoja2!$A$1:$B$6,2,0)</f>
        <v>3</v>
      </c>
      <c r="M361" t="str">
        <f>CONCATENATE("'2019-",J361,"-",Tabla1[[#This Row],[dia]],"'")</f>
        <v>'2019-3-25'</v>
      </c>
      <c r="N361" s="4">
        <f>DATE(2019,J361,Tabla1[[#This Row],[dia]])</f>
        <v>43549</v>
      </c>
      <c r="P361">
        <f>DAY(Tabla1[[#This Row],[fecha]])</f>
        <v>25</v>
      </c>
      <c r="Q361">
        <f>MONTH(Tabla1[[#This Row],[fecha]])</f>
        <v>2</v>
      </c>
      <c r="R361">
        <f>YEAR(Tabla1[[#This Row],[fecha]])</f>
        <v>2019</v>
      </c>
      <c r="S361" t="str">
        <f t="shared" si="15"/>
        <v>'2019-2-25'</v>
      </c>
      <c r="T361" t="str">
        <f t="shared" si="16"/>
        <v/>
      </c>
      <c r="U361" t="str">
        <f t="shared" si="17"/>
        <v>insert into estados_cuenta (tipo_movimiento, concepto, fecha, cheque, total, deposito, pagado, estatus, created_at, updated_at, pagado_boolean, id_cuenta, id_admin) values('INGRESO','TITRM CONFIANZA BIENES RAICES RECIBO 2139','2019-2-25','',1500,1500,1500,'Pagado','2019-06-27 22:39:00','2019-06-27 22:39:00',1,3,2);</v>
      </c>
    </row>
    <row r="362" spans="1:21" x14ac:dyDescent="0.2">
      <c r="A362">
        <v>25</v>
      </c>
      <c r="B362" s="4">
        <v>43521</v>
      </c>
      <c r="D362" t="s">
        <v>198</v>
      </c>
      <c r="E362" s="1">
        <v>25000</v>
      </c>
      <c r="F362" s="1"/>
      <c r="G362" s="1">
        <v>138415.04999999999</v>
      </c>
      <c r="H362" t="s">
        <v>137</v>
      </c>
      <c r="J362">
        <v>3</v>
      </c>
      <c r="K362" t="str">
        <f>IF(Tabla1[[#This Row],[cheque]]="","''",Tabla1[[#This Row],[cheque]])</f>
        <v>''</v>
      </c>
      <c r="L362">
        <f>VLOOKUP(Tabla1[[#This Row],[banco]],Hoja2!$A$1:$B$6,2,0)</f>
        <v>3</v>
      </c>
      <c r="M362" t="str">
        <f>CONCATENATE("'2019-",J362,"-",Tabla1[[#This Row],[dia]],"'")</f>
        <v>'2019-3-25'</v>
      </c>
      <c r="N362" s="4">
        <f>DATE(2019,J362,Tabla1[[#This Row],[dia]])</f>
        <v>43549</v>
      </c>
      <c r="P362">
        <f>DAY(Tabla1[[#This Row],[fecha]])</f>
        <v>25</v>
      </c>
      <c r="Q362">
        <f>MONTH(Tabla1[[#This Row],[fecha]])</f>
        <v>2</v>
      </c>
      <c r="R362">
        <f>YEAR(Tabla1[[#This Row],[fecha]])</f>
        <v>2019</v>
      </c>
      <c r="S362" t="str">
        <f t="shared" si="15"/>
        <v>'2019-2-25'</v>
      </c>
      <c r="T362" t="str">
        <f t="shared" si="16"/>
        <v/>
      </c>
      <c r="U362" t="str">
        <f t="shared" si="17"/>
        <v>insert into estados_cuenta (tipo_movimiento, concepto, fecha, cheque, total, deposito, pagado, estatus, created_at, updated_at, pagado_boolean, id_cuenta, id_admin) values('INGRESO','CFEL ELOTELANDIA PAGO 1/2 RECIBO 2140','2019-2-25','',25000,25000,25000,'Pagado','2019-06-27 22:39:00','2019-06-27 22:39:00',1,3,2);</v>
      </c>
    </row>
    <row r="363" spans="1:21" x14ac:dyDescent="0.2">
      <c r="A363">
        <v>25</v>
      </c>
      <c r="B363" s="4">
        <v>43521</v>
      </c>
      <c r="D363" t="s">
        <v>199</v>
      </c>
      <c r="F363" s="1">
        <v>278.76</v>
      </c>
      <c r="G363" s="1">
        <v>138136.29</v>
      </c>
      <c r="H363" t="s">
        <v>137</v>
      </c>
      <c r="J363">
        <v>3</v>
      </c>
      <c r="K363" t="str">
        <f>IF(Tabla1[[#This Row],[cheque]]="","''",Tabla1[[#This Row],[cheque]])</f>
        <v>''</v>
      </c>
      <c r="L363">
        <f>VLOOKUP(Tabla1[[#This Row],[banco]],Hoja2!$A$1:$B$6,2,0)</f>
        <v>3</v>
      </c>
      <c r="M363" t="str">
        <f>CONCATENATE("'2019-",J363,"-",Tabla1[[#This Row],[dia]],"'")</f>
        <v>'2019-3-25'</v>
      </c>
      <c r="N363" s="4">
        <f>DATE(2019,J363,Tabla1[[#This Row],[dia]])</f>
        <v>43549</v>
      </c>
      <c r="P363">
        <f>DAY(Tabla1[[#This Row],[fecha]])</f>
        <v>25</v>
      </c>
      <c r="Q363">
        <f>MONTH(Tabla1[[#This Row],[fecha]])</f>
        <v>2</v>
      </c>
      <c r="R363">
        <f>YEAR(Tabla1[[#This Row],[fecha]])</f>
        <v>2019</v>
      </c>
      <c r="S363" t="str">
        <f t="shared" si="15"/>
        <v>'2019-2-25'</v>
      </c>
      <c r="T363" t="str">
        <f t="shared" si="16"/>
        <v>insert into estados_cuenta (tipo_movimiento, concepto, fecha, cheque, total, retiro, pagado, estatus, created_at, updated_at, pagado_boolean, id_cuenta, id_admin) values('EGRESO','FEDEX 3179057 3185813','2019-2-25','',278.76,278.76,278.76,'Pagado','2019-06-27 22:39:00','2019-06-27 22:39:00',1,3,2);</v>
      </c>
      <c r="U363" t="str">
        <f t="shared" si="17"/>
        <v/>
      </c>
    </row>
    <row r="364" spans="1:21" x14ac:dyDescent="0.2">
      <c r="A364">
        <v>25</v>
      </c>
      <c r="B364" s="4">
        <v>43521</v>
      </c>
      <c r="D364" t="s">
        <v>708</v>
      </c>
      <c r="F364" s="1">
        <v>17.5</v>
      </c>
      <c r="G364" s="1">
        <v>21534.25</v>
      </c>
      <c r="H364" t="s">
        <v>138</v>
      </c>
      <c r="J364">
        <v>3</v>
      </c>
      <c r="K364" t="str">
        <f>IF(Tabla1[[#This Row],[cheque]]="","''",Tabla1[[#This Row],[cheque]])</f>
        <v>''</v>
      </c>
      <c r="L364">
        <f>VLOOKUP(Tabla1[[#This Row],[banco]],Hoja2!$A$1:$B$6,2,0)</f>
        <v>4</v>
      </c>
      <c r="M364" t="str">
        <f>CONCATENATE("'2019-",J364,"-",Tabla1[[#This Row],[dia]],"'")</f>
        <v>'2019-3-25'</v>
      </c>
      <c r="N364" s="4">
        <f>DATE(2019,J364,Tabla1[[#This Row],[dia]])</f>
        <v>43549</v>
      </c>
      <c r="P364">
        <f>DAY(Tabla1[[#This Row],[fecha]])</f>
        <v>25</v>
      </c>
      <c r="Q364">
        <f>MONTH(Tabla1[[#This Row],[fecha]])</f>
        <v>2</v>
      </c>
      <c r="R364">
        <f>YEAR(Tabla1[[#This Row],[fecha]])</f>
        <v>2019</v>
      </c>
      <c r="S364" t="str">
        <f t="shared" si="15"/>
        <v>'2019-2-25'</v>
      </c>
      <c r="T364" t="str">
        <f t="shared" si="16"/>
        <v>insert into estados_cuenta (tipo_movimiento, concepto, fecha, cheque, total, retiro, pagado, estatus, created_at, updated_at, pagado_boolean, id_cuenta, id_admin) values('EGRESO','COBRO DE COMISION PINTERP','2019-2-25','',17.5,17.5,17.5,'Pagado','2019-06-27 22:39:00','2019-06-27 22:39:00',1,4,2);</v>
      </c>
      <c r="U364" t="str">
        <f t="shared" si="17"/>
        <v/>
      </c>
    </row>
    <row r="365" spans="1:21" x14ac:dyDescent="0.2">
      <c r="A365">
        <v>25</v>
      </c>
      <c r="B365" s="4">
        <v>43521</v>
      </c>
      <c r="D365" t="s">
        <v>709</v>
      </c>
      <c r="F365" s="1">
        <v>2.8</v>
      </c>
      <c r="G365" s="1">
        <v>21531.45</v>
      </c>
      <c r="H365" t="s">
        <v>138</v>
      </c>
      <c r="J365">
        <v>3</v>
      </c>
      <c r="K365" t="str">
        <f>IF(Tabla1[[#This Row],[cheque]]="","''",Tabla1[[#This Row],[cheque]])</f>
        <v>''</v>
      </c>
      <c r="L365">
        <f>VLOOKUP(Tabla1[[#This Row],[banco]],Hoja2!$A$1:$B$6,2,0)</f>
        <v>4</v>
      </c>
      <c r="M365" t="str">
        <f>CONCATENATE("'2019-",J365,"-",Tabla1[[#This Row],[dia]],"'")</f>
        <v>'2019-3-25'</v>
      </c>
      <c r="N365" s="4">
        <f>DATE(2019,J365,Tabla1[[#This Row],[dia]])</f>
        <v>43549</v>
      </c>
      <c r="P365">
        <f>DAY(Tabla1[[#This Row],[fecha]])</f>
        <v>25</v>
      </c>
      <c r="Q365">
        <f>MONTH(Tabla1[[#This Row],[fecha]])</f>
        <v>2</v>
      </c>
      <c r="R365">
        <f>YEAR(Tabla1[[#This Row],[fecha]])</f>
        <v>2019</v>
      </c>
      <c r="S365" t="str">
        <f t="shared" si="15"/>
        <v>'2019-2-25'</v>
      </c>
      <c r="T365" t="str">
        <f t="shared" si="16"/>
        <v>insert into estados_cuenta (tipo_movimiento, concepto, fecha, cheque, total, retiro, pagado, estatus, created_at, updated_at, pagado_boolean, id_cuenta, id_admin) values('EGRESO','COBRO DE IVA PINTERP','2019-2-25','',2.8,2.8,2.8,'Pagado','2019-06-27 22:39:00','2019-06-27 22:39:00',1,4,2);</v>
      </c>
      <c r="U365" t="str">
        <f t="shared" si="17"/>
        <v/>
      </c>
    </row>
    <row r="366" spans="1:21" x14ac:dyDescent="0.2">
      <c r="A366">
        <v>26</v>
      </c>
      <c r="B366" s="4">
        <v>43522</v>
      </c>
      <c r="D366" t="s">
        <v>144</v>
      </c>
      <c r="F366" s="1">
        <v>3000</v>
      </c>
      <c r="G366" s="1">
        <v>135136.29</v>
      </c>
      <c r="H366" t="s">
        <v>137</v>
      </c>
      <c r="J366">
        <v>3</v>
      </c>
      <c r="K366" t="str">
        <f>IF(Tabla1[[#This Row],[cheque]]="","''",Tabla1[[#This Row],[cheque]])</f>
        <v>''</v>
      </c>
      <c r="L366">
        <f>VLOOKUP(Tabla1[[#This Row],[banco]],Hoja2!$A$1:$B$6,2,0)</f>
        <v>3</v>
      </c>
      <c r="M366" t="str">
        <f>CONCATENATE("'2019-",J366,"-",Tabla1[[#This Row],[dia]],"'")</f>
        <v>'2019-3-26'</v>
      </c>
      <c r="N366" s="4">
        <f>DATE(2019,J366,Tabla1[[#This Row],[dia]])</f>
        <v>43550</v>
      </c>
      <c r="P366">
        <f>DAY(Tabla1[[#This Row],[fecha]])</f>
        <v>26</v>
      </c>
      <c r="Q366">
        <f>MONTH(Tabla1[[#This Row],[fecha]])</f>
        <v>2</v>
      </c>
      <c r="R366">
        <f>YEAR(Tabla1[[#This Row],[fecha]])</f>
        <v>2019</v>
      </c>
      <c r="S366" t="str">
        <f t="shared" si="15"/>
        <v>'2019-2-26'</v>
      </c>
      <c r="T366" t="str">
        <f t="shared" si="16"/>
        <v>insert into estados_cuenta (tipo_movimiento, concepto, fecha, cheque, total, retiro, pagado, estatus, created_at, updated_at, pagado_boolean, id_cuenta, id_admin) values('EGRESO','RETIRO DE CAJERO','2019-2-26','',3000,3000,3000,'Pagado','2019-06-27 22:39:00','2019-06-27 22:39:00',1,3,2);</v>
      </c>
      <c r="U366" t="str">
        <f t="shared" si="17"/>
        <v/>
      </c>
    </row>
    <row r="367" spans="1:21" x14ac:dyDescent="0.2">
      <c r="A367">
        <v>26</v>
      </c>
      <c r="B367" s="4">
        <v>43522</v>
      </c>
      <c r="D367" t="s">
        <v>102</v>
      </c>
      <c r="F367" s="1">
        <v>25000</v>
      </c>
      <c r="G367" s="1">
        <v>110136.29</v>
      </c>
      <c r="H367" t="s">
        <v>137</v>
      </c>
      <c r="J367">
        <v>3</v>
      </c>
      <c r="K367" t="str">
        <f>IF(Tabla1[[#This Row],[cheque]]="","''",Tabla1[[#This Row],[cheque]])</f>
        <v>''</v>
      </c>
      <c r="L367">
        <f>VLOOKUP(Tabla1[[#This Row],[banco]],Hoja2!$A$1:$B$6,2,0)</f>
        <v>3</v>
      </c>
      <c r="M367" t="str">
        <f>CONCATENATE("'2019-",J367,"-",Tabla1[[#This Row],[dia]],"'")</f>
        <v>'2019-3-26'</v>
      </c>
      <c r="N367" s="4">
        <f>DATE(2019,J367,Tabla1[[#This Row],[dia]])</f>
        <v>43550</v>
      </c>
      <c r="P367">
        <f>DAY(Tabla1[[#This Row],[fecha]])</f>
        <v>26</v>
      </c>
      <c r="Q367">
        <f>MONTH(Tabla1[[#This Row],[fecha]])</f>
        <v>2</v>
      </c>
      <c r="R367">
        <f>YEAR(Tabla1[[#This Row],[fecha]])</f>
        <v>2019</v>
      </c>
      <c r="S367" t="str">
        <f t="shared" si="15"/>
        <v>'2019-2-26'</v>
      </c>
      <c r="T367" t="str">
        <f t="shared" si="16"/>
        <v>insert into estados_cuenta (tipo_movimiento, concepto, fecha, cheque, total, retiro, pagado, estatus, created_at, updated_at, pagado_boolean, id_cuenta, id_admin) values('EGRESO','TRASPASO DE HSBC A BANAMEX','2019-2-26','',25000,25000,25000,'Pagado','2019-06-27 22:39:00','2019-06-27 22:39:00',1,3,2);</v>
      </c>
      <c r="U367" t="str">
        <f t="shared" si="17"/>
        <v/>
      </c>
    </row>
    <row r="368" spans="1:21" x14ac:dyDescent="0.2">
      <c r="A368">
        <v>26</v>
      </c>
      <c r="B368" s="4">
        <v>43522</v>
      </c>
      <c r="D368" t="s">
        <v>200</v>
      </c>
      <c r="E368" s="1">
        <v>464</v>
      </c>
      <c r="F368" s="1"/>
      <c r="G368" s="1">
        <v>110600.29</v>
      </c>
      <c r="H368" t="s">
        <v>137</v>
      </c>
      <c r="J368">
        <v>3</v>
      </c>
      <c r="K368" t="str">
        <f>IF(Tabla1[[#This Row],[cheque]]="","''",Tabla1[[#This Row],[cheque]])</f>
        <v>''</v>
      </c>
      <c r="L368">
        <f>VLOOKUP(Tabla1[[#This Row],[banco]],Hoja2!$A$1:$B$6,2,0)</f>
        <v>3</v>
      </c>
      <c r="M368" t="str">
        <f>CONCATENATE("'2019-",J368,"-",Tabla1[[#This Row],[dia]],"'")</f>
        <v>'2019-3-26'</v>
      </c>
      <c r="N368" s="4">
        <f>DATE(2019,J368,Tabla1[[#This Row],[dia]])</f>
        <v>43550</v>
      </c>
      <c r="P368">
        <f>DAY(Tabla1[[#This Row],[fecha]])</f>
        <v>26</v>
      </c>
      <c r="Q368">
        <f>MONTH(Tabla1[[#This Row],[fecha]])</f>
        <v>2</v>
      </c>
      <c r="R368">
        <f>YEAR(Tabla1[[#This Row],[fecha]])</f>
        <v>2019</v>
      </c>
      <c r="S368" t="str">
        <f t="shared" si="15"/>
        <v>'2019-2-26'</v>
      </c>
      <c r="T368" t="str">
        <f t="shared" si="16"/>
        <v/>
      </c>
      <c r="U368" t="str">
        <f t="shared" si="17"/>
        <v>insert into estados_cuenta (tipo_movimiento, concepto, fecha, cheque, total, deposito, pagado, estatus, created_at, updated_at, pagado_boolean, id_cuenta, id_admin) values('INGRESO','EF LOPES FACTURA 5962','2019-2-26','',464,464,464,'Pagado','2019-06-27 22:39:00','2019-06-27 22:39:00',1,3,2);</v>
      </c>
    </row>
    <row r="369" spans="1:21" x14ac:dyDescent="0.2">
      <c r="A369">
        <v>26</v>
      </c>
      <c r="B369" s="4">
        <v>43522</v>
      </c>
      <c r="D369" t="s">
        <v>606</v>
      </c>
      <c r="F369" s="1">
        <v>8441.31</v>
      </c>
      <c r="G369" s="1">
        <v>352.18</v>
      </c>
      <c r="H369" t="s">
        <v>136</v>
      </c>
      <c r="J369">
        <v>3</v>
      </c>
      <c r="K369" t="str">
        <f>IF(Tabla1[[#This Row],[cheque]]="","''",Tabla1[[#This Row],[cheque]])</f>
        <v>''</v>
      </c>
      <c r="L369">
        <f>VLOOKUP(Tabla1[[#This Row],[banco]],Hoja2!$A$1:$B$6,2,0)</f>
        <v>2</v>
      </c>
      <c r="M369" t="str">
        <f>CONCATENATE("'2019-",J369,"-",Tabla1[[#This Row],[dia]],"'")</f>
        <v>'2019-3-26'</v>
      </c>
      <c r="N369" s="4">
        <f>DATE(2019,J369,Tabla1[[#This Row],[dia]])</f>
        <v>43550</v>
      </c>
      <c r="P369">
        <f>DAY(Tabla1[[#This Row],[fecha]])</f>
        <v>26</v>
      </c>
      <c r="Q369">
        <f>MONTH(Tabla1[[#This Row],[fecha]])</f>
        <v>2</v>
      </c>
      <c r="R369">
        <f>YEAR(Tabla1[[#This Row],[fecha]])</f>
        <v>2019</v>
      </c>
      <c r="S369" t="str">
        <f t="shared" si="15"/>
        <v>'2019-2-26'</v>
      </c>
      <c r="T369" t="str">
        <f t="shared" si="16"/>
        <v>insert into estados_cuenta (tipo_movimiento, concepto, fecha, cheque, total, retiro, pagado, estatus, created_at, updated_at, pagado_boolean, id_cuenta, id_admin) values('EGRESO','RM MIXTO SPCA CL. 25, RM MIXTO BUGALOO CL. 32 Y RM MIXTO BUGALOO CL. 29','2019-2-26','',8441.31,8441.31,8441.31,'Pagado','2019-06-27 22:39:00','2019-06-27 22:39:00',1,2,2);</v>
      </c>
      <c r="U369" t="str">
        <f t="shared" si="17"/>
        <v/>
      </c>
    </row>
    <row r="370" spans="1:21" x14ac:dyDescent="0.2">
      <c r="A370">
        <v>26</v>
      </c>
      <c r="B370" s="4">
        <v>43522</v>
      </c>
      <c r="D370" t="s">
        <v>102</v>
      </c>
      <c r="E370" s="1">
        <v>25000</v>
      </c>
      <c r="F370" s="1"/>
      <c r="G370" s="1">
        <v>46531.45</v>
      </c>
      <c r="H370" t="s">
        <v>138</v>
      </c>
      <c r="J370">
        <v>3</v>
      </c>
      <c r="K370" t="str">
        <f>IF(Tabla1[[#This Row],[cheque]]="","''",Tabla1[[#This Row],[cheque]])</f>
        <v>''</v>
      </c>
      <c r="L370">
        <f>VLOOKUP(Tabla1[[#This Row],[banco]],Hoja2!$A$1:$B$6,2,0)</f>
        <v>4</v>
      </c>
      <c r="M370" t="str">
        <f>CONCATENATE("'2019-",J370,"-",Tabla1[[#This Row],[dia]],"'")</f>
        <v>'2019-3-26'</v>
      </c>
      <c r="N370" s="4">
        <f>DATE(2019,J370,Tabla1[[#This Row],[dia]])</f>
        <v>43550</v>
      </c>
      <c r="P370">
        <f>DAY(Tabla1[[#This Row],[fecha]])</f>
        <v>26</v>
      </c>
      <c r="Q370">
        <f>MONTH(Tabla1[[#This Row],[fecha]])</f>
        <v>2</v>
      </c>
      <c r="R370">
        <f>YEAR(Tabla1[[#This Row],[fecha]])</f>
        <v>2019</v>
      </c>
      <c r="S370" t="str">
        <f t="shared" si="15"/>
        <v>'2019-2-26'</v>
      </c>
      <c r="T370" t="str">
        <f t="shared" si="16"/>
        <v/>
      </c>
      <c r="U370" t="str">
        <f t="shared" si="17"/>
        <v>insert into estados_cuenta (tipo_movimiento, concepto, fecha, cheque, total, deposito, pagado, estatus, created_at, updated_at, pagado_boolean, id_cuenta, id_admin) values('INGRESO','TRASPASO DE HSBC A BANAMEX','2019-2-26','',25000,25000,25000,'Pagado','2019-06-27 22:39:00','2019-06-27 22:39:00',1,4,2);</v>
      </c>
    </row>
    <row r="371" spans="1:21" x14ac:dyDescent="0.2">
      <c r="A371">
        <v>26</v>
      </c>
      <c r="B371" s="4">
        <v>43522</v>
      </c>
      <c r="D371" t="s">
        <v>710</v>
      </c>
      <c r="F371" s="1">
        <v>34446.300000000003</v>
      </c>
      <c r="G371" s="1">
        <v>12085.15</v>
      </c>
      <c r="H371" t="s">
        <v>138</v>
      </c>
      <c r="J371">
        <v>3</v>
      </c>
      <c r="K371" t="str">
        <f>IF(Tabla1[[#This Row],[cheque]]="","''",Tabla1[[#This Row],[cheque]])</f>
        <v>''</v>
      </c>
      <c r="L371">
        <f>VLOOKUP(Tabla1[[#This Row],[banco]],Hoja2!$A$1:$B$6,2,0)</f>
        <v>4</v>
      </c>
      <c r="M371" t="str">
        <f>CONCATENATE("'2019-",J371,"-",Tabla1[[#This Row],[dia]],"'")</f>
        <v>'2019-3-26'</v>
      </c>
      <c r="N371" s="4">
        <f>DATE(2019,J371,Tabla1[[#This Row],[dia]])</f>
        <v>43550</v>
      </c>
      <c r="P371">
        <f>DAY(Tabla1[[#This Row],[fecha]])</f>
        <v>26</v>
      </c>
      <c r="Q371">
        <f>MONTH(Tabla1[[#This Row],[fecha]])</f>
        <v>2</v>
      </c>
      <c r="R371">
        <f>YEAR(Tabla1[[#This Row],[fecha]])</f>
        <v>2019</v>
      </c>
      <c r="S371" t="str">
        <f t="shared" si="15"/>
        <v>'2019-2-26'</v>
      </c>
      <c r="T371" t="str">
        <f t="shared" si="16"/>
        <v>insert into estados_cuenta (tipo_movimiento, concepto, fecha, cheque, total, retiro, pagado, estatus, created_at, updated_at, pagado_boolean, id_cuenta, id_admin) values('EGRESO','PAGO TARJETA BANAMEX','2019-2-26','',34446.3,34446.3,34446.3,'Pagado','2019-06-27 22:39:00','2019-06-27 22:39:00',1,4,2);</v>
      </c>
      <c r="U371" t="str">
        <f t="shared" si="17"/>
        <v/>
      </c>
    </row>
    <row r="372" spans="1:21" x14ac:dyDescent="0.2">
      <c r="A372">
        <v>27</v>
      </c>
      <c r="B372" s="4">
        <v>43523</v>
      </c>
      <c r="D372" t="s">
        <v>13</v>
      </c>
      <c r="F372" s="1">
        <v>25000</v>
      </c>
      <c r="G372" s="1">
        <v>85600.29</v>
      </c>
      <c r="H372" t="s">
        <v>137</v>
      </c>
      <c r="J372">
        <v>3</v>
      </c>
      <c r="K372" t="str">
        <f>IF(Tabla1[[#This Row],[cheque]]="","''",Tabla1[[#This Row],[cheque]])</f>
        <v>''</v>
      </c>
      <c r="L372">
        <f>VLOOKUP(Tabla1[[#This Row],[banco]],Hoja2!$A$1:$B$6,2,0)</f>
        <v>3</v>
      </c>
      <c r="M372" t="str">
        <f>CONCATENATE("'2019-",J372,"-",Tabla1[[#This Row],[dia]],"'")</f>
        <v>'2019-3-27'</v>
      </c>
      <c r="N372" s="4">
        <f>DATE(2019,J372,Tabla1[[#This Row],[dia]])</f>
        <v>43551</v>
      </c>
      <c r="P372">
        <f>DAY(Tabla1[[#This Row],[fecha]])</f>
        <v>27</v>
      </c>
      <c r="Q372">
        <f>MONTH(Tabla1[[#This Row],[fecha]])</f>
        <v>2</v>
      </c>
      <c r="R372">
        <f>YEAR(Tabla1[[#This Row],[fecha]])</f>
        <v>2019</v>
      </c>
      <c r="S372" t="str">
        <f t="shared" si="15"/>
        <v>'2019-2-27'</v>
      </c>
      <c r="T372" t="str">
        <f t="shared" si="16"/>
        <v>insert into estados_cuenta (tipo_movimiento, concepto, fecha, cheque, total, retiro, pagado, estatus, created_at, updated_at, pagado_boolean, id_cuenta, id_admin) values('EGRESO','TRASPASO DE HSBC A BANCOMER','2019-2-27','',25000,25000,25000,'Pagado','2019-06-27 22:39:00','2019-06-27 22:39:00',1,3,2);</v>
      </c>
      <c r="U372" t="str">
        <f t="shared" si="17"/>
        <v/>
      </c>
    </row>
    <row r="373" spans="1:21" x14ac:dyDescent="0.2">
      <c r="A373">
        <v>27</v>
      </c>
      <c r="B373" s="4">
        <v>43523</v>
      </c>
      <c r="D373" t="s">
        <v>5</v>
      </c>
      <c r="F373" s="1">
        <v>40000</v>
      </c>
      <c r="G373" s="1">
        <v>45600.29</v>
      </c>
      <c r="H373" t="s">
        <v>137</v>
      </c>
      <c r="J373">
        <v>3</v>
      </c>
      <c r="K373" t="str">
        <f>IF(Tabla1[[#This Row],[cheque]]="","''",Tabla1[[#This Row],[cheque]])</f>
        <v>''</v>
      </c>
      <c r="L373">
        <f>VLOOKUP(Tabla1[[#This Row],[banco]],Hoja2!$A$1:$B$6,2,0)</f>
        <v>3</v>
      </c>
      <c r="M373" t="str">
        <f>CONCATENATE("'2019-",J373,"-",Tabla1[[#This Row],[dia]],"'")</f>
        <v>'2019-3-27'</v>
      </c>
      <c r="N373" s="4">
        <f>DATE(2019,J373,Tabla1[[#This Row],[dia]])</f>
        <v>43551</v>
      </c>
      <c r="P373">
        <f>DAY(Tabla1[[#This Row],[fecha]])</f>
        <v>27</v>
      </c>
      <c r="Q373">
        <f>MONTH(Tabla1[[#This Row],[fecha]])</f>
        <v>2</v>
      </c>
      <c r="R373">
        <f>YEAR(Tabla1[[#This Row],[fecha]])</f>
        <v>2019</v>
      </c>
      <c r="S373" t="str">
        <f t="shared" si="15"/>
        <v>'2019-2-27'</v>
      </c>
      <c r="T373" t="str">
        <f t="shared" si="16"/>
        <v>insert into estados_cuenta (tipo_movimiento, concepto, fecha, cheque, total, retiro, pagado, estatus, created_at, updated_at, pagado_boolean, id_cuenta, id_admin) values('EGRESO','TRASPASO DE HSBC A SCOTIABANK','2019-2-27','',40000,40000,40000,'Pagado','2019-06-27 22:39:00','2019-06-27 22:39:00',1,3,2);</v>
      </c>
      <c r="U373" t="str">
        <f t="shared" si="17"/>
        <v/>
      </c>
    </row>
    <row r="374" spans="1:21" x14ac:dyDescent="0.2">
      <c r="A374">
        <v>27</v>
      </c>
      <c r="B374" s="4">
        <v>43523</v>
      </c>
      <c r="D374" t="s">
        <v>201</v>
      </c>
      <c r="F374" s="1">
        <v>295.8</v>
      </c>
      <c r="G374" s="1">
        <v>45304.49</v>
      </c>
      <c r="H374" t="s">
        <v>137</v>
      </c>
      <c r="J374">
        <v>3</v>
      </c>
      <c r="K374" t="str">
        <f>IF(Tabla1[[#This Row],[cheque]]="","''",Tabla1[[#This Row],[cheque]])</f>
        <v>''</v>
      </c>
      <c r="L374">
        <f>VLOOKUP(Tabla1[[#This Row],[banco]],Hoja2!$A$1:$B$6,2,0)</f>
        <v>3</v>
      </c>
      <c r="M374" t="str">
        <f>CONCATENATE("'2019-",J374,"-",Tabla1[[#This Row],[dia]],"'")</f>
        <v>'2019-3-27'</v>
      </c>
      <c r="N374" s="4">
        <f>DATE(2019,J374,Tabla1[[#This Row],[dia]])</f>
        <v>43551</v>
      </c>
      <c r="P374">
        <f>DAY(Tabla1[[#This Row],[fecha]])</f>
        <v>27</v>
      </c>
      <c r="Q374">
        <f>MONTH(Tabla1[[#This Row],[fecha]])</f>
        <v>2</v>
      </c>
      <c r="R374">
        <f>YEAR(Tabla1[[#This Row],[fecha]])</f>
        <v>2019</v>
      </c>
      <c r="S374" t="str">
        <f t="shared" si="15"/>
        <v>'2019-2-27'</v>
      </c>
      <c r="T374" t="str">
        <f t="shared" si="16"/>
        <v>insert into estados_cuenta (tipo_movimiento, concepto, fecha, cheque, total, retiro, pagado, estatus, created_at, updated_at, pagado_boolean, id_cuenta, id_admin) values('EGRESO','FEDEX 3164034 y 3192391','2019-2-27','',295.8,295.8,295.8,'Pagado','2019-06-27 22:39:00','2019-06-27 22:39:00',1,3,2);</v>
      </c>
      <c r="U374" t="str">
        <f t="shared" si="17"/>
        <v/>
      </c>
    </row>
    <row r="375" spans="1:21" x14ac:dyDescent="0.2">
      <c r="A375">
        <v>27</v>
      </c>
      <c r="B375" s="4">
        <v>43523</v>
      </c>
      <c r="D375" t="s">
        <v>202</v>
      </c>
      <c r="F375" s="1">
        <v>771.4</v>
      </c>
      <c r="G375" s="1">
        <v>44533.09</v>
      </c>
      <c r="H375" t="s">
        <v>137</v>
      </c>
      <c r="J375">
        <v>3</v>
      </c>
      <c r="K375" t="str">
        <f>IF(Tabla1[[#This Row],[cheque]]="","''",Tabla1[[#This Row],[cheque]])</f>
        <v>''</v>
      </c>
      <c r="L375">
        <f>VLOOKUP(Tabla1[[#This Row],[banco]],Hoja2!$A$1:$B$6,2,0)</f>
        <v>3</v>
      </c>
      <c r="M375" t="str">
        <f>CONCATENATE("'2019-",J375,"-",Tabla1[[#This Row],[dia]],"'")</f>
        <v>'2019-3-27'</v>
      </c>
      <c r="N375" s="4">
        <f>DATE(2019,J375,Tabla1[[#This Row],[dia]])</f>
        <v>43551</v>
      </c>
      <c r="P375">
        <f>DAY(Tabla1[[#This Row],[fecha]])</f>
        <v>27</v>
      </c>
      <c r="Q375">
        <f>MONTH(Tabla1[[#This Row],[fecha]])</f>
        <v>2</v>
      </c>
      <c r="R375">
        <f>YEAR(Tabla1[[#This Row],[fecha]])</f>
        <v>2019</v>
      </c>
      <c r="S375" t="str">
        <f t="shared" si="15"/>
        <v>'2019-2-27'</v>
      </c>
      <c r="T375" t="str">
        <f t="shared" si="16"/>
        <v>insert into estados_cuenta (tipo_movimiento, concepto, fecha, cheque, total, retiro, pagado, estatus, created_at, updated_at, pagado_boolean, id_cuenta, id_admin) values('EGRESO','SOKOLABS','2019-2-27','',771.4,771.4,771.4,'Pagado','2019-06-27 22:39:00','2019-06-27 22:39:00',1,3,2);</v>
      </c>
      <c r="U375" t="str">
        <f t="shared" si="17"/>
        <v/>
      </c>
    </row>
    <row r="376" spans="1:21" x14ac:dyDescent="0.2">
      <c r="A376">
        <v>27</v>
      </c>
      <c r="B376" s="4">
        <v>43523</v>
      </c>
      <c r="D376" t="s">
        <v>203</v>
      </c>
      <c r="E376" s="1">
        <v>8275.44</v>
      </c>
      <c r="F376" s="1"/>
      <c r="G376" s="1">
        <v>52808.53</v>
      </c>
      <c r="H376" t="s">
        <v>137</v>
      </c>
      <c r="J376">
        <v>3</v>
      </c>
      <c r="K376" t="str">
        <f>IF(Tabla1[[#This Row],[cheque]]="","''",Tabla1[[#This Row],[cheque]])</f>
        <v>''</v>
      </c>
      <c r="L376">
        <f>VLOOKUP(Tabla1[[#This Row],[banco]],Hoja2!$A$1:$B$6,2,0)</f>
        <v>3</v>
      </c>
      <c r="M376" t="str">
        <f>CONCATENATE("'2019-",J376,"-",Tabla1[[#This Row],[dia]],"'")</f>
        <v>'2019-3-27'</v>
      </c>
      <c r="N376" s="4">
        <f>DATE(2019,J376,Tabla1[[#This Row],[dia]])</f>
        <v>43551</v>
      </c>
      <c r="P376">
        <f>DAY(Tabla1[[#This Row],[fecha]])</f>
        <v>27</v>
      </c>
      <c r="Q376">
        <f>MONTH(Tabla1[[#This Row],[fecha]])</f>
        <v>2</v>
      </c>
      <c r="R376">
        <f>YEAR(Tabla1[[#This Row],[fecha]])</f>
        <v>2019</v>
      </c>
      <c r="S376" t="str">
        <f t="shared" si="15"/>
        <v>'2019-2-27'</v>
      </c>
      <c r="T376" t="str">
        <f t="shared" si="16"/>
        <v/>
      </c>
      <c r="U376" t="str">
        <f t="shared" si="17"/>
        <v>insert into estados_cuenta (tipo_movimiento, concepto, fecha, cheque, total, deposito, pagado, estatus, created_at, updated_at, pagado_boolean, id_cuenta, id_admin) values('INGRESO','DEPOSITO EN CHEQUE SEMILLAS PURA SANGRE','2019-2-27','',8275.44,8275.44,8275.44,'Pagado','2019-06-27 22:39:00','2019-06-27 22:39:00',1,3,2);</v>
      </c>
    </row>
    <row r="377" spans="1:21" x14ac:dyDescent="0.2">
      <c r="A377">
        <v>27</v>
      </c>
      <c r="B377" s="4">
        <v>43523</v>
      </c>
      <c r="D377" t="s">
        <v>13</v>
      </c>
      <c r="E377" s="1">
        <v>25000</v>
      </c>
      <c r="F377" s="1"/>
      <c r="G377" s="1">
        <v>25352.18</v>
      </c>
      <c r="H377" t="s">
        <v>136</v>
      </c>
      <c r="J377">
        <v>3</v>
      </c>
      <c r="K377" t="str">
        <f>IF(Tabla1[[#This Row],[cheque]]="","''",Tabla1[[#This Row],[cheque]])</f>
        <v>''</v>
      </c>
      <c r="L377">
        <f>VLOOKUP(Tabla1[[#This Row],[banco]],Hoja2!$A$1:$B$6,2,0)</f>
        <v>2</v>
      </c>
      <c r="M377" t="str">
        <f>CONCATENATE("'2019-",J377,"-",Tabla1[[#This Row],[dia]],"'")</f>
        <v>'2019-3-27'</v>
      </c>
      <c r="N377" s="4">
        <f>DATE(2019,J377,Tabla1[[#This Row],[dia]])</f>
        <v>43551</v>
      </c>
      <c r="P377">
        <f>DAY(Tabla1[[#This Row],[fecha]])</f>
        <v>27</v>
      </c>
      <c r="Q377">
        <f>MONTH(Tabla1[[#This Row],[fecha]])</f>
        <v>2</v>
      </c>
      <c r="R377">
        <f>YEAR(Tabla1[[#This Row],[fecha]])</f>
        <v>2019</v>
      </c>
      <c r="S377" t="str">
        <f t="shared" si="15"/>
        <v>'2019-2-27'</v>
      </c>
      <c r="T377" t="str">
        <f t="shared" si="16"/>
        <v/>
      </c>
      <c r="U377" t="str">
        <f t="shared" si="17"/>
        <v>insert into estados_cuenta (tipo_movimiento, concepto, fecha, cheque, total, deposito, pagado, estatus, created_at, updated_at, pagado_boolean, id_cuenta, id_admin) values('INGRESO','TRASPASO DE HSBC A BANCOMER','2019-2-27','',25000,25000,25000,'Pagado','2019-06-27 22:39:00','2019-06-27 22:39:00',1,2,2);</v>
      </c>
    </row>
    <row r="378" spans="1:21" x14ac:dyDescent="0.2">
      <c r="A378">
        <v>27</v>
      </c>
      <c r="B378" s="4">
        <v>43523</v>
      </c>
      <c r="D378" t="s">
        <v>607</v>
      </c>
      <c r="F378" s="1">
        <v>9784.33</v>
      </c>
      <c r="G378" s="1">
        <v>15567.85</v>
      </c>
      <c r="H378" t="s">
        <v>136</v>
      </c>
      <c r="J378">
        <v>3</v>
      </c>
      <c r="K378" t="str">
        <f>IF(Tabla1[[#This Row],[cheque]]="","''",Tabla1[[#This Row],[cheque]])</f>
        <v>''</v>
      </c>
      <c r="L378">
        <f>VLOOKUP(Tabla1[[#This Row],[banco]],Hoja2!$A$1:$B$6,2,0)</f>
        <v>2</v>
      </c>
      <c r="M378" t="str">
        <f>CONCATENATE("'2019-",J378,"-",Tabla1[[#This Row],[dia]],"'")</f>
        <v>'2019-3-27'</v>
      </c>
      <c r="N378" s="4">
        <f>DATE(2019,J378,Tabla1[[#This Row],[dia]])</f>
        <v>43551</v>
      </c>
      <c r="P378">
        <f>DAY(Tabla1[[#This Row],[fecha]])</f>
        <v>27</v>
      </c>
      <c r="Q378">
        <f>MONTH(Tabla1[[#This Row],[fecha]])</f>
        <v>2</v>
      </c>
      <c r="R378">
        <f>YEAR(Tabla1[[#This Row],[fecha]])</f>
        <v>2019</v>
      </c>
      <c r="S378" t="str">
        <f t="shared" si="15"/>
        <v>'2019-2-27'</v>
      </c>
      <c r="T378" t="str">
        <f t="shared" si="16"/>
        <v>insert into estados_cuenta (tipo_movimiento, concepto, fecha, cheque, total, retiro, pagado, estatus, created_at, updated_at, pagado_boolean, id_cuenta, id_admin) values('EGRESO','RM MC MOTOR CERVECERIA, REN Y DUSO YARPO, Y RM MIXTO BUGALOO CL. 35','2019-2-27','',9784.33,9784.33,9784.33,'Pagado','2019-06-27 22:39:00','2019-06-27 22:39:00',1,2,2);</v>
      </c>
      <c r="U378" t="str">
        <f t="shared" si="17"/>
        <v/>
      </c>
    </row>
    <row r="379" spans="1:21" x14ac:dyDescent="0.2">
      <c r="A379">
        <v>27</v>
      </c>
      <c r="B379" s="4">
        <v>43523</v>
      </c>
      <c r="D379" t="s">
        <v>608</v>
      </c>
      <c r="F379" s="1">
        <v>1320</v>
      </c>
      <c r="G379" s="1">
        <v>14247.85</v>
      </c>
      <c r="H379" t="s">
        <v>136</v>
      </c>
      <c r="J379">
        <v>3</v>
      </c>
      <c r="K379" t="str">
        <f>IF(Tabla1[[#This Row],[cheque]]="","''",Tabla1[[#This Row],[cheque]])</f>
        <v>''</v>
      </c>
      <c r="L379">
        <f>VLOOKUP(Tabla1[[#This Row],[banco]],Hoja2!$A$1:$B$6,2,0)</f>
        <v>2</v>
      </c>
      <c r="M379" t="str">
        <f>CONCATENATE("'2019-",J379,"-",Tabla1[[#This Row],[dia]],"'")</f>
        <v>'2019-3-27'</v>
      </c>
      <c r="N379" s="4">
        <f>DATE(2019,J379,Tabla1[[#This Row],[dia]])</f>
        <v>43551</v>
      </c>
      <c r="P379">
        <f>DAY(Tabla1[[#This Row],[fecha]])</f>
        <v>27</v>
      </c>
      <c r="Q379">
        <f>MONTH(Tabla1[[#This Row],[fecha]])</f>
        <v>2</v>
      </c>
      <c r="R379">
        <f>YEAR(Tabla1[[#This Row],[fecha]])</f>
        <v>2019</v>
      </c>
      <c r="S379" t="str">
        <f t="shared" si="15"/>
        <v>'2019-2-27'</v>
      </c>
      <c r="T379" t="str">
        <f t="shared" si="16"/>
        <v>insert into estados_cuenta (tipo_movimiento, concepto, fecha, cheque, total, retiro, pagado, estatus, created_at, updated_at, pagado_boolean, id_cuenta, id_admin) values('EGRESO','PAGO PINTURA CASA (hogar)','2019-2-27','',1320,1320,1320,'Pagado','2019-06-27 22:39:00','2019-06-27 22:39:00',1,2,2);</v>
      </c>
      <c r="U379" t="str">
        <f t="shared" si="17"/>
        <v/>
      </c>
    </row>
    <row r="380" spans="1:21" x14ac:dyDescent="0.2">
      <c r="A380">
        <v>27</v>
      </c>
      <c r="B380" s="4">
        <v>43523</v>
      </c>
      <c r="D380" t="s">
        <v>5</v>
      </c>
      <c r="E380" s="1">
        <v>40000</v>
      </c>
      <c r="F380" s="1"/>
      <c r="G380" s="1">
        <v>59272.28</v>
      </c>
      <c r="H380" t="s">
        <v>140</v>
      </c>
      <c r="J380">
        <v>3</v>
      </c>
      <c r="K380" t="str">
        <f>IF(Tabla1[[#This Row],[cheque]]="","''",Tabla1[[#This Row],[cheque]])</f>
        <v>''</v>
      </c>
      <c r="L380">
        <f>VLOOKUP(Tabla1[[#This Row],[banco]],Hoja2!$A$1:$B$6,2,0)</f>
        <v>6</v>
      </c>
      <c r="M380" t="str">
        <f>CONCATENATE("'2019-",J380,"-",Tabla1[[#This Row],[dia]],"'")</f>
        <v>'2019-3-27'</v>
      </c>
      <c r="N380" s="4">
        <f>DATE(2019,J380,Tabla1[[#This Row],[dia]])</f>
        <v>43551</v>
      </c>
      <c r="P380">
        <f>DAY(Tabla1[[#This Row],[fecha]])</f>
        <v>27</v>
      </c>
      <c r="Q380">
        <f>MONTH(Tabla1[[#This Row],[fecha]])</f>
        <v>2</v>
      </c>
      <c r="R380">
        <f>YEAR(Tabla1[[#This Row],[fecha]])</f>
        <v>2019</v>
      </c>
      <c r="S380" t="str">
        <f t="shared" si="15"/>
        <v>'2019-2-27'</v>
      </c>
      <c r="T380" t="str">
        <f t="shared" si="16"/>
        <v/>
      </c>
      <c r="U380" t="str">
        <f t="shared" si="17"/>
        <v>insert into estados_cuenta (tipo_movimiento, concepto, fecha, cheque, total, deposito, pagado, estatus, created_at, updated_at, pagado_boolean, id_cuenta, id_admin) values('INGRESO','TRASPASO DE HSBC A SCOTIABANK','2019-2-27','',40000,40000,40000,'Pagado','2019-06-27 22:39:00','2019-06-27 22:39:00',1,6,2);</v>
      </c>
    </row>
    <row r="381" spans="1:21" x14ac:dyDescent="0.2">
      <c r="A381">
        <v>28</v>
      </c>
      <c r="B381" s="4">
        <v>43524</v>
      </c>
      <c r="D381" t="s">
        <v>204</v>
      </c>
      <c r="F381" s="1">
        <v>8275.44</v>
      </c>
      <c r="G381" s="1">
        <v>44533.09</v>
      </c>
      <c r="H381" t="s">
        <v>137</v>
      </c>
      <c r="J381">
        <v>3</v>
      </c>
      <c r="K381" t="str">
        <f>IF(Tabla1[[#This Row],[cheque]]="","''",Tabla1[[#This Row],[cheque]])</f>
        <v>''</v>
      </c>
      <c r="L381">
        <f>VLOOKUP(Tabla1[[#This Row],[banco]],Hoja2!$A$1:$B$6,2,0)</f>
        <v>3</v>
      </c>
      <c r="M381" t="str">
        <f>CONCATENATE("'2019-",J381,"-",Tabla1[[#This Row],[dia]],"'")</f>
        <v>'2019-3-28'</v>
      </c>
      <c r="N381" s="4">
        <f>DATE(2019,J381,Tabla1[[#This Row],[dia]])</f>
        <v>43552</v>
      </c>
      <c r="P381">
        <f>DAY(Tabla1[[#This Row],[fecha]])</f>
        <v>28</v>
      </c>
      <c r="Q381">
        <f>MONTH(Tabla1[[#This Row],[fecha]])</f>
        <v>2</v>
      </c>
      <c r="R381">
        <f>YEAR(Tabla1[[#This Row],[fecha]])</f>
        <v>2019</v>
      </c>
      <c r="S381" t="str">
        <f t="shared" si="15"/>
        <v>'2019-2-28'</v>
      </c>
      <c r="T381" t="str">
        <f t="shared" si="16"/>
        <v>insert into estados_cuenta (tipo_movimiento, concepto, fecha, cheque, total, retiro, pagado, estatus, created_at, updated_at, pagado_boolean, id_cuenta, id_admin) values('EGRESO','CHEQUE REVERSA','2019-2-28','',8275.44,8275.44,8275.44,'Pagado','2019-06-27 22:39:00','2019-06-27 22:39:00',1,3,2);</v>
      </c>
      <c r="U381" t="str">
        <f t="shared" si="17"/>
        <v/>
      </c>
    </row>
    <row r="382" spans="1:21" x14ac:dyDescent="0.2">
      <c r="A382">
        <v>28</v>
      </c>
      <c r="B382" s="4">
        <v>43524</v>
      </c>
      <c r="D382" t="s">
        <v>205</v>
      </c>
      <c r="E382" s="1">
        <v>6190</v>
      </c>
      <c r="F382" s="1"/>
      <c r="G382" s="1">
        <v>50723.09</v>
      </c>
      <c r="H382" t="s">
        <v>137</v>
      </c>
      <c r="J382">
        <v>3</v>
      </c>
      <c r="K382" t="str">
        <f>IF(Tabla1[[#This Row],[cheque]]="","''",Tabla1[[#This Row],[cheque]])</f>
        <v>''</v>
      </c>
      <c r="L382">
        <f>VLOOKUP(Tabla1[[#This Row],[banco]],Hoja2!$A$1:$B$6,2,0)</f>
        <v>3</v>
      </c>
      <c r="M382" t="str">
        <f>CONCATENATE("'2019-",J382,"-",Tabla1[[#This Row],[dia]],"'")</f>
        <v>'2019-3-28'</v>
      </c>
      <c r="N382" s="4">
        <f>DATE(2019,J382,Tabla1[[#This Row],[dia]])</f>
        <v>43552</v>
      </c>
      <c r="P382">
        <f>DAY(Tabla1[[#This Row],[fecha]])</f>
        <v>28</v>
      </c>
      <c r="Q382">
        <f>MONTH(Tabla1[[#This Row],[fecha]])</f>
        <v>2</v>
      </c>
      <c r="R382">
        <f>YEAR(Tabla1[[#This Row],[fecha]])</f>
        <v>2019</v>
      </c>
      <c r="S382" t="str">
        <f t="shared" si="15"/>
        <v>'2019-2-28'</v>
      </c>
      <c r="T382" t="str">
        <f t="shared" si="16"/>
        <v/>
      </c>
      <c r="U382" t="str">
        <f t="shared" si="17"/>
        <v>insert into estados_cuenta (tipo_movimiento, concepto, fecha, cheque, total, deposito, pagado, estatus, created_at, updated_at, pagado_boolean, id_cuenta, id_admin) values('INGRESO','EF MIXTO Y RM FIXYCAR RECIBO 2136','2019-2-28','',6190,6190,6190,'Pagado','2019-06-27 22:39:00','2019-06-27 22:39:00',1,3,2);</v>
      </c>
    </row>
    <row r="383" spans="1:21" x14ac:dyDescent="0.2">
      <c r="A383">
        <v>28</v>
      </c>
      <c r="B383" s="4">
        <v>43524</v>
      </c>
      <c r="D383" t="s">
        <v>206</v>
      </c>
      <c r="E383" s="1">
        <v>1102</v>
      </c>
      <c r="F383" s="1"/>
      <c r="G383" s="1">
        <v>51825.09</v>
      </c>
      <c r="H383" t="s">
        <v>137</v>
      </c>
      <c r="J383">
        <v>3</v>
      </c>
      <c r="K383" t="str">
        <f>IF(Tabla1[[#This Row],[cheque]]="","''",Tabla1[[#This Row],[cheque]])</f>
        <v>''</v>
      </c>
      <c r="L383">
        <f>VLOOKUP(Tabla1[[#This Row],[banco]],Hoja2!$A$1:$B$6,2,0)</f>
        <v>3</v>
      </c>
      <c r="M383" t="str">
        <f>CONCATENATE("'2019-",J383,"-",Tabla1[[#This Row],[dia]],"'")</f>
        <v>'2019-3-28'</v>
      </c>
      <c r="N383" s="4">
        <f>DATE(2019,J383,Tabla1[[#This Row],[dia]])</f>
        <v>43552</v>
      </c>
      <c r="P383">
        <f>DAY(Tabla1[[#This Row],[fecha]])</f>
        <v>28</v>
      </c>
      <c r="Q383">
        <f>MONTH(Tabla1[[#This Row],[fecha]])</f>
        <v>2</v>
      </c>
      <c r="R383">
        <f>YEAR(Tabla1[[#This Row],[fecha]])</f>
        <v>2019</v>
      </c>
      <c r="S383" t="str">
        <f t="shared" si="15"/>
        <v>'2019-2-28'</v>
      </c>
      <c r="T383" t="str">
        <f t="shared" si="16"/>
        <v/>
      </c>
      <c r="U383" t="str">
        <f t="shared" si="17"/>
        <v>insert into estados_cuenta (tipo_movimiento, concepto, fecha, cheque, total, deposito, pagado, estatus, created_at, updated_at, pagado_boolean, id_cuenta, id_admin) values('INGRESO','CANT BC TOOL FACTURA 5971','2019-2-28','',1102,1102,1102,'Pagado','2019-06-27 22:39:00','2019-06-27 22:39:00',1,3,2);</v>
      </c>
    </row>
    <row r="384" spans="1:21" x14ac:dyDescent="0.2">
      <c r="A384">
        <v>28</v>
      </c>
      <c r="B384" s="4">
        <v>43524</v>
      </c>
      <c r="D384" t="s">
        <v>49</v>
      </c>
      <c r="F384" s="1">
        <v>5000</v>
      </c>
      <c r="G384" s="1">
        <v>46825.09</v>
      </c>
      <c r="H384" t="s">
        <v>137</v>
      </c>
      <c r="J384">
        <v>3</v>
      </c>
      <c r="K384" t="str">
        <f>IF(Tabla1[[#This Row],[cheque]]="","''",Tabla1[[#This Row],[cheque]])</f>
        <v>''</v>
      </c>
      <c r="L384">
        <f>VLOOKUP(Tabla1[[#This Row],[banco]],Hoja2!$A$1:$B$6,2,0)</f>
        <v>3</v>
      </c>
      <c r="M384" t="str">
        <f>CONCATENATE("'2019-",J384,"-",Tabla1[[#This Row],[dia]],"'")</f>
        <v>'2019-3-28'</v>
      </c>
      <c r="N384" s="4">
        <f>DATE(2019,J384,Tabla1[[#This Row],[dia]])</f>
        <v>43552</v>
      </c>
      <c r="P384">
        <f>DAY(Tabla1[[#This Row],[fecha]])</f>
        <v>28</v>
      </c>
      <c r="Q384">
        <f>MONTH(Tabla1[[#This Row],[fecha]])</f>
        <v>2</v>
      </c>
      <c r="R384">
        <f>YEAR(Tabla1[[#This Row],[fecha]])</f>
        <v>2019</v>
      </c>
      <c r="S384" t="str">
        <f t="shared" si="15"/>
        <v>'2019-2-28'</v>
      </c>
      <c r="T384" t="str">
        <f t="shared" si="16"/>
        <v>insert into estados_cuenta (tipo_movimiento, concepto, fecha, cheque, total, retiro, pagado, estatus, created_at, updated_at, pagado_boolean, id_cuenta, id_admin) values('EGRESO','NOMINA LULY','2019-2-28','',5000,5000,5000,'Pagado','2019-06-27 22:39:00','2019-06-27 22:39:00',1,3,2);</v>
      </c>
      <c r="U384" t="str">
        <f t="shared" si="17"/>
        <v/>
      </c>
    </row>
    <row r="385" spans="1:21" x14ac:dyDescent="0.2">
      <c r="A385">
        <v>28</v>
      </c>
      <c r="B385" s="4">
        <v>43524</v>
      </c>
      <c r="D385" t="s">
        <v>53</v>
      </c>
      <c r="F385" s="1">
        <v>4500</v>
      </c>
      <c r="G385" s="1">
        <v>42325.09</v>
      </c>
      <c r="H385" t="s">
        <v>137</v>
      </c>
      <c r="J385">
        <v>3</v>
      </c>
      <c r="K385" t="str">
        <f>IF(Tabla1[[#This Row],[cheque]]="","''",Tabla1[[#This Row],[cheque]])</f>
        <v>''</v>
      </c>
      <c r="L385">
        <f>VLOOKUP(Tabla1[[#This Row],[banco]],Hoja2!$A$1:$B$6,2,0)</f>
        <v>3</v>
      </c>
      <c r="M385" t="str">
        <f>CONCATENATE("'2019-",J385,"-",Tabla1[[#This Row],[dia]],"'")</f>
        <v>'2019-3-28'</v>
      </c>
      <c r="N385" s="4">
        <f>DATE(2019,J385,Tabla1[[#This Row],[dia]])</f>
        <v>43552</v>
      </c>
      <c r="P385">
        <f>DAY(Tabla1[[#This Row],[fecha]])</f>
        <v>28</v>
      </c>
      <c r="Q385">
        <f>MONTH(Tabla1[[#This Row],[fecha]])</f>
        <v>2</v>
      </c>
      <c r="R385">
        <f>YEAR(Tabla1[[#This Row],[fecha]])</f>
        <v>2019</v>
      </c>
      <c r="S385" t="str">
        <f t="shared" si="15"/>
        <v>'2019-2-28'</v>
      </c>
      <c r="T385" t="str">
        <f t="shared" si="16"/>
        <v>insert into estados_cuenta (tipo_movimiento, concepto, fecha, cheque, total, retiro, pagado, estatus, created_at, updated_at, pagado_boolean, id_cuenta, id_admin) values('EGRESO','NOMINA PAOLA','2019-2-28','',4500,4500,4500,'Pagado','2019-06-27 22:39:00','2019-06-27 22:39:00',1,3,2);</v>
      </c>
      <c r="U385" t="str">
        <f t="shared" si="17"/>
        <v/>
      </c>
    </row>
    <row r="386" spans="1:21" x14ac:dyDescent="0.2">
      <c r="A386">
        <v>28</v>
      </c>
      <c r="B386" s="4">
        <v>43524</v>
      </c>
      <c r="D386" t="s">
        <v>52</v>
      </c>
      <c r="F386" s="1">
        <v>4500</v>
      </c>
      <c r="G386" s="1">
        <v>37825.089999999997</v>
      </c>
      <c r="H386" t="s">
        <v>137</v>
      </c>
      <c r="J386">
        <v>3</v>
      </c>
      <c r="K386" t="str">
        <f>IF(Tabla1[[#This Row],[cheque]]="","''",Tabla1[[#This Row],[cheque]])</f>
        <v>''</v>
      </c>
      <c r="L386">
        <f>VLOOKUP(Tabla1[[#This Row],[banco]],Hoja2!$A$1:$B$6,2,0)</f>
        <v>3</v>
      </c>
      <c r="M386" t="str">
        <f>CONCATENATE("'2019-",J386,"-",Tabla1[[#This Row],[dia]],"'")</f>
        <v>'2019-3-28'</v>
      </c>
      <c r="N386" s="4">
        <f>DATE(2019,J386,Tabla1[[#This Row],[dia]])</f>
        <v>43552</v>
      </c>
      <c r="P386">
        <f>DAY(Tabla1[[#This Row],[fecha]])</f>
        <v>28</v>
      </c>
      <c r="Q386">
        <f>MONTH(Tabla1[[#This Row],[fecha]])</f>
        <v>2</v>
      </c>
      <c r="R386">
        <f>YEAR(Tabla1[[#This Row],[fecha]])</f>
        <v>2019</v>
      </c>
      <c r="S386" t="str">
        <f t="shared" si="15"/>
        <v>'2019-2-28'</v>
      </c>
      <c r="T386" t="str">
        <f t="shared" si="16"/>
        <v>insert into estados_cuenta (tipo_movimiento, concepto, fecha, cheque, total, retiro, pagado, estatus, created_at, updated_at, pagado_boolean, id_cuenta, id_admin) values('EGRESO','NOMINA RAFA','2019-2-28','',4500,4500,4500,'Pagado','2019-06-27 22:39:00','2019-06-27 22:39:00',1,3,2);</v>
      </c>
      <c r="U386" t="str">
        <f t="shared" si="17"/>
        <v/>
      </c>
    </row>
    <row r="387" spans="1:21" x14ac:dyDescent="0.2">
      <c r="A387">
        <v>28</v>
      </c>
      <c r="B387" s="4">
        <v>43524</v>
      </c>
      <c r="D387" t="s">
        <v>50</v>
      </c>
      <c r="F387" s="1">
        <v>4500</v>
      </c>
      <c r="G387" s="1">
        <v>33325.089999999997</v>
      </c>
      <c r="H387" t="s">
        <v>137</v>
      </c>
      <c r="J387">
        <v>3</v>
      </c>
      <c r="K387" t="str">
        <f>IF(Tabla1[[#This Row],[cheque]]="","''",Tabla1[[#This Row],[cheque]])</f>
        <v>''</v>
      </c>
      <c r="L387">
        <f>VLOOKUP(Tabla1[[#This Row],[banco]],Hoja2!$A$1:$B$6,2,0)</f>
        <v>3</v>
      </c>
      <c r="M387" t="str">
        <f>CONCATENATE("'2019-",J387,"-",Tabla1[[#This Row],[dia]],"'")</f>
        <v>'2019-3-28'</v>
      </c>
      <c r="N387" s="4">
        <f>DATE(2019,J387,Tabla1[[#This Row],[dia]])</f>
        <v>43552</v>
      </c>
      <c r="P387">
        <f>DAY(Tabla1[[#This Row],[fecha]])</f>
        <v>28</v>
      </c>
      <c r="Q387">
        <f>MONTH(Tabla1[[#This Row],[fecha]])</f>
        <v>2</v>
      </c>
      <c r="R387">
        <f>YEAR(Tabla1[[#This Row],[fecha]])</f>
        <v>2019</v>
      </c>
      <c r="S387" t="str">
        <f t="shared" ref="S387:S450" si="18">CONCATENATE("'2019-",Q387,"-",P387,"'")</f>
        <v>'2019-2-28'</v>
      </c>
      <c r="T387" t="str">
        <f t="shared" ref="T387:T450" si="19">IF(F387="","",CONCATENATE("insert into estados_cuenta (tipo_movimiento, concepto, fecha, cheque, total, retiro, pagado, estatus, created_at, updated_at, pagado_boolean, id_cuenta, id_admin) values('EGRESO','",D387,"',",S387,",",K387,",",F387,",",F387,",",F387,",'Pagado','2019-06-27 22:39:00','2019-06-27 22:39:00',1,",L387,",2);"))</f>
        <v>insert into estados_cuenta (tipo_movimiento, concepto, fecha, cheque, total, retiro, pagado, estatus, created_at, updated_at, pagado_boolean, id_cuenta, id_admin) values('EGRESO','NOMINA CRISTY','2019-2-28','',4500,4500,4500,'Pagado','2019-06-27 22:39:00','2019-06-27 22:39:00',1,3,2);</v>
      </c>
      <c r="U387" t="str">
        <f t="shared" ref="U387:U450" si="20">IF(E387="","",CONCATENATE("insert into estados_cuenta (tipo_movimiento, concepto, fecha, cheque, total, deposito, pagado, estatus, created_at, updated_at, pagado_boolean, id_cuenta, id_admin) values('INGRESO','",D387,"',",S387,",",K387,",",E387,",",E387,",",E387,",'Pagado','2019-06-27 22:39:00','2019-06-27 22:39:00',1,",L387,",2);"))</f>
        <v/>
      </c>
    </row>
    <row r="388" spans="1:21" x14ac:dyDescent="0.2">
      <c r="A388">
        <v>28</v>
      </c>
      <c r="B388" s="4">
        <v>43524</v>
      </c>
      <c r="D388" t="s">
        <v>51</v>
      </c>
      <c r="F388" s="1">
        <v>4000</v>
      </c>
      <c r="G388" s="1">
        <v>29325.09</v>
      </c>
      <c r="H388" t="s">
        <v>137</v>
      </c>
      <c r="J388">
        <v>3</v>
      </c>
      <c r="K388" t="str">
        <f>IF(Tabla1[[#This Row],[cheque]]="","''",Tabla1[[#This Row],[cheque]])</f>
        <v>''</v>
      </c>
      <c r="L388">
        <f>VLOOKUP(Tabla1[[#This Row],[banco]],Hoja2!$A$1:$B$6,2,0)</f>
        <v>3</v>
      </c>
      <c r="M388" t="str">
        <f>CONCATENATE("'2019-",J388,"-",Tabla1[[#This Row],[dia]],"'")</f>
        <v>'2019-3-28'</v>
      </c>
      <c r="N388" s="4">
        <f>DATE(2019,J388,Tabla1[[#This Row],[dia]])</f>
        <v>43552</v>
      </c>
      <c r="P388">
        <f>DAY(Tabla1[[#This Row],[fecha]])</f>
        <v>28</v>
      </c>
      <c r="Q388">
        <f>MONTH(Tabla1[[#This Row],[fecha]])</f>
        <v>2</v>
      </c>
      <c r="R388">
        <f>YEAR(Tabla1[[#This Row],[fecha]])</f>
        <v>2019</v>
      </c>
      <c r="S388" t="str">
        <f t="shared" si="18"/>
        <v>'2019-2-28'</v>
      </c>
      <c r="T388" t="str">
        <f t="shared" si="19"/>
        <v>insert into estados_cuenta (tipo_movimiento, concepto, fecha, cheque, total, retiro, pagado, estatus, created_at, updated_at, pagado_boolean, id_cuenta, id_admin) values('EGRESO','NOMINA BETTY','2019-2-28','',4000,4000,4000,'Pagado','2019-06-27 22:39:00','2019-06-27 22:39:00',1,3,2);</v>
      </c>
      <c r="U388" t="str">
        <f t="shared" si="20"/>
        <v/>
      </c>
    </row>
    <row r="389" spans="1:21" x14ac:dyDescent="0.2">
      <c r="A389">
        <v>28</v>
      </c>
      <c r="B389" s="4">
        <v>43524</v>
      </c>
      <c r="D389" t="s">
        <v>65</v>
      </c>
      <c r="F389" s="1">
        <v>4000</v>
      </c>
      <c r="G389" s="1">
        <v>25325.09</v>
      </c>
      <c r="H389" t="s">
        <v>137</v>
      </c>
      <c r="J389">
        <v>3</v>
      </c>
      <c r="K389" t="str">
        <f>IF(Tabla1[[#This Row],[cheque]]="","''",Tabla1[[#This Row],[cheque]])</f>
        <v>''</v>
      </c>
      <c r="L389">
        <f>VLOOKUP(Tabla1[[#This Row],[banco]],Hoja2!$A$1:$B$6,2,0)</f>
        <v>3</v>
      </c>
      <c r="M389" t="str">
        <f>CONCATENATE("'2019-",J389,"-",Tabla1[[#This Row],[dia]],"'")</f>
        <v>'2019-3-28'</v>
      </c>
      <c r="N389" s="4">
        <f>DATE(2019,J389,Tabla1[[#This Row],[dia]])</f>
        <v>43552</v>
      </c>
      <c r="P389">
        <f>DAY(Tabla1[[#This Row],[fecha]])</f>
        <v>28</v>
      </c>
      <c r="Q389">
        <f>MONTH(Tabla1[[#This Row],[fecha]])</f>
        <v>2</v>
      </c>
      <c r="R389">
        <f>YEAR(Tabla1[[#This Row],[fecha]])</f>
        <v>2019</v>
      </c>
      <c r="S389" t="str">
        <f t="shared" si="18"/>
        <v>'2019-2-28'</v>
      </c>
      <c r="T389" t="str">
        <f t="shared" si="19"/>
        <v>insert into estados_cuenta (tipo_movimiento, concepto, fecha, cheque, total, retiro, pagado, estatus, created_at, updated_at, pagado_boolean, id_cuenta, id_admin) values('EGRESO','NOMINA DIANA','2019-2-28','',4000,4000,4000,'Pagado','2019-06-27 22:39:00','2019-06-27 22:39:00',1,3,2);</v>
      </c>
      <c r="U389" t="str">
        <f t="shared" si="20"/>
        <v/>
      </c>
    </row>
    <row r="390" spans="1:21" x14ac:dyDescent="0.2">
      <c r="A390">
        <v>28</v>
      </c>
      <c r="B390" s="4">
        <v>43524</v>
      </c>
      <c r="D390" t="s">
        <v>74</v>
      </c>
      <c r="F390" s="1">
        <v>2500</v>
      </c>
      <c r="G390" s="1">
        <v>22825.09</v>
      </c>
      <c r="H390" t="s">
        <v>137</v>
      </c>
      <c r="J390">
        <v>3</v>
      </c>
      <c r="K390" t="str">
        <f>IF(Tabla1[[#This Row],[cheque]]="","''",Tabla1[[#This Row],[cheque]])</f>
        <v>''</v>
      </c>
      <c r="L390">
        <f>VLOOKUP(Tabla1[[#This Row],[banco]],Hoja2!$A$1:$B$6,2,0)</f>
        <v>3</v>
      </c>
      <c r="M390" t="str">
        <f>CONCATENATE("'2019-",J390,"-",Tabla1[[#This Row],[dia]],"'")</f>
        <v>'2019-3-28'</v>
      </c>
      <c r="N390" s="4">
        <f>DATE(2019,J390,Tabla1[[#This Row],[dia]])</f>
        <v>43552</v>
      </c>
      <c r="P390">
        <f>DAY(Tabla1[[#This Row],[fecha]])</f>
        <v>28</v>
      </c>
      <c r="Q390">
        <f>MONTH(Tabla1[[#This Row],[fecha]])</f>
        <v>2</v>
      </c>
      <c r="R390">
        <f>YEAR(Tabla1[[#This Row],[fecha]])</f>
        <v>2019</v>
      </c>
      <c r="S390" t="str">
        <f t="shared" si="18"/>
        <v>'2019-2-28'</v>
      </c>
      <c r="T390" t="str">
        <f t="shared" si="19"/>
        <v>insert into estados_cuenta (tipo_movimiento, concepto, fecha, cheque, total, retiro, pagado, estatus, created_at, updated_at, pagado_boolean, id_cuenta, id_admin) values('EGRESO','NOMINA AIME','2019-2-28','',2500,2500,2500,'Pagado','2019-06-27 22:39:00','2019-06-27 22:39:00',1,3,2);</v>
      </c>
      <c r="U390" t="str">
        <f t="shared" si="20"/>
        <v/>
      </c>
    </row>
    <row r="391" spans="1:21" x14ac:dyDescent="0.2">
      <c r="A391">
        <v>28</v>
      </c>
      <c r="B391" s="4">
        <v>43524</v>
      </c>
      <c r="D391" t="s">
        <v>48</v>
      </c>
      <c r="F391" s="1">
        <v>4000</v>
      </c>
      <c r="G391" s="1">
        <v>18825.09</v>
      </c>
      <c r="H391" t="s">
        <v>137</v>
      </c>
      <c r="J391">
        <v>3</v>
      </c>
      <c r="K391" t="str">
        <f>IF(Tabla1[[#This Row],[cheque]]="","''",Tabla1[[#This Row],[cheque]])</f>
        <v>''</v>
      </c>
      <c r="L391">
        <f>VLOOKUP(Tabla1[[#This Row],[banco]],Hoja2!$A$1:$B$6,2,0)</f>
        <v>3</v>
      </c>
      <c r="M391" t="str">
        <f>CONCATENATE("'2019-",J391,"-",Tabla1[[#This Row],[dia]],"'")</f>
        <v>'2019-3-28'</v>
      </c>
      <c r="N391" s="4">
        <f>DATE(2019,J391,Tabla1[[#This Row],[dia]])</f>
        <v>43552</v>
      </c>
      <c r="P391">
        <f>DAY(Tabla1[[#This Row],[fecha]])</f>
        <v>28</v>
      </c>
      <c r="Q391">
        <f>MONTH(Tabla1[[#This Row],[fecha]])</f>
        <v>2</v>
      </c>
      <c r="R391">
        <f>YEAR(Tabla1[[#This Row],[fecha]])</f>
        <v>2019</v>
      </c>
      <c r="S391" t="str">
        <f t="shared" si="18"/>
        <v>'2019-2-28'</v>
      </c>
      <c r="T391" t="str">
        <f t="shared" si="19"/>
        <v>insert into estados_cuenta (tipo_movimiento, concepto, fecha, cheque, total, retiro, pagado, estatus, created_at, updated_at, pagado_boolean, id_cuenta, id_admin) values('EGRESO','NOMINA JUAN CARLOS','2019-2-28','',4000,4000,4000,'Pagado','2019-06-27 22:39:00','2019-06-27 22:39:00',1,3,2);</v>
      </c>
      <c r="U391" t="str">
        <f t="shared" si="20"/>
        <v/>
      </c>
    </row>
    <row r="392" spans="1:21" x14ac:dyDescent="0.2">
      <c r="A392">
        <v>28</v>
      </c>
      <c r="B392" s="4">
        <v>43524</v>
      </c>
      <c r="D392" t="s">
        <v>207</v>
      </c>
      <c r="E392" s="1">
        <v>1740</v>
      </c>
      <c r="F392" s="1"/>
      <c r="G392" s="1">
        <v>20565.09</v>
      </c>
      <c r="H392" t="s">
        <v>137</v>
      </c>
      <c r="J392">
        <v>3</v>
      </c>
      <c r="K392" t="str">
        <f>IF(Tabla1[[#This Row],[cheque]]="","''",Tabla1[[#This Row],[cheque]])</f>
        <v>''</v>
      </c>
      <c r="L392">
        <f>VLOOKUP(Tabla1[[#This Row],[banco]],Hoja2!$A$1:$B$6,2,0)</f>
        <v>3</v>
      </c>
      <c r="M392" t="str">
        <f>CONCATENATE("'2019-",J392,"-",Tabla1[[#This Row],[dia]],"'")</f>
        <v>'2019-3-28'</v>
      </c>
      <c r="N392" s="4">
        <f>DATE(2019,J392,Tabla1[[#This Row],[dia]])</f>
        <v>43552</v>
      </c>
      <c r="P392">
        <f>DAY(Tabla1[[#This Row],[fecha]])</f>
        <v>28</v>
      </c>
      <c r="Q392">
        <f>MONTH(Tabla1[[#This Row],[fecha]])</f>
        <v>2</v>
      </c>
      <c r="R392">
        <f>YEAR(Tabla1[[#This Row],[fecha]])</f>
        <v>2019</v>
      </c>
      <c r="S392" t="str">
        <f t="shared" si="18"/>
        <v>'2019-2-28'</v>
      </c>
      <c r="T392" t="str">
        <f t="shared" si="19"/>
        <v/>
      </c>
      <c r="U392" t="str">
        <f t="shared" si="20"/>
        <v>insert into estados_cuenta (tipo_movimiento, concepto, fecha, cheque, total, deposito, pagado, estatus, created_at, updated_at, pagado_boolean, id_cuenta, id_admin) values('INGRESO','TITRM PRAEMISSA FACTURA 5966','2019-2-28','',1740,1740,1740,'Pagado','2019-06-27 22:39:00','2019-06-27 22:39:00',1,3,2);</v>
      </c>
    </row>
    <row r="393" spans="1:21" x14ac:dyDescent="0.2">
      <c r="A393">
        <v>28</v>
      </c>
      <c r="B393" s="4">
        <v>43524</v>
      </c>
      <c r="D393" t="s">
        <v>208</v>
      </c>
      <c r="E393" s="1">
        <v>5690</v>
      </c>
      <c r="F393" s="1"/>
      <c r="G393" s="1">
        <v>26255.09</v>
      </c>
      <c r="H393" t="s">
        <v>137</v>
      </c>
      <c r="J393">
        <v>3</v>
      </c>
      <c r="K393" t="str">
        <f>IF(Tabla1[[#This Row],[cheque]]="","''",Tabla1[[#This Row],[cheque]])</f>
        <v>''</v>
      </c>
      <c r="L393">
        <f>VLOOKUP(Tabla1[[#This Row],[banco]],Hoja2!$A$1:$B$6,2,0)</f>
        <v>3</v>
      </c>
      <c r="M393" t="str">
        <f>CONCATENATE("'2019-",J393,"-",Tabla1[[#This Row],[dia]],"'")</f>
        <v>'2019-3-28'</v>
      </c>
      <c r="N393" s="4">
        <f>DATE(2019,J393,Tabla1[[#This Row],[dia]])</f>
        <v>43552</v>
      </c>
      <c r="P393">
        <f>DAY(Tabla1[[#This Row],[fecha]])</f>
        <v>28</v>
      </c>
      <c r="Q393">
        <f>MONTH(Tabla1[[#This Row],[fecha]])</f>
        <v>2</v>
      </c>
      <c r="R393">
        <f>YEAR(Tabla1[[#This Row],[fecha]])</f>
        <v>2019</v>
      </c>
      <c r="S393" t="str">
        <f t="shared" si="18"/>
        <v>'2019-2-28'</v>
      </c>
      <c r="T393" t="str">
        <f t="shared" si="19"/>
        <v/>
      </c>
      <c r="U393" t="str">
        <f t="shared" si="20"/>
        <v>insert into estados_cuenta (tipo_movimiento, concepto, fecha, cheque, total, deposito, pagado, estatus, created_at, updated_at, pagado_boolean, id_cuenta, id_admin) values('INGRESO','RM KETOTRACE RECIBO 2145','2019-2-28','',5690,5690,5690,'Pagado','2019-06-27 22:39:00','2019-06-27 22:39:00',1,3,2);</v>
      </c>
    </row>
    <row r="394" spans="1:21" x14ac:dyDescent="0.2">
      <c r="A394">
        <v>28</v>
      </c>
      <c r="B394" s="4">
        <v>43524</v>
      </c>
      <c r="D394" t="s">
        <v>209</v>
      </c>
      <c r="E394" s="1">
        <v>3480</v>
      </c>
      <c r="F394" s="1"/>
      <c r="G394" s="1">
        <v>29735.09</v>
      </c>
      <c r="H394" t="s">
        <v>137</v>
      </c>
      <c r="J394">
        <v>3</v>
      </c>
      <c r="K394" t="str">
        <f>IF(Tabla1[[#This Row],[cheque]]="","''",Tabla1[[#This Row],[cheque]])</f>
        <v>''</v>
      </c>
      <c r="L394">
        <f>VLOOKUP(Tabla1[[#This Row],[banco]],Hoja2!$A$1:$B$6,2,0)</f>
        <v>3</v>
      </c>
      <c r="M394" t="str">
        <f>CONCATENATE("'2019-",J394,"-",Tabla1[[#This Row],[dia]],"'")</f>
        <v>'2019-3-28'</v>
      </c>
      <c r="N394" s="4">
        <f>DATE(2019,J394,Tabla1[[#This Row],[dia]])</f>
        <v>43552</v>
      </c>
      <c r="P394">
        <f>DAY(Tabla1[[#This Row],[fecha]])</f>
        <v>28</v>
      </c>
      <c r="Q394">
        <f>MONTH(Tabla1[[#This Row],[fecha]])</f>
        <v>2</v>
      </c>
      <c r="R394">
        <f>YEAR(Tabla1[[#This Row],[fecha]])</f>
        <v>2019</v>
      </c>
      <c r="S394" t="str">
        <f t="shared" si="18"/>
        <v>'2019-2-28'</v>
      </c>
      <c r="T394" t="str">
        <f t="shared" si="19"/>
        <v/>
      </c>
      <c r="U394" t="str">
        <f t="shared" si="20"/>
        <v>insert into estados_cuenta (tipo_movimiento, concepto, fecha, cheque, total, deposito, pagado, estatus, created_at, updated_at, pagado_boolean, id_cuenta, id_admin) values('INGRESO','EF (NUX CL.30 Y CL.31, GRUPO ASTRON CL.35, CL.36 Y CL.39, GLOBAL EX CL.36) FACTURA 5952','2019-2-28','',3480,3480,3480,'Pagado','2019-06-27 22:39:00','2019-06-27 22:39:00',1,3,2);</v>
      </c>
    </row>
    <row r="395" spans="1:21" x14ac:dyDescent="0.2">
      <c r="A395">
        <v>28</v>
      </c>
      <c r="B395" s="4">
        <v>43524</v>
      </c>
      <c r="D395" t="s">
        <v>210</v>
      </c>
      <c r="E395" s="1">
        <v>580</v>
      </c>
      <c r="F395" s="1"/>
      <c r="G395" s="1">
        <v>30315.09</v>
      </c>
      <c r="H395" t="s">
        <v>137</v>
      </c>
      <c r="J395">
        <v>3</v>
      </c>
      <c r="K395" t="str">
        <f>IF(Tabla1[[#This Row],[cheque]]="","''",Tabla1[[#This Row],[cheque]])</f>
        <v>''</v>
      </c>
      <c r="L395">
        <f>VLOOKUP(Tabla1[[#This Row],[banco]],Hoja2!$A$1:$B$6,2,0)</f>
        <v>3</v>
      </c>
      <c r="M395" t="str">
        <f>CONCATENATE("'2019-",J395,"-",Tabla1[[#This Row],[dia]],"'")</f>
        <v>'2019-3-28'</v>
      </c>
      <c r="N395" s="4">
        <f>DATE(2019,J395,Tabla1[[#This Row],[dia]])</f>
        <v>43552</v>
      </c>
      <c r="P395">
        <f>DAY(Tabla1[[#This Row],[fecha]])</f>
        <v>28</v>
      </c>
      <c r="Q395">
        <f>MONTH(Tabla1[[#This Row],[fecha]])</f>
        <v>2</v>
      </c>
      <c r="R395">
        <f>YEAR(Tabla1[[#This Row],[fecha]])</f>
        <v>2019</v>
      </c>
      <c r="S395" t="str">
        <f t="shared" si="18"/>
        <v>'2019-2-28'</v>
      </c>
      <c r="T395" t="str">
        <f t="shared" si="19"/>
        <v/>
      </c>
      <c r="U395" t="str">
        <f t="shared" si="20"/>
        <v>insert into estados_cuenta (tipo_movimiento, concepto, fecha, cheque, total, deposito, pagado, estatus, created_at, updated_at, pagado_boolean, id_cuenta, id_admin) values('INGRESO','EF MIXTO GRISKA FACTURA 5970','2019-2-28','',580,580,580,'Pagado','2019-06-27 22:39:00','2019-06-27 22:39:00',1,3,2);</v>
      </c>
    </row>
    <row r="396" spans="1:21" x14ac:dyDescent="0.2">
      <c r="A396">
        <v>28</v>
      </c>
      <c r="B396" s="4">
        <v>43524</v>
      </c>
      <c r="D396" t="s">
        <v>609</v>
      </c>
      <c r="F396" s="1">
        <v>4156.79</v>
      </c>
      <c r="G396" s="1">
        <v>10091.06</v>
      </c>
      <c r="H396" t="s">
        <v>136</v>
      </c>
      <c r="J396">
        <v>3</v>
      </c>
      <c r="K396" t="str">
        <f>IF(Tabla1[[#This Row],[cheque]]="","''",Tabla1[[#This Row],[cheque]])</f>
        <v>''</v>
      </c>
      <c r="L396">
        <f>VLOOKUP(Tabla1[[#This Row],[banco]],Hoja2!$A$1:$B$6,2,0)</f>
        <v>2</v>
      </c>
      <c r="M396" t="str">
        <f>CONCATENATE("'2019-",J396,"-",Tabla1[[#This Row],[dia]],"'")</f>
        <v>'2019-3-28'</v>
      </c>
      <c r="N396" s="4">
        <f>DATE(2019,J396,Tabla1[[#This Row],[dia]])</f>
        <v>43552</v>
      </c>
      <c r="P396">
        <f>DAY(Tabla1[[#This Row],[fecha]])</f>
        <v>28</v>
      </c>
      <c r="Q396">
        <f>MONTH(Tabla1[[#This Row],[fecha]])</f>
        <v>2</v>
      </c>
      <c r="R396">
        <f>YEAR(Tabla1[[#This Row],[fecha]])</f>
        <v>2019</v>
      </c>
      <c r="S396" t="str">
        <f t="shared" si="18"/>
        <v>'2019-2-28'</v>
      </c>
      <c r="T396" t="str">
        <f t="shared" si="19"/>
        <v>insert into estados_cuenta (tipo_movimiento, concepto, fecha, cheque, total, retiro, pagado, estatus, created_at, updated_at, pagado_boolean, id_cuenta, id_admin) values('EGRESO','REN Y DUSO SEMILLAS PURASANGRE','2019-2-28','',4156.79,4156.79,4156.79,'Pagado','2019-06-27 22:39:00','2019-06-27 22:39:00',1,2,2);</v>
      </c>
      <c r="U396" t="str">
        <f t="shared" si="20"/>
        <v/>
      </c>
    </row>
    <row r="397" spans="1:21" x14ac:dyDescent="0.2">
      <c r="A397">
        <v>28</v>
      </c>
      <c r="B397" s="4">
        <v>43524</v>
      </c>
      <c r="D397" t="s">
        <v>610</v>
      </c>
      <c r="F397" s="1">
        <v>185.82</v>
      </c>
      <c r="G397" s="1">
        <v>9905.24</v>
      </c>
      <c r="H397" t="s">
        <v>136</v>
      </c>
      <c r="J397">
        <v>3</v>
      </c>
      <c r="K397" t="str">
        <f>IF(Tabla1[[#This Row],[cheque]]="","''",Tabla1[[#This Row],[cheque]])</f>
        <v>''</v>
      </c>
      <c r="L397">
        <f>VLOOKUP(Tabla1[[#This Row],[banco]],Hoja2!$A$1:$B$6,2,0)</f>
        <v>2</v>
      </c>
      <c r="M397" t="str">
        <f>CONCATENATE("'2019-",J397,"-",Tabla1[[#This Row],[dia]],"'")</f>
        <v>'2019-3-28'</v>
      </c>
      <c r="N397" s="4">
        <f>DATE(2019,J397,Tabla1[[#This Row],[dia]])</f>
        <v>43552</v>
      </c>
      <c r="P397">
        <f>DAY(Tabla1[[#This Row],[fecha]])</f>
        <v>28</v>
      </c>
      <c r="Q397">
        <f>MONTH(Tabla1[[#This Row],[fecha]])</f>
        <v>2</v>
      </c>
      <c r="R397">
        <f>YEAR(Tabla1[[#This Row],[fecha]])</f>
        <v>2019</v>
      </c>
      <c r="S397" t="str">
        <f t="shared" si="18"/>
        <v>'2019-2-28'</v>
      </c>
      <c r="T397" t="str">
        <f t="shared" si="19"/>
        <v>insert into estados_cuenta (tipo_movimiento, concepto, fecha, cheque, total, retiro, pagado, estatus, created_at, updated_at, pagado_boolean, id_cuenta, id_admin) values('EGRESO','CHICKEN (personales)','2019-2-28','',185.82,185.82,185.82,'Pagado','2019-06-27 22:39:00','2019-06-27 22:39:00',1,2,2);</v>
      </c>
      <c r="U397" t="str">
        <f t="shared" si="20"/>
        <v/>
      </c>
    </row>
    <row r="398" spans="1:21" x14ac:dyDescent="0.2">
      <c r="A398">
        <v>28</v>
      </c>
      <c r="B398" s="4">
        <v>43524</v>
      </c>
      <c r="D398" t="s">
        <v>687</v>
      </c>
      <c r="E398" s="1">
        <v>9606.2800000000007</v>
      </c>
      <c r="F398" s="1"/>
      <c r="G398" s="1">
        <v>68878.559999999998</v>
      </c>
      <c r="H398" t="s">
        <v>140</v>
      </c>
      <c r="J398">
        <v>3</v>
      </c>
      <c r="K398" t="str">
        <f>IF(Tabla1[[#This Row],[cheque]]="","''",Tabla1[[#This Row],[cheque]])</f>
        <v>''</v>
      </c>
      <c r="L398">
        <f>VLOOKUP(Tabla1[[#This Row],[banco]],Hoja2!$A$1:$B$6,2,0)</f>
        <v>6</v>
      </c>
      <c r="M398" t="str">
        <f>CONCATENATE("'2019-",J398,"-",Tabla1[[#This Row],[dia]],"'")</f>
        <v>'2019-3-28'</v>
      </c>
      <c r="N398" s="4">
        <f>DATE(2019,J398,Tabla1[[#This Row],[dia]])</f>
        <v>43552</v>
      </c>
      <c r="P398">
        <f>DAY(Tabla1[[#This Row],[fecha]])</f>
        <v>28</v>
      </c>
      <c r="Q398">
        <f>MONTH(Tabla1[[#This Row],[fecha]])</f>
        <v>2</v>
      </c>
      <c r="R398">
        <f>YEAR(Tabla1[[#This Row],[fecha]])</f>
        <v>2019</v>
      </c>
      <c r="S398" t="str">
        <f t="shared" si="18"/>
        <v>'2019-2-28'</v>
      </c>
      <c r="T398" t="str">
        <f t="shared" si="19"/>
        <v/>
      </c>
      <c r="U398" t="str">
        <f t="shared" si="20"/>
        <v>insert into estados_cuenta (tipo_movimiento, concepto, fecha, cheque, total, deposito, pagado, estatus, created_at, updated_at, pagado_boolean, id_cuenta, id_admin) values('INGRESO','TRANSFERECIA INTERBANCARIA','2019-2-28','',9606.28,9606.28,9606.28,'Pagado','2019-06-27 22:39:00','2019-06-27 22:39:00',1,6,2);</v>
      </c>
    </row>
    <row r="399" spans="1:21" x14ac:dyDescent="0.2">
      <c r="A399">
        <v>1</v>
      </c>
      <c r="B399" s="4">
        <v>43525</v>
      </c>
      <c r="D399" t="s">
        <v>213</v>
      </c>
      <c r="E399" s="1">
        <v>8275.44</v>
      </c>
      <c r="F399" s="1"/>
      <c r="G399" s="1">
        <v>37679.24</v>
      </c>
      <c r="H399" t="s">
        <v>137</v>
      </c>
      <c r="J399">
        <v>4</v>
      </c>
      <c r="K399" t="str">
        <f>IF(Tabla1[[#This Row],[cheque]]="","''",Tabla1[[#This Row],[cheque]])</f>
        <v>''</v>
      </c>
      <c r="L399">
        <f>VLOOKUP(Tabla1[[#This Row],[banco]],Hoja2!$A$1:$B$6,2,0)</f>
        <v>3</v>
      </c>
      <c r="M399" t="str">
        <f>CONCATENATE("'2019-",J399,"-",Tabla1[[#This Row],[dia]],"'")</f>
        <v>'2019-4-1'</v>
      </c>
      <c r="N399" s="4">
        <f>DATE(2019,J399,Tabla1[[#This Row],[dia]])</f>
        <v>43556</v>
      </c>
      <c r="P399">
        <f>DAY(Tabla1[[#This Row],[fecha]])</f>
        <v>1</v>
      </c>
      <c r="Q399">
        <f>MONTH(Tabla1[[#This Row],[fecha]])</f>
        <v>3</v>
      </c>
      <c r="R399">
        <f>YEAR(Tabla1[[#This Row],[fecha]])</f>
        <v>2019</v>
      </c>
      <c r="S399" t="str">
        <f t="shared" si="18"/>
        <v>'2019-3-1'</v>
      </c>
      <c r="T399" t="str">
        <f t="shared" si="19"/>
        <v/>
      </c>
      <c r="U399" t="str">
        <f t="shared" si="20"/>
        <v>insert into estados_cuenta (tipo_movimiento, concepto, fecha, cheque, total, deposito, pagado, estatus, created_at, updated_at, pagado_boolean, id_cuenta, id_admin) values('INGRESO','REN Y DUSO "M FROES MANUFACTURERA FROES" FACTURA 5965','2019-3-1','',8275.44,8275.44,8275.44,'Pagado','2019-06-27 22:39:00','2019-06-27 22:39:00',1,3,2);</v>
      </c>
    </row>
    <row r="400" spans="1:21" x14ac:dyDescent="0.2">
      <c r="A400">
        <v>1</v>
      </c>
      <c r="B400" s="4">
        <v>43525</v>
      </c>
      <c r="D400" t="s">
        <v>214</v>
      </c>
      <c r="E400" s="1">
        <v>15000</v>
      </c>
      <c r="F400" s="1"/>
      <c r="G400" s="1">
        <v>52679.24</v>
      </c>
      <c r="H400" t="s">
        <v>137</v>
      </c>
      <c r="J400">
        <v>4</v>
      </c>
      <c r="K400" t="str">
        <f>IF(Tabla1[[#This Row],[cheque]]="","''",Tabla1[[#This Row],[cheque]])</f>
        <v>''</v>
      </c>
      <c r="L400">
        <f>VLOOKUP(Tabla1[[#This Row],[banco]],Hoja2!$A$1:$B$6,2,0)</f>
        <v>3</v>
      </c>
      <c r="M400" t="str">
        <f>CONCATENATE("'2019-",J400,"-",Tabla1[[#This Row],[dia]],"'")</f>
        <v>'2019-4-1'</v>
      </c>
      <c r="N400" s="4">
        <f>DATE(2019,J400,Tabla1[[#This Row],[dia]])</f>
        <v>43556</v>
      </c>
      <c r="P400">
        <f>DAY(Tabla1[[#This Row],[fecha]])</f>
        <v>1</v>
      </c>
      <c r="Q400">
        <f>MONTH(Tabla1[[#This Row],[fecha]])</f>
        <v>3</v>
      </c>
      <c r="R400">
        <f>YEAR(Tabla1[[#This Row],[fecha]])</f>
        <v>2019</v>
      </c>
      <c r="S400" t="str">
        <f t="shared" si="18"/>
        <v>'2019-3-1'</v>
      </c>
      <c r="T400" t="str">
        <f t="shared" si="19"/>
        <v/>
      </c>
      <c r="U400" t="str">
        <f t="shared" si="20"/>
        <v>insert into estados_cuenta (tipo_movimiento, concepto, fecha, cheque, total, deposito, pagado, estatus, created_at, updated_at, pagado_boolean, id_cuenta, id_admin) values('INGRESO','SOLADM 2/4 ECOCENTER FACTURA 6000','2019-3-1','',15000,15000,15000,'Pagado','2019-06-27 22:39:00','2019-06-27 22:39:00',1,3,2);</v>
      </c>
    </row>
    <row r="401" spans="1:21" x14ac:dyDescent="0.2">
      <c r="A401">
        <v>1</v>
      </c>
      <c r="B401" s="4">
        <v>43525</v>
      </c>
      <c r="D401" t="s">
        <v>13</v>
      </c>
      <c r="F401" s="1">
        <v>10000</v>
      </c>
      <c r="G401" s="1">
        <v>42679.24</v>
      </c>
      <c r="H401" t="s">
        <v>137</v>
      </c>
      <c r="J401">
        <v>4</v>
      </c>
      <c r="K401" t="str">
        <f>IF(Tabla1[[#This Row],[cheque]]="","''",Tabla1[[#This Row],[cheque]])</f>
        <v>''</v>
      </c>
      <c r="L401">
        <f>VLOOKUP(Tabla1[[#This Row],[banco]],Hoja2!$A$1:$B$6,2,0)</f>
        <v>3</v>
      </c>
      <c r="M401" t="str">
        <f>CONCATENATE("'2019-",J401,"-",Tabla1[[#This Row],[dia]],"'")</f>
        <v>'2019-4-1'</v>
      </c>
      <c r="N401" s="4">
        <f>DATE(2019,J401,Tabla1[[#This Row],[dia]])</f>
        <v>43556</v>
      </c>
      <c r="P401">
        <f>DAY(Tabla1[[#This Row],[fecha]])</f>
        <v>1</v>
      </c>
      <c r="Q401">
        <f>MONTH(Tabla1[[#This Row],[fecha]])</f>
        <v>3</v>
      </c>
      <c r="R401">
        <f>YEAR(Tabla1[[#This Row],[fecha]])</f>
        <v>2019</v>
      </c>
      <c r="S401" t="str">
        <f t="shared" si="18"/>
        <v>'2019-3-1'</v>
      </c>
      <c r="T401" t="str">
        <f t="shared" si="19"/>
        <v>insert into estados_cuenta (tipo_movimiento, concepto, fecha, cheque, total, retiro, pagado, estatus, created_at, updated_at, pagado_boolean, id_cuenta, id_admin) values('EGRESO','TRASPASO DE HSBC A BANCOMER','2019-3-1','',10000,10000,10000,'Pagado','2019-06-27 22:39:00','2019-06-27 22:39:00',1,3,2);</v>
      </c>
      <c r="U401" t="str">
        <f t="shared" si="20"/>
        <v/>
      </c>
    </row>
    <row r="402" spans="1:21" x14ac:dyDescent="0.2">
      <c r="A402">
        <v>1</v>
      </c>
      <c r="B402" s="4">
        <v>43525</v>
      </c>
      <c r="D402" t="s">
        <v>13</v>
      </c>
      <c r="E402" s="1">
        <v>10000</v>
      </c>
      <c r="F402" s="1"/>
      <c r="G402" s="1">
        <v>19905.240000000002</v>
      </c>
      <c r="H402" t="s">
        <v>136</v>
      </c>
      <c r="J402">
        <v>4</v>
      </c>
      <c r="K402" t="str">
        <f>IF(Tabla1[[#This Row],[cheque]]="","''",Tabla1[[#This Row],[cheque]])</f>
        <v>''</v>
      </c>
      <c r="L402">
        <f>VLOOKUP(Tabla1[[#This Row],[banco]],Hoja2!$A$1:$B$6,2,0)</f>
        <v>2</v>
      </c>
      <c r="M402" t="str">
        <f>CONCATENATE("'2019-",J402,"-",Tabla1[[#This Row],[dia]],"'")</f>
        <v>'2019-4-1'</v>
      </c>
      <c r="N402" s="4">
        <f>DATE(2019,J402,Tabla1[[#This Row],[dia]])</f>
        <v>43556</v>
      </c>
      <c r="P402">
        <f>DAY(Tabla1[[#This Row],[fecha]])</f>
        <v>1</v>
      </c>
      <c r="Q402">
        <f>MONTH(Tabla1[[#This Row],[fecha]])</f>
        <v>3</v>
      </c>
      <c r="R402">
        <f>YEAR(Tabla1[[#This Row],[fecha]])</f>
        <v>2019</v>
      </c>
      <c r="S402" t="str">
        <f t="shared" si="18"/>
        <v>'2019-3-1'</v>
      </c>
      <c r="T402" t="str">
        <f t="shared" si="19"/>
        <v/>
      </c>
      <c r="U402" t="str">
        <f t="shared" si="20"/>
        <v>insert into estados_cuenta (tipo_movimiento, concepto, fecha, cheque, total, deposito, pagado, estatus, created_at, updated_at, pagado_boolean, id_cuenta, id_admin) values('INGRESO','TRASPASO DE HSBC A BANCOMER','2019-3-1','',10000,10000,10000,'Pagado','2019-06-27 22:39:00','2019-06-27 22:39:00',1,2,2);</v>
      </c>
    </row>
    <row r="403" spans="1:21" x14ac:dyDescent="0.2">
      <c r="A403">
        <v>1</v>
      </c>
      <c r="B403" s="4">
        <v>43525</v>
      </c>
      <c r="D403" t="s">
        <v>611</v>
      </c>
      <c r="F403" s="1">
        <v>7700</v>
      </c>
      <c r="G403" s="1">
        <v>12205.24</v>
      </c>
      <c r="H403" t="s">
        <v>136</v>
      </c>
      <c r="J403">
        <v>4</v>
      </c>
      <c r="K403" t="str">
        <f>IF(Tabla1[[#This Row],[cheque]]="","''",Tabla1[[#This Row],[cheque]])</f>
        <v>''</v>
      </c>
      <c r="L403">
        <f>VLOOKUP(Tabla1[[#This Row],[banco]],Hoja2!$A$1:$B$6,2,0)</f>
        <v>2</v>
      </c>
      <c r="M403" t="str">
        <f>CONCATENATE("'2019-",J403,"-",Tabla1[[#This Row],[dia]],"'")</f>
        <v>'2019-4-1'</v>
      </c>
      <c r="N403" s="4">
        <f>DATE(2019,J403,Tabla1[[#This Row],[dia]])</f>
        <v>43556</v>
      </c>
      <c r="P403">
        <f>DAY(Tabla1[[#This Row],[fecha]])</f>
        <v>1</v>
      </c>
      <c r="Q403">
        <f>MONTH(Tabla1[[#This Row],[fecha]])</f>
        <v>3</v>
      </c>
      <c r="R403">
        <f>YEAR(Tabla1[[#This Row],[fecha]])</f>
        <v>2019</v>
      </c>
      <c r="S403" t="str">
        <f t="shared" si="18"/>
        <v>'2019-3-1'</v>
      </c>
      <c r="T403" t="str">
        <f t="shared" si="19"/>
        <v>insert into estados_cuenta (tipo_movimiento, concepto, fecha, cheque, total, retiro, pagado, estatus, created_at, updated_at, pagado_boolean, id_cuenta, id_admin) values('EGRESO','BOLETOS LO MEJOR DE MI CIUDAD','2019-3-1','',7700,7700,7700,'Pagado','2019-06-27 22:39:00','2019-06-27 22:39:00',1,2,2);</v>
      </c>
      <c r="U403" t="str">
        <f t="shared" si="20"/>
        <v/>
      </c>
    </row>
    <row r="404" spans="1:21" x14ac:dyDescent="0.2">
      <c r="A404">
        <v>1</v>
      </c>
      <c r="B404" s="4">
        <v>43525</v>
      </c>
      <c r="D404" t="s">
        <v>612</v>
      </c>
      <c r="F404" s="1">
        <v>4403.17</v>
      </c>
      <c r="G404" s="1">
        <v>7802.07</v>
      </c>
      <c r="H404" t="s">
        <v>136</v>
      </c>
      <c r="J404">
        <v>4</v>
      </c>
      <c r="K404" t="str">
        <f>IF(Tabla1[[#This Row],[cheque]]="","''",Tabla1[[#This Row],[cheque]])</f>
        <v>''</v>
      </c>
      <c r="L404">
        <f>VLOOKUP(Tabla1[[#This Row],[banco]],Hoja2!$A$1:$B$6,2,0)</f>
        <v>2</v>
      </c>
      <c r="M404" t="str">
        <f>CONCATENATE("'2019-",J404,"-",Tabla1[[#This Row],[dia]],"'")</f>
        <v>'2019-4-1'</v>
      </c>
      <c r="N404" s="4">
        <f>DATE(2019,J404,Tabla1[[#This Row],[dia]])</f>
        <v>43556</v>
      </c>
      <c r="P404">
        <f>DAY(Tabla1[[#This Row],[fecha]])</f>
        <v>1</v>
      </c>
      <c r="Q404">
        <f>MONTH(Tabla1[[#This Row],[fecha]])</f>
        <v>3</v>
      </c>
      <c r="R404">
        <f>YEAR(Tabla1[[#This Row],[fecha]])</f>
        <v>2019</v>
      </c>
      <c r="S404" t="str">
        <f t="shared" si="18"/>
        <v>'2019-3-1'</v>
      </c>
      <c r="T404" t="str">
        <f t="shared" si="19"/>
        <v>insert into estados_cuenta (tipo_movimiento, concepto, fecha, cheque, total, retiro, pagado, estatus, created_at, updated_at, pagado_boolean, id_cuenta, id_admin) values('EGRESO','CR "FLAMBOYANES", REN Y DUSO "HOME PAINT", Y UN JUEGO DE COPIA CERTIFICADA DE TITULO DE DISEÑO INDUSTRIAL 33051','2019-3-1','',4403.17,4403.17,4403.17,'Pagado','2019-06-27 22:39:00','2019-06-27 22:39:00',1,2,2);</v>
      </c>
      <c r="U404" t="str">
        <f t="shared" si="20"/>
        <v/>
      </c>
    </row>
    <row r="405" spans="1:21" x14ac:dyDescent="0.2">
      <c r="A405">
        <v>4</v>
      </c>
      <c r="B405" s="4">
        <v>43528</v>
      </c>
      <c r="D405" t="s">
        <v>143</v>
      </c>
      <c r="F405" s="1">
        <v>889.05</v>
      </c>
      <c r="G405" s="1">
        <v>41790.19</v>
      </c>
      <c r="H405" t="s">
        <v>137</v>
      </c>
      <c r="J405">
        <v>4</v>
      </c>
      <c r="K405" t="str">
        <f>IF(Tabla1[[#This Row],[cheque]]="","''",Tabla1[[#This Row],[cheque]])</f>
        <v>''</v>
      </c>
      <c r="L405">
        <f>VLOOKUP(Tabla1[[#This Row],[banco]],Hoja2!$A$1:$B$6,2,0)</f>
        <v>3</v>
      </c>
      <c r="M405" t="str">
        <f>CONCATENATE("'2019-",J405,"-",Tabla1[[#This Row],[dia]],"'")</f>
        <v>'2019-4-4'</v>
      </c>
      <c r="N405" s="4">
        <f>DATE(2019,J405,Tabla1[[#This Row],[dia]])</f>
        <v>43559</v>
      </c>
      <c r="P405">
        <f>DAY(Tabla1[[#This Row],[fecha]])</f>
        <v>4</v>
      </c>
      <c r="Q405">
        <f>MONTH(Tabla1[[#This Row],[fecha]])</f>
        <v>3</v>
      </c>
      <c r="R405">
        <f>YEAR(Tabla1[[#This Row],[fecha]])</f>
        <v>2019</v>
      </c>
      <c r="S405" t="str">
        <f t="shared" si="18"/>
        <v>'2019-3-4'</v>
      </c>
      <c r="T405" t="str">
        <f t="shared" si="19"/>
        <v>insert into estados_cuenta (tipo_movimiento, concepto, fecha, cheque, total, retiro, pagado, estatus, created_at, updated_at, pagado_boolean, id_cuenta, id_admin) values('EGRESO','SEGURO CAMIONETA LILIAN','2019-3-4','',889.05,889.05,889.05,'Pagado','2019-06-27 22:39:00','2019-06-27 22:39:00',1,3,2);</v>
      </c>
      <c r="U405" t="str">
        <f t="shared" si="20"/>
        <v/>
      </c>
    </row>
    <row r="406" spans="1:21" x14ac:dyDescent="0.2">
      <c r="A406">
        <v>4</v>
      </c>
      <c r="B406" s="4">
        <v>43528</v>
      </c>
      <c r="D406" t="s">
        <v>12</v>
      </c>
      <c r="F406" s="1">
        <v>3559.19</v>
      </c>
      <c r="G406" s="1">
        <v>38231</v>
      </c>
      <c r="H406" t="s">
        <v>137</v>
      </c>
      <c r="J406">
        <v>4</v>
      </c>
      <c r="K406" t="str">
        <f>IF(Tabla1[[#This Row],[cheque]]="","''",Tabla1[[#This Row],[cheque]])</f>
        <v>''</v>
      </c>
      <c r="L406">
        <f>VLOOKUP(Tabla1[[#This Row],[banco]],Hoja2!$A$1:$B$6,2,0)</f>
        <v>3</v>
      </c>
      <c r="M406" t="str">
        <f>CONCATENATE("'2019-",J406,"-",Tabla1[[#This Row],[dia]],"'")</f>
        <v>'2019-4-4'</v>
      </c>
      <c r="N406" s="4">
        <f>DATE(2019,J406,Tabla1[[#This Row],[dia]])</f>
        <v>43559</v>
      </c>
      <c r="P406">
        <f>DAY(Tabla1[[#This Row],[fecha]])</f>
        <v>4</v>
      </c>
      <c r="Q406">
        <f>MONTH(Tabla1[[#This Row],[fecha]])</f>
        <v>3</v>
      </c>
      <c r="R406">
        <f>YEAR(Tabla1[[#This Row],[fecha]])</f>
        <v>2019</v>
      </c>
      <c r="S406" t="str">
        <f t="shared" si="18"/>
        <v>'2019-3-4'</v>
      </c>
      <c r="T406" t="str">
        <f t="shared" si="19"/>
        <v>insert into estados_cuenta (tipo_movimiento, concepto, fecha, cheque, total, retiro, pagado, estatus, created_at, updated_at, pagado_boolean, id_cuenta, id_admin) values('EGRESO','CAMIONETA LILIAN','2019-3-4','',3559.19,3559.19,3559.19,'Pagado','2019-06-27 22:39:00','2019-06-27 22:39:00',1,3,2);</v>
      </c>
      <c r="U406" t="str">
        <f t="shared" si="20"/>
        <v/>
      </c>
    </row>
    <row r="407" spans="1:21" x14ac:dyDescent="0.2">
      <c r="A407">
        <v>4</v>
      </c>
      <c r="B407" s="4">
        <v>43528</v>
      </c>
      <c r="D407" t="s">
        <v>215</v>
      </c>
      <c r="E407" s="1">
        <v>400</v>
      </c>
      <c r="F407" s="1"/>
      <c r="G407" s="1">
        <v>38631</v>
      </c>
      <c r="H407" t="s">
        <v>137</v>
      </c>
      <c r="J407">
        <v>4</v>
      </c>
      <c r="K407" t="str">
        <f>IF(Tabla1[[#This Row],[cheque]]="","''",Tabla1[[#This Row],[cheque]])</f>
        <v>''</v>
      </c>
      <c r="L407">
        <f>VLOOKUP(Tabla1[[#This Row],[banco]],Hoja2!$A$1:$B$6,2,0)</f>
        <v>3</v>
      </c>
      <c r="M407" t="str">
        <f>CONCATENATE("'2019-",J407,"-",Tabla1[[#This Row],[dia]],"'")</f>
        <v>'2019-4-4'</v>
      </c>
      <c r="N407" s="4">
        <f>DATE(2019,J407,Tabla1[[#This Row],[dia]])</f>
        <v>43559</v>
      </c>
      <c r="P407">
        <f>DAY(Tabla1[[#This Row],[fecha]])</f>
        <v>4</v>
      </c>
      <c r="Q407">
        <f>MONTH(Tabla1[[#This Row],[fecha]])</f>
        <v>3</v>
      </c>
      <c r="R407">
        <f>YEAR(Tabla1[[#This Row],[fecha]])</f>
        <v>2019</v>
      </c>
      <c r="S407" t="str">
        <f t="shared" si="18"/>
        <v>'2019-3-4'</v>
      </c>
      <c r="T407" t="str">
        <f t="shared" si="19"/>
        <v/>
      </c>
      <c r="U407" t="str">
        <f t="shared" si="20"/>
        <v>insert into estados_cuenta (tipo_movimiento, concepto, fecha, cheque, total, deposito, pagado, estatus, created_at, updated_at, pagado_boolean, id_cuenta, id_admin) values('INGRESO','EF GREEN RABIT MARKET RECIBO 2148','2019-3-4','',400,400,400,'Pagado','2019-06-27 22:39:00','2019-06-27 22:39:00',1,3,2);</v>
      </c>
    </row>
    <row r="408" spans="1:21" x14ac:dyDescent="0.2">
      <c r="A408">
        <v>4</v>
      </c>
      <c r="B408" s="4">
        <v>43528</v>
      </c>
      <c r="D408" t="s">
        <v>104</v>
      </c>
      <c r="F408" s="1">
        <v>1721</v>
      </c>
      <c r="G408" s="1">
        <v>36910</v>
      </c>
      <c r="H408" t="s">
        <v>137</v>
      </c>
      <c r="J408">
        <v>4</v>
      </c>
      <c r="K408" t="str">
        <f>IF(Tabla1[[#This Row],[cheque]]="","''",Tabla1[[#This Row],[cheque]])</f>
        <v>''</v>
      </c>
      <c r="L408">
        <f>VLOOKUP(Tabla1[[#This Row],[banco]],Hoja2!$A$1:$B$6,2,0)</f>
        <v>3</v>
      </c>
      <c r="M408" t="str">
        <f>CONCATENATE("'2019-",J408,"-",Tabla1[[#This Row],[dia]],"'")</f>
        <v>'2019-4-4'</v>
      </c>
      <c r="N408" s="4">
        <f>DATE(2019,J408,Tabla1[[#This Row],[dia]])</f>
        <v>43559</v>
      </c>
      <c r="P408">
        <f>DAY(Tabla1[[#This Row],[fecha]])</f>
        <v>4</v>
      </c>
      <c r="Q408">
        <f>MONTH(Tabla1[[#This Row],[fecha]])</f>
        <v>3</v>
      </c>
      <c r="R408">
        <f>YEAR(Tabla1[[#This Row],[fecha]])</f>
        <v>2019</v>
      </c>
      <c r="S408" t="str">
        <f t="shared" si="18"/>
        <v>'2019-3-4'</v>
      </c>
      <c r="T408" t="str">
        <f t="shared" si="19"/>
        <v>insert into estados_cuenta (tipo_movimiento, concepto, fecha, cheque, total, retiro, pagado, estatus, created_at, updated_at, pagado_boolean, id_cuenta, id_admin) values('EGRESO','PAGO ECOGAS','2019-3-4','',1721,1721,1721,'Pagado','2019-06-27 22:39:00','2019-06-27 22:39:00',1,3,2);</v>
      </c>
      <c r="U408" t="str">
        <f t="shared" si="20"/>
        <v/>
      </c>
    </row>
    <row r="409" spans="1:21" x14ac:dyDescent="0.2">
      <c r="A409">
        <v>4</v>
      </c>
      <c r="B409" s="4">
        <v>43528</v>
      </c>
      <c r="D409" t="s">
        <v>216</v>
      </c>
      <c r="E409" s="1">
        <v>1721</v>
      </c>
      <c r="F409" s="1"/>
      <c r="G409" s="1">
        <v>38631</v>
      </c>
      <c r="H409" t="s">
        <v>137</v>
      </c>
      <c r="J409">
        <v>4</v>
      </c>
      <c r="K409" t="str">
        <f>IF(Tabla1[[#This Row],[cheque]]="","''",Tabla1[[#This Row],[cheque]])</f>
        <v>''</v>
      </c>
      <c r="L409">
        <f>VLOOKUP(Tabla1[[#This Row],[banco]],Hoja2!$A$1:$B$6,2,0)</f>
        <v>3</v>
      </c>
      <c r="M409" t="str">
        <f>CONCATENATE("'2019-",J409,"-",Tabla1[[#This Row],[dia]],"'")</f>
        <v>'2019-4-4'</v>
      </c>
      <c r="N409" s="4">
        <f>DATE(2019,J409,Tabla1[[#This Row],[dia]])</f>
        <v>43559</v>
      </c>
      <c r="P409">
        <f>DAY(Tabla1[[#This Row],[fecha]])</f>
        <v>4</v>
      </c>
      <c r="Q409">
        <f>MONTH(Tabla1[[#This Row],[fecha]])</f>
        <v>3</v>
      </c>
      <c r="R409">
        <f>YEAR(Tabla1[[#This Row],[fecha]])</f>
        <v>2019</v>
      </c>
      <c r="S409" t="str">
        <f t="shared" si="18"/>
        <v>'2019-3-4'</v>
      </c>
      <c r="T409" t="str">
        <f t="shared" si="19"/>
        <v/>
      </c>
      <c r="U409" t="str">
        <f t="shared" si="20"/>
        <v>insert into estados_cuenta (tipo_movimiento, concepto, fecha, cheque, total, deposito, pagado, estatus, created_at, updated_at, pagado_boolean, id_cuenta, id_admin) values('INGRESO','REVERSO PAGO ECOGAS','2019-3-4','',1721,1721,1721,'Pagado','2019-06-27 22:39:00','2019-06-27 22:39:00',1,3,2);</v>
      </c>
    </row>
    <row r="410" spans="1:21" x14ac:dyDescent="0.2">
      <c r="A410">
        <v>4</v>
      </c>
      <c r="B410" s="4">
        <v>43528</v>
      </c>
      <c r="D410" t="s">
        <v>217</v>
      </c>
      <c r="F410" s="1">
        <v>367.01</v>
      </c>
      <c r="G410" s="1">
        <v>38263.99</v>
      </c>
      <c r="H410" t="s">
        <v>137</v>
      </c>
      <c r="J410">
        <v>4</v>
      </c>
      <c r="K410" t="str">
        <f>IF(Tabla1[[#This Row],[cheque]]="","''",Tabla1[[#This Row],[cheque]])</f>
        <v>''</v>
      </c>
      <c r="L410">
        <f>VLOOKUP(Tabla1[[#This Row],[banco]],Hoja2!$A$1:$B$6,2,0)</f>
        <v>3</v>
      </c>
      <c r="M410" t="str">
        <f>CONCATENATE("'2019-",J410,"-",Tabla1[[#This Row],[dia]],"'")</f>
        <v>'2019-4-4'</v>
      </c>
      <c r="N410" s="4">
        <f>DATE(2019,J410,Tabla1[[#This Row],[dia]])</f>
        <v>43559</v>
      </c>
      <c r="P410">
        <f>DAY(Tabla1[[#This Row],[fecha]])</f>
        <v>4</v>
      </c>
      <c r="Q410">
        <f>MONTH(Tabla1[[#This Row],[fecha]])</f>
        <v>3</v>
      </c>
      <c r="R410">
        <f>YEAR(Tabla1[[#This Row],[fecha]])</f>
        <v>2019</v>
      </c>
      <c r="S410" t="str">
        <f t="shared" si="18"/>
        <v>'2019-3-4'</v>
      </c>
      <c r="T410" t="str">
        <f t="shared" si="19"/>
        <v>insert into estados_cuenta (tipo_movimiento, concepto, fecha, cheque, total, retiro, pagado, estatus, created_at, updated_at, pagado_boolean, id_cuenta, id_admin) values('EGRESO','PAGO LEOCARD','2019-3-4','',367.01,367.01,367.01,'Pagado','2019-06-27 22:39:00','2019-06-27 22:39:00',1,3,2);</v>
      </c>
      <c r="U410" t="str">
        <f t="shared" si="20"/>
        <v/>
      </c>
    </row>
    <row r="411" spans="1:21" x14ac:dyDescent="0.2">
      <c r="A411">
        <v>4</v>
      </c>
      <c r="B411" s="4">
        <v>43528</v>
      </c>
      <c r="D411" t="s">
        <v>218</v>
      </c>
      <c r="E411" s="1">
        <v>580</v>
      </c>
      <c r="F411" s="1"/>
      <c r="G411" s="1">
        <v>38843.99</v>
      </c>
      <c r="H411" t="s">
        <v>137</v>
      </c>
      <c r="J411">
        <v>4</v>
      </c>
      <c r="K411" t="str">
        <f>IF(Tabla1[[#This Row],[cheque]]="","''",Tabla1[[#This Row],[cheque]])</f>
        <v>''</v>
      </c>
      <c r="L411">
        <f>VLOOKUP(Tabla1[[#This Row],[banco]],Hoja2!$A$1:$B$6,2,0)</f>
        <v>3</v>
      </c>
      <c r="M411" t="str">
        <f>CONCATENATE("'2019-",J411,"-",Tabla1[[#This Row],[dia]],"'")</f>
        <v>'2019-4-4'</v>
      </c>
      <c r="N411" s="4">
        <f>DATE(2019,J411,Tabla1[[#This Row],[dia]])</f>
        <v>43559</v>
      </c>
      <c r="P411">
        <f>DAY(Tabla1[[#This Row],[fecha]])</f>
        <v>4</v>
      </c>
      <c r="Q411">
        <f>MONTH(Tabla1[[#This Row],[fecha]])</f>
        <v>3</v>
      </c>
      <c r="R411">
        <f>YEAR(Tabla1[[#This Row],[fecha]])</f>
        <v>2019</v>
      </c>
      <c r="S411" t="str">
        <f t="shared" si="18"/>
        <v>'2019-3-4'</v>
      </c>
      <c r="T411" t="str">
        <f t="shared" si="19"/>
        <v/>
      </c>
      <c r="U411" t="str">
        <f t="shared" si="20"/>
        <v>insert into estados_cuenta (tipo_movimiento, concepto, fecha, cheque, total, deposito, pagado, estatus, created_at, updated_at, pagado_boolean, id_cuenta, id_admin) values('INGRESO','EF MIXTO "IHOLZWERK" FACTURA 5308','2019-3-4','',580,580,580,'Pagado','2019-06-27 22:39:00','2019-06-27 22:39:00',1,3,2);</v>
      </c>
    </row>
    <row r="412" spans="1:21" x14ac:dyDescent="0.2">
      <c r="A412">
        <v>4</v>
      </c>
      <c r="B412" s="4">
        <v>43528</v>
      </c>
      <c r="D412" t="s">
        <v>219</v>
      </c>
      <c r="E412" s="1">
        <v>1102</v>
      </c>
      <c r="F412" s="1"/>
      <c r="G412" s="1">
        <v>39945.99</v>
      </c>
      <c r="H412" t="s">
        <v>137</v>
      </c>
      <c r="J412">
        <v>4</v>
      </c>
      <c r="K412" t="str">
        <f>IF(Tabla1[[#This Row],[cheque]]="","''",Tabla1[[#This Row],[cheque]])</f>
        <v>''</v>
      </c>
      <c r="L412">
        <f>VLOOKUP(Tabla1[[#This Row],[banco]],Hoja2!$A$1:$B$6,2,0)</f>
        <v>3</v>
      </c>
      <c r="M412" t="str">
        <f>CONCATENATE("'2019-",J412,"-",Tabla1[[#This Row],[dia]],"'")</f>
        <v>'2019-4-4'</v>
      </c>
      <c r="N412" s="4">
        <f>DATE(2019,J412,Tabla1[[#This Row],[dia]])</f>
        <v>43559</v>
      </c>
      <c r="P412">
        <f>DAY(Tabla1[[#This Row],[fecha]])</f>
        <v>4</v>
      </c>
      <c r="Q412">
        <f>MONTH(Tabla1[[#This Row],[fecha]])</f>
        <v>3</v>
      </c>
      <c r="R412">
        <f>YEAR(Tabla1[[#This Row],[fecha]])</f>
        <v>2019</v>
      </c>
      <c r="S412" t="str">
        <f t="shared" si="18"/>
        <v>'2019-3-4'</v>
      </c>
      <c r="T412" t="str">
        <f t="shared" si="19"/>
        <v/>
      </c>
      <c r="U412" t="str">
        <f t="shared" si="20"/>
        <v>insert into estados_cuenta (tipo_movimiento, concepto, fecha, cheque, total, deposito, pagado, estatus, created_at, updated_at, pagado_boolean, id_cuenta, id_admin) values('INGRESO','CANT "REVUELTA" FACTURA 5977','2019-3-4','',1102,1102,1102,'Pagado','2019-06-27 22:39:00','2019-06-27 22:39:00',1,3,2);</v>
      </c>
    </row>
    <row r="413" spans="1:21" x14ac:dyDescent="0.2">
      <c r="A413">
        <v>4</v>
      </c>
      <c r="B413" s="4">
        <v>43528</v>
      </c>
      <c r="D413" t="s">
        <v>220</v>
      </c>
      <c r="E413" s="1">
        <v>400</v>
      </c>
      <c r="F413" s="1"/>
      <c r="G413" s="1">
        <v>40345.99</v>
      </c>
      <c r="H413" t="s">
        <v>137</v>
      </c>
      <c r="J413">
        <v>4</v>
      </c>
      <c r="K413" t="str">
        <f>IF(Tabla1[[#This Row],[cheque]]="","''",Tabla1[[#This Row],[cheque]])</f>
        <v>''</v>
      </c>
      <c r="L413">
        <f>VLOOKUP(Tabla1[[#This Row],[banco]],Hoja2!$A$1:$B$6,2,0)</f>
        <v>3</v>
      </c>
      <c r="M413" t="str">
        <f>CONCATENATE("'2019-",J413,"-",Tabla1[[#This Row],[dia]],"'")</f>
        <v>'2019-4-4'</v>
      </c>
      <c r="N413" s="4">
        <f>DATE(2019,J413,Tabla1[[#This Row],[dia]])</f>
        <v>43559</v>
      </c>
      <c r="P413">
        <f>DAY(Tabla1[[#This Row],[fecha]])</f>
        <v>4</v>
      </c>
      <c r="Q413">
        <f>MONTH(Tabla1[[#This Row],[fecha]])</f>
        <v>3</v>
      </c>
      <c r="R413">
        <f>YEAR(Tabla1[[#This Row],[fecha]])</f>
        <v>2019</v>
      </c>
      <c r="S413" t="str">
        <f t="shared" si="18"/>
        <v>'2019-3-4'</v>
      </c>
      <c r="T413" t="str">
        <f t="shared" si="19"/>
        <v/>
      </c>
      <c r="U413" t="str">
        <f t="shared" si="20"/>
        <v>insert into estados_cuenta (tipo_movimiento, concepto, fecha, cheque, total, deposito, pagado, estatus, created_at, updated_at, pagado_boolean, id_cuenta, id_admin) values('INGRESO','EF GALESCO RECIBO 2154','2019-3-4','',400,400,400,'Pagado','2019-06-27 22:39:00','2019-06-27 22:39:00',1,3,2);</v>
      </c>
    </row>
    <row r="414" spans="1:21" x14ac:dyDescent="0.2">
      <c r="A414">
        <v>4</v>
      </c>
      <c r="B414" s="4">
        <v>43528</v>
      </c>
      <c r="D414" t="s">
        <v>5</v>
      </c>
      <c r="F414" s="1">
        <v>25000</v>
      </c>
      <c r="G414" s="1">
        <v>15345.99</v>
      </c>
      <c r="H414" t="s">
        <v>137</v>
      </c>
      <c r="J414">
        <v>4</v>
      </c>
      <c r="K414" t="str">
        <f>IF(Tabla1[[#This Row],[cheque]]="","''",Tabla1[[#This Row],[cheque]])</f>
        <v>''</v>
      </c>
      <c r="L414">
        <f>VLOOKUP(Tabla1[[#This Row],[banco]],Hoja2!$A$1:$B$6,2,0)</f>
        <v>3</v>
      </c>
      <c r="M414" t="str">
        <f>CONCATENATE("'2019-",J414,"-",Tabla1[[#This Row],[dia]],"'")</f>
        <v>'2019-4-4'</v>
      </c>
      <c r="N414" s="4">
        <f>DATE(2019,J414,Tabla1[[#This Row],[dia]])</f>
        <v>43559</v>
      </c>
      <c r="P414">
        <f>DAY(Tabla1[[#This Row],[fecha]])</f>
        <v>4</v>
      </c>
      <c r="Q414">
        <f>MONTH(Tabla1[[#This Row],[fecha]])</f>
        <v>3</v>
      </c>
      <c r="R414">
        <f>YEAR(Tabla1[[#This Row],[fecha]])</f>
        <v>2019</v>
      </c>
      <c r="S414" t="str">
        <f t="shared" si="18"/>
        <v>'2019-3-4'</v>
      </c>
      <c r="T414" t="str">
        <f t="shared" si="19"/>
        <v>insert into estados_cuenta (tipo_movimiento, concepto, fecha, cheque, total, retiro, pagado, estatus, created_at, updated_at, pagado_boolean, id_cuenta, id_admin) values('EGRESO','TRASPASO DE HSBC A SCOTIABANK','2019-3-4','',25000,25000,25000,'Pagado','2019-06-27 22:39:00','2019-06-27 22:39:00',1,3,2);</v>
      </c>
      <c r="U414" t="str">
        <f t="shared" si="20"/>
        <v/>
      </c>
    </row>
    <row r="415" spans="1:21" x14ac:dyDescent="0.2">
      <c r="A415">
        <v>4</v>
      </c>
      <c r="B415" s="4">
        <v>43528</v>
      </c>
      <c r="D415" t="s">
        <v>221</v>
      </c>
      <c r="E415" s="1">
        <v>31900</v>
      </c>
      <c r="F415" s="1"/>
      <c r="G415" s="1">
        <v>47245.99</v>
      </c>
      <c r="H415" t="s">
        <v>137</v>
      </c>
      <c r="J415">
        <v>4</v>
      </c>
      <c r="K415" t="str">
        <f>IF(Tabla1[[#This Row],[cheque]]="","''",Tabla1[[#This Row],[cheque]])</f>
        <v>''</v>
      </c>
      <c r="L415">
        <f>VLOOKUP(Tabla1[[#This Row],[banco]],Hoja2!$A$1:$B$6,2,0)</f>
        <v>3</v>
      </c>
      <c r="M415" t="str">
        <f>CONCATENATE("'2019-",J415,"-",Tabla1[[#This Row],[dia]],"'")</f>
        <v>'2019-4-4'</v>
      </c>
      <c r="N415" s="4">
        <f>DATE(2019,J415,Tabla1[[#This Row],[dia]])</f>
        <v>43559</v>
      </c>
      <c r="P415">
        <f>DAY(Tabla1[[#This Row],[fecha]])</f>
        <v>4</v>
      </c>
      <c r="Q415">
        <f>MONTH(Tabla1[[#This Row],[fecha]])</f>
        <v>3</v>
      </c>
      <c r="R415">
        <f>YEAR(Tabla1[[#This Row],[fecha]])</f>
        <v>2019</v>
      </c>
      <c r="S415" t="str">
        <f t="shared" si="18"/>
        <v>'2019-3-4'</v>
      </c>
      <c r="T415" t="str">
        <f t="shared" si="19"/>
        <v/>
      </c>
      <c r="U415" t="str">
        <f t="shared" si="20"/>
        <v>insert into estados_cuenta (tipo_movimiento, concepto, fecha, cheque, total, deposito, pagado, estatus, created_at, updated_at, pagado_boolean, id_cuenta, id_admin) values('INGRESO','HXHE Y RM "BUGTALOO" FACTURA 5976','2019-3-4','',31900,31900,31900,'Pagado','2019-06-27 22:39:00','2019-06-27 22:39:00',1,3,2);</v>
      </c>
    </row>
    <row r="416" spans="1:21" x14ac:dyDescent="0.2">
      <c r="A416">
        <v>4</v>
      </c>
      <c r="B416" s="4">
        <v>43528</v>
      </c>
      <c r="D416" t="s">
        <v>104</v>
      </c>
      <c r="F416" s="1">
        <v>1721</v>
      </c>
      <c r="G416" s="1">
        <v>45524.99</v>
      </c>
      <c r="H416" t="s">
        <v>137</v>
      </c>
      <c r="J416">
        <v>4</v>
      </c>
      <c r="K416" t="str">
        <f>IF(Tabla1[[#This Row],[cheque]]="","''",Tabla1[[#This Row],[cheque]])</f>
        <v>''</v>
      </c>
      <c r="L416">
        <f>VLOOKUP(Tabla1[[#This Row],[banco]],Hoja2!$A$1:$B$6,2,0)</f>
        <v>3</v>
      </c>
      <c r="M416" t="str">
        <f>CONCATENATE("'2019-",J416,"-",Tabla1[[#This Row],[dia]],"'")</f>
        <v>'2019-4-4'</v>
      </c>
      <c r="N416" s="4">
        <f>DATE(2019,J416,Tabla1[[#This Row],[dia]])</f>
        <v>43559</v>
      </c>
      <c r="P416">
        <f>DAY(Tabla1[[#This Row],[fecha]])</f>
        <v>4</v>
      </c>
      <c r="Q416">
        <f>MONTH(Tabla1[[#This Row],[fecha]])</f>
        <v>3</v>
      </c>
      <c r="R416">
        <f>YEAR(Tabla1[[#This Row],[fecha]])</f>
        <v>2019</v>
      </c>
      <c r="S416" t="str">
        <f t="shared" si="18"/>
        <v>'2019-3-4'</v>
      </c>
      <c r="T416" t="str">
        <f t="shared" si="19"/>
        <v>insert into estados_cuenta (tipo_movimiento, concepto, fecha, cheque, total, retiro, pagado, estatus, created_at, updated_at, pagado_boolean, id_cuenta, id_admin) values('EGRESO','PAGO ECOGAS','2019-3-4','',1721,1721,1721,'Pagado','2019-06-27 22:39:00','2019-06-27 22:39:00',1,3,2);</v>
      </c>
      <c r="U416" t="str">
        <f t="shared" si="20"/>
        <v/>
      </c>
    </row>
    <row r="417" spans="1:21" x14ac:dyDescent="0.2">
      <c r="A417">
        <v>4</v>
      </c>
      <c r="B417" s="4">
        <v>43528</v>
      </c>
      <c r="D417" t="s">
        <v>10</v>
      </c>
      <c r="F417" s="1">
        <v>8730.92</v>
      </c>
      <c r="G417" s="1">
        <v>36794.07</v>
      </c>
      <c r="H417" t="s">
        <v>137</v>
      </c>
      <c r="J417">
        <v>4</v>
      </c>
      <c r="K417" t="str">
        <f>IF(Tabla1[[#This Row],[cheque]]="","''",Tabla1[[#This Row],[cheque]])</f>
        <v>''</v>
      </c>
      <c r="L417">
        <f>VLOOKUP(Tabla1[[#This Row],[banco]],Hoja2!$A$1:$B$6,2,0)</f>
        <v>3</v>
      </c>
      <c r="M417" t="str">
        <f>CONCATENATE("'2019-",J417,"-",Tabla1[[#This Row],[dia]],"'")</f>
        <v>'2019-4-4'</v>
      </c>
      <c r="N417" s="4">
        <f>DATE(2019,J417,Tabla1[[#This Row],[dia]])</f>
        <v>43559</v>
      </c>
      <c r="P417">
        <f>DAY(Tabla1[[#This Row],[fecha]])</f>
        <v>4</v>
      </c>
      <c r="Q417">
        <f>MONTH(Tabla1[[#This Row],[fecha]])</f>
        <v>3</v>
      </c>
      <c r="R417">
        <f>YEAR(Tabla1[[#This Row],[fecha]])</f>
        <v>2019</v>
      </c>
      <c r="S417" t="str">
        <f t="shared" si="18"/>
        <v>'2019-3-4'</v>
      </c>
      <c r="T417" t="str">
        <f t="shared" si="19"/>
        <v>insert into estados_cuenta (tipo_movimiento, concepto, fecha, cheque, total, retiro, pagado, estatus, created_at, updated_at, pagado_boolean, id_cuenta, id_admin) values('EGRESO','CAMIONETA PAVEL','2019-3-4','',8730.92,8730.92,8730.92,'Pagado','2019-06-27 22:39:00','2019-06-27 22:39:00',1,3,2);</v>
      </c>
      <c r="U417" t="str">
        <f t="shared" si="20"/>
        <v/>
      </c>
    </row>
    <row r="418" spans="1:21" x14ac:dyDescent="0.2">
      <c r="A418">
        <v>4</v>
      </c>
      <c r="B418" s="4">
        <v>43528</v>
      </c>
      <c r="D418" t="s">
        <v>613</v>
      </c>
      <c r="F418" s="1">
        <v>377.89</v>
      </c>
      <c r="G418" s="1">
        <v>7424.18</v>
      </c>
      <c r="H418" t="s">
        <v>136</v>
      </c>
      <c r="J418">
        <v>4</v>
      </c>
      <c r="K418" t="str">
        <f>IF(Tabla1[[#This Row],[cheque]]="","''",Tabla1[[#This Row],[cheque]])</f>
        <v>''</v>
      </c>
      <c r="L418">
        <f>VLOOKUP(Tabla1[[#This Row],[banco]],Hoja2!$A$1:$B$6,2,0)</f>
        <v>2</v>
      </c>
      <c r="M418" t="str">
        <f>CONCATENATE("'2019-",J418,"-",Tabla1[[#This Row],[dia]],"'")</f>
        <v>'2019-4-4'</v>
      </c>
      <c r="N418" s="4">
        <f>DATE(2019,J418,Tabla1[[#This Row],[dia]])</f>
        <v>43559</v>
      </c>
      <c r="P418">
        <f>DAY(Tabla1[[#This Row],[fecha]])</f>
        <v>4</v>
      </c>
      <c r="Q418">
        <f>MONTH(Tabla1[[#This Row],[fecha]])</f>
        <v>3</v>
      </c>
      <c r="R418">
        <f>YEAR(Tabla1[[#This Row],[fecha]])</f>
        <v>2019</v>
      </c>
      <c r="S418" t="str">
        <f t="shared" si="18"/>
        <v>'2019-3-4'</v>
      </c>
      <c r="T418" t="str">
        <f t="shared" si="19"/>
        <v>insert into estados_cuenta (tipo_movimiento, concepto, fecha, cheque, total, retiro, pagado, estatus, created_at, updated_at, pagado_boolean, id_cuenta, id_admin) values('EGRESO','CR "FLAMBOYANES"','2019-3-4','',377.89,377.89,377.89,'Pagado','2019-06-27 22:39:00','2019-06-27 22:39:00',1,2,2);</v>
      </c>
      <c r="U418" t="str">
        <f t="shared" si="20"/>
        <v/>
      </c>
    </row>
    <row r="419" spans="1:21" x14ac:dyDescent="0.2">
      <c r="A419">
        <v>4</v>
      </c>
      <c r="B419" s="4">
        <v>43528</v>
      </c>
      <c r="D419" t="s">
        <v>614</v>
      </c>
      <c r="F419" s="1">
        <v>800</v>
      </c>
      <c r="G419" s="1">
        <v>6624.18</v>
      </c>
      <c r="H419" t="s">
        <v>136</v>
      </c>
      <c r="J419">
        <v>4</v>
      </c>
      <c r="K419" t="str">
        <f>IF(Tabla1[[#This Row],[cheque]]="","''",Tabla1[[#This Row],[cheque]])</f>
        <v>''</v>
      </c>
      <c r="L419">
        <f>VLOOKUP(Tabla1[[#This Row],[banco]],Hoja2!$A$1:$B$6,2,0)</f>
        <v>2</v>
      </c>
      <c r="M419" t="str">
        <f>CONCATENATE("'2019-",J419,"-",Tabla1[[#This Row],[dia]],"'")</f>
        <v>'2019-4-4'</v>
      </c>
      <c r="N419" s="4">
        <f>DATE(2019,J419,Tabla1[[#This Row],[dia]])</f>
        <v>43559</v>
      </c>
      <c r="P419">
        <f>DAY(Tabla1[[#This Row],[fecha]])</f>
        <v>4</v>
      </c>
      <c r="Q419">
        <f>MONTH(Tabla1[[#This Row],[fecha]])</f>
        <v>3</v>
      </c>
      <c r="R419">
        <f>YEAR(Tabla1[[#This Row],[fecha]])</f>
        <v>2019</v>
      </c>
      <c r="S419" t="str">
        <f t="shared" si="18"/>
        <v>'2019-3-4'</v>
      </c>
      <c r="T419" t="str">
        <f t="shared" si="19"/>
        <v>insert into estados_cuenta (tipo_movimiento, concepto, fecha, cheque, total, retiro, pagado, estatus, created_at, updated_at, pagado_boolean, id_cuenta, id_admin) values('EGRESO','PAGO AGENCIA LILIAN','2019-3-4','',800,800,800,'Pagado','2019-06-27 22:39:00','2019-06-27 22:39:00',1,2,2);</v>
      </c>
      <c r="U419" t="str">
        <f t="shared" si="20"/>
        <v/>
      </c>
    </row>
    <row r="420" spans="1:21" x14ac:dyDescent="0.2">
      <c r="A420">
        <v>4</v>
      </c>
      <c r="B420" s="4">
        <v>43528</v>
      </c>
      <c r="D420" t="s">
        <v>615</v>
      </c>
      <c r="F420" s="1">
        <v>1173.2</v>
      </c>
      <c r="G420" s="1">
        <v>5450.98</v>
      </c>
      <c r="H420" t="s">
        <v>136</v>
      </c>
      <c r="J420">
        <v>4</v>
      </c>
      <c r="K420" t="str">
        <f>IF(Tabla1[[#This Row],[cheque]]="","''",Tabla1[[#This Row],[cheque]])</f>
        <v>''</v>
      </c>
      <c r="L420">
        <f>VLOOKUP(Tabla1[[#This Row],[banco]],Hoja2!$A$1:$B$6,2,0)</f>
        <v>2</v>
      </c>
      <c r="M420" t="str">
        <f>CONCATENATE("'2019-",J420,"-",Tabla1[[#This Row],[dia]],"'")</f>
        <v>'2019-4-4'</v>
      </c>
      <c r="N420" s="4">
        <f>DATE(2019,J420,Tabla1[[#This Row],[dia]])</f>
        <v>43559</v>
      </c>
      <c r="P420">
        <f>DAY(Tabla1[[#This Row],[fecha]])</f>
        <v>4</v>
      </c>
      <c r="Q420">
        <f>MONTH(Tabla1[[#This Row],[fecha]])</f>
        <v>3</v>
      </c>
      <c r="R420">
        <f>YEAR(Tabla1[[#This Row],[fecha]])</f>
        <v>2019</v>
      </c>
      <c r="S420" t="str">
        <f t="shared" si="18"/>
        <v>'2019-3-4'</v>
      </c>
      <c r="T420" t="str">
        <f t="shared" si="19"/>
        <v>insert into estados_cuenta (tipo_movimiento, concepto, fecha, cheque, total, retiro, pagado, estatus, created_at, updated_at, pagado_boolean, id_cuenta, id_admin) values('EGRESO','VISITA DE INSPECCION "LOWES" Y VISITA DE INSPECCION "THE HOME DEPOT"','2019-3-4','',1173.2,1173.2,1173.2,'Pagado','2019-06-27 22:39:00','2019-06-27 22:39:00',1,2,2);</v>
      </c>
      <c r="U420" t="str">
        <f t="shared" si="20"/>
        <v/>
      </c>
    </row>
    <row r="421" spans="1:21" x14ac:dyDescent="0.2">
      <c r="A421">
        <v>4</v>
      </c>
      <c r="B421" s="4">
        <v>43528</v>
      </c>
      <c r="D421" t="s">
        <v>616</v>
      </c>
      <c r="F421" s="1">
        <v>968.95</v>
      </c>
      <c r="G421" s="1">
        <v>4482.03</v>
      </c>
      <c r="H421" t="s">
        <v>136</v>
      </c>
      <c r="J421">
        <v>4</v>
      </c>
      <c r="K421" t="str">
        <f>IF(Tabla1[[#This Row],[cheque]]="","''",Tabla1[[#This Row],[cheque]])</f>
        <v>''</v>
      </c>
      <c r="L421">
        <f>VLOOKUP(Tabla1[[#This Row],[banco]],Hoja2!$A$1:$B$6,2,0)</f>
        <v>2</v>
      </c>
      <c r="M421" t="str">
        <f>CONCATENATE("'2019-",J421,"-",Tabla1[[#This Row],[dia]],"'")</f>
        <v>'2019-4-4'</v>
      </c>
      <c r="N421" s="4">
        <f>DATE(2019,J421,Tabla1[[#This Row],[dia]])</f>
        <v>43559</v>
      </c>
      <c r="P421">
        <f>DAY(Tabla1[[#This Row],[fecha]])</f>
        <v>4</v>
      </c>
      <c r="Q421">
        <f>MONTH(Tabla1[[#This Row],[fecha]])</f>
        <v>3</v>
      </c>
      <c r="R421">
        <f>YEAR(Tabla1[[#This Row],[fecha]])</f>
        <v>2019</v>
      </c>
      <c r="S421" t="str">
        <f t="shared" si="18"/>
        <v>'2019-3-4'</v>
      </c>
      <c r="T421" t="str">
        <f t="shared" si="19"/>
        <v>insert into estados_cuenta (tipo_movimiento, concepto, fecha, cheque, total, retiro, pagado, estatus, created_at, updated_at, pagado_boolean, id_cuenta, id_admin) values('EGRESO','PAGO DE TARJETA INVEX','2019-3-4','',968.95,968.95,968.95,'Pagado','2019-06-27 22:39:00','2019-06-27 22:39:00',1,2,2);</v>
      </c>
      <c r="U421" t="str">
        <f t="shared" si="20"/>
        <v/>
      </c>
    </row>
    <row r="422" spans="1:21" x14ac:dyDescent="0.2">
      <c r="A422">
        <v>4</v>
      </c>
      <c r="B422" s="4">
        <v>43528</v>
      </c>
      <c r="D422" t="s">
        <v>5</v>
      </c>
      <c r="E422" s="1">
        <v>25000</v>
      </c>
      <c r="F422" s="1"/>
      <c r="G422" s="1">
        <v>93878.56</v>
      </c>
      <c r="H422" t="s">
        <v>140</v>
      </c>
      <c r="J422">
        <v>4</v>
      </c>
      <c r="K422" t="str">
        <f>IF(Tabla1[[#This Row],[cheque]]="","''",Tabla1[[#This Row],[cheque]])</f>
        <v>''</v>
      </c>
      <c r="L422">
        <f>VLOOKUP(Tabla1[[#This Row],[banco]],Hoja2!$A$1:$B$6,2,0)</f>
        <v>6</v>
      </c>
      <c r="M422" t="str">
        <f>CONCATENATE("'2019-",J422,"-",Tabla1[[#This Row],[dia]],"'")</f>
        <v>'2019-4-4'</v>
      </c>
      <c r="N422" s="4">
        <f>DATE(2019,J422,Tabla1[[#This Row],[dia]])</f>
        <v>43559</v>
      </c>
      <c r="P422">
        <f>DAY(Tabla1[[#This Row],[fecha]])</f>
        <v>4</v>
      </c>
      <c r="Q422">
        <f>MONTH(Tabla1[[#This Row],[fecha]])</f>
        <v>3</v>
      </c>
      <c r="R422">
        <f>YEAR(Tabla1[[#This Row],[fecha]])</f>
        <v>2019</v>
      </c>
      <c r="S422" t="str">
        <f t="shared" si="18"/>
        <v>'2019-3-4'</v>
      </c>
      <c r="T422" t="str">
        <f t="shared" si="19"/>
        <v/>
      </c>
      <c r="U422" t="str">
        <f t="shared" si="20"/>
        <v>insert into estados_cuenta (tipo_movimiento, concepto, fecha, cheque, total, deposito, pagado, estatus, created_at, updated_at, pagado_boolean, id_cuenta, id_admin) values('INGRESO','TRASPASO DE HSBC A SCOTIABANK','2019-3-4','',25000,25000,25000,'Pagado','2019-06-27 22:39:00','2019-06-27 22:39:00',1,6,2);</v>
      </c>
    </row>
    <row r="423" spans="1:21" x14ac:dyDescent="0.2">
      <c r="A423">
        <v>4</v>
      </c>
      <c r="B423" s="4">
        <v>43528</v>
      </c>
      <c r="D423" t="s">
        <v>688</v>
      </c>
      <c r="F423" s="1">
        <v>92630.66</v>
      </c>
      <c r="G423" s="1">
        <v>1247.9000000000001</v>
      </c>
      <c r="H423" t="s">
        <v>140</v>
      </c>
      <c r="J423">
        <v>4</v>
      </c>
      <c r="K423" t="str">
        <f>IF(Tabla1[[#This Row],[cheque]]="","''",Tabla1[[#This Row],[cheque]])</f>
        <v>''</v>
      </c>
      <c r="L423">
        <f>VLOOKUP(Tabla1[[#This Row],[banco]],Hoja2!$A$1:$B$6,2,0)</f>
        <v>6</v>
      </c>
      <c r="M423" t="str">
        <f>CONCATENATE("'2019-",J423,"-",Tabla1[[#This Row],[dia]],"'")</f>
        <v>'2019-4-4'</v>
      </c>
      <c r="N423" s="4">
        <f>DATE(2019,J423,Tabla1[[#This Row],[dia]])</f>
        <v>43559</v>
      </c>
      <c r="P423">
        <f>DAY(Tabla1[[#This Row],[fecha]])</f>
        <v>4</v>
      </c>
      <c r="Q423">
        <f>MONTH(Tabla1[[#This Row],[fecha]])</f>
        <v>3</v>
      </c>
      <c r="R423">
        <f>YEAR(Tabla1[[#This Row],[fecha]])</f>
        <v>2019</v>
      </c>
      <c r="S423" t="str">
        <f t="shared" si="18"/>
        <v>'2019-3-4'</v>
      </c>
      <c r="T423" t="str">
        <f t="shared" si="19"/>
        <v>insert into estados_cuenta (tipo_movimiento, concepto, fecha, cheque, total, retiro, pagado, estatus, created_at, updated_at, pagado_boolean, id_cuenta, id_admin) values('EGRESO','TARJETA DE CRÉDITO SCOTIABANK','2019-3-4','',92630.66,92630.66,92630.66,'Pagado','2019-06-27 22:39:00','2019-06-27 22:39:00',1,6,2);</v>
      </c>
      <c r="U423" t="str">
        <f t="shared" si="20"/>
        <v/>
      </c>
    </row>
    <row r="424" spans="1:21" x14ac:dyDescent="0.2">
      <c r="A424">
        <v>5</v>
      </c>
      <c r="B424" s="4">
        <v>43529</v>
      </c>
      <c r="D424" t="s">
        <v>222</v>
      </c>
      <c r="E424" s="1">
        <v>5220</v>
      </c>
      <c r="F424" s="1"/>
      <c r="G424" s="1">
        <v>42014.07</v>
      </c>
      <c r="H424" t="s">
        <v>137</v>
      </c>
      <c r="J424">
        <v>4</v>
      </c>
      <c r="K424" t="str">
        <f>IF(Tabla1[[#This Row],[cheque]]="","''",Tabla1[[#This Row],[cheque]])</f>
        <v>''</v>
      </c>
      <c r="L424">
        <f>VLOOKUP(Tabla1[[#This Row],[banco]],Hoja2!$A$1:$B$6,2,0)</f>
        <v>3</v>
      </c>
      <c r="M424" t="str">
        <f>CONCATENATE("'2019-",J424,"-",Tabla1[[#This Row],[dia]],"'")</f>
        <v>'2019-4-5'</v>
      </c>
      <c r="N424" s="4">
        <f>DATE(2019,J424,Tabla1[[#This Row],[dia]])</f>
        <v>43560</v>
      </c>
      <c r="P424">
        <f>DAY(Tabla1[[#This Row],[fecha]])</f>
        <v>5</v>
      </c>
      <c r="Q424">
        <f>MONTH(Tabla1[[#This Row],[fecha]])</f>
        <v>3</v>
      </c>
      <c r="R424">
        <f>YEAR(Tabla1[[#This Row],[fecha]])</f>
        <v>2019</v>
      </c>
      <c r="S424" t="str">
        <f t="shared" si="18"/>
        <v>'2019-3-5'</v>
      </c>
      <c r="T424" t="str">
        <f t="shared" si="19"/>
        <v/>
      </c>
      <c r="U424" t="str">
        <f t="shared" si="20"/>
        <v>insert into estados_cuenta (tipo_movimiento, concepto, fecha, cheque, total, deposito, pagado, estatus, created_at, updated_at, pagado_boolean, id_cuenta, id_admin) values('INGRESO','TITRM "TEIKA ENERGY", "TEKA UNLEADED" Y "TEIKA SUPER UNLEADED" FACTURA 5975','2019-3-5','',5220,5220,5220,'Pagado','2019-06-27 22:39:00','2019-06-27 22:39:00',1,3,2);</v>
      </c>
    </row>
    <row r="425" spans="1:21" x14ac:dyDescent="0.2">
      <c r="A425">
        <v>5</v>
      </c>
      <c r="B425" s="4">
        <v>43529</v>
      </c>
      <c r="D425" t="s">
        <v>223</v>
      </c>
      <c r="F425" s="1">
        <v>950</v>
      </c>
      <c r="G425" s="1">
        <v>41064.07</v>
      </c>
      <c r="H425" t="s">
        <v>137</v>
      </c>
      <c r="J425">
        <v>4</v>
      </c>
      <c r="K425" t="str">
        <f>IF(Tabla1[[#This Row],[cheque]]="","''",Tabla1[[#This Row],[cheque]])</f>
        <v>''</v>
      </c>
      <c r="L425">
        <f>VLOOKUP(Tabla1[[#This Row],[banco]],Hoja2!$A$1:$B$6,2,0)</f>
        <v>3</v>
      </c>
      <c r="M425" t="str">
        <f>CONCATENATE("'2019-",J425,"-",Tabla1[[#This Row],[dia]],"'")</f>
        <v>'2019-4-5'</v>
      </c>
      <c r="N425" s="4">
        <f>DATE(2019,J425,Tabla1[[#This Row],[dia]])</f>
        <v>43560</v>
      </c>
      <c r="P425">
        <f>DAY(Tabla1[[#This Row],[fecha]])</f>
        <v>5</v>
      </c>
      <c r="Q425">
        <f>MONTH(Tabla1[[#This Row],[fecha]])</f>
        <v>3</v>
      </c>
      <c r="R425">
        <f>YEAR(Tabla1[[#This Row],[fecha]])</f>
        <v>2019</v>
      </c>
      <c r="S425" t="str">
        <f t="shared" si="18"/>
        <v>'2019-3-5'</v>
      </c>
      <c r="T425" t="str">
        <f t="shared" si="19"/>
        <v>insert into estados_cuenta (tipo_movimiento, concepto, fecha, cheque, total, retiro, pagado, estatus, created_at, updated_at, pagado_boolean, id_cuenta, id_admin) values('EGRESO','CAPACITACION DEL MES','2019-3-5','',950,950,950,'Pagado','2019-06-27 22:39:00','2019-06-27 22:39:00',1,3,2);</v>
      </c>
      <c r="U425" t="str">
        <f t="shared" si="20"/>
        <v/>
      </c>
    </row>
    <row r="426" spans="1:21" x14ac:dyDescent="0.2">
      <c r="A426">
        <v>5</v>
      </c>
      <c r="B426" s="4">
        <v>43529</v>
      </c>
      <c r="D426" t="s">
        <v>224</v>
      </c>
      <c r="E426" s="1">
        <v>4000</v>
      </c>
      <c r="F426" s="1"/>
      <c r="G426" s="1">
        <v>45064.07</v>
      </c>
      <c r="H426" t="s">
        <v>137</v>
      </c>
      <c r="J426">
        <v>4</v>
      </c>
      <c r="K426" t="str">
        <f>IF(Tabla1[[#This Row],[cheque]]="","''",Tabla1[[#This Row],[cheque]])</f>
        <v>''</v>
      </c>
      <c r="L426">
        <f>VLOOKUP(Tabla1[[#This Row],[banco]],Hoja2!$A$1:$B$6,2,0)</f>
        <v>3</v>
      </c>
      <c r="M426" t="str">
        <f>CONCATENATE("'2019-",J426,"-",Tabla1[[#This Row],[dia]],"'")</f>
        <v>'2019-4-5'</v>
      </c>
      <c r="N426" s="4">
        <f>DATE(2019,J426,Tabla1[[#This Row],[dia]])</f>
        <v>43560</v>
      </c>
      <c r="P426">
        <f>DAY(Tabla1[[#This Row],[fecha]])</f>
        <v>5</v>
      </c>
      <c r="Q426">
        <f>MONTH(Tabla1[[#This Row],[fecha]])</f>
        <v>3</v>
      </c>
      <c r="R426">
        <f>YEAR(Tabla1[[#This Row],[fecha]])</f>
        <v>2019</v>
      </c>
      <c r="S426" t="str">
        <f t="shared" si="18"/>
        <v>'2019-3-5'</v>
      </c>
      <c r="T426" t="str">
        <f t="shared" si="19"/>
        <v/>
      </c>
      <c r="U426" t="str">
        <f t="shared" si="20"/>
        <v>insert into estados_cuenta (tipo_movimiento, concepto, fecha, cheque, total, deposito, pagado, estatus, created_at, updated_at, pagado_boolean, id_cuenta, id_admin) values('INGRESO','HXHE PIJAMA SOCIAL RECIBO 2143','2019-3-5','',4000,4000,4000,'Pagado','2019-06-27 22:39:00','2019-06-27 22:39:00',1,3,2);</v>
      </c>
    </row>
    <row r="427" spans="1:21" x14ac:dyDescent="0.2">
      <c r="A427">
        <v>5</v>
      </c>
      <c r="B427" s="4">
        <v>43529</v>
      </c>
      <c r="D427" t="s">
        <v>617</v>
      </c>
      <c r="F427" s="1">
        <v>713.1</v>
      </c>
      <c r="G427" s="1">
        <v>3768.93</v>
      </c>
      <c r="H427" t="s">
        <v>136</v>
      </c>
      <c r="J427">
        <v>4</v>
      </c>
      <c r="K427" t="str">
        <f>IF(Tabla1[[#This Row],[cheque]]="","''",Tabla1[[#This Row],[cheque]])</f>
        <v>''</v>
      </c>
      <c r="L427">
        <f>VLOOKUP(Tabla1[[#This Row],[banco]],Hoja2!$A$1:$B$6,2,0)</f>
        <v>2</v>
      </c>
      <c r="M427" t="str">
        <f>CONCATENATE("'2019-",J427,"-",Tabla1[[#This Row],[dia]],"'")</f>
        <v>'2019-4-5'</v>
      </c>
      <c r="N427" s="4">
        <f>DATE(2019,J427,Tabla1[[#This Row],[dia]])</f>
        <v>43560</v>
      </c>
      <c r="P427">
        <f>DAY(Tabla1[[#This Row],[fecha]])</f>
        <v>5</v>
      </c>
      <c r="Q427">
        <f>MONTH(Tabla1[[#This Row],[fecha]])</f>
        <v>3</v>
      </c>
      <c r="R427">
        <f>YEAR(Tabla1[[#This Row],[fecha]])</f>
        <v>2019</v>
      </c>
      <c r="S427" t="str">
        <f t="shared" si="18"/>
        <v>'2019-3-5'</v>
      </c>
      <c r="T427" t="str">
        <f t="shared" si="19"/>
        <v>insert into estados_cuenta (tipo_movimiento, concepto, fecha, cheque, total, retiro, pagado, estatus, created_at, updated_at, pagado_boolean, id_cuenta, id_admin) values('EGRESO','PAGO DE AGUA CASA ANTERIOR','2019-3-5','',713.1,713.1,713.1,'Pagado','2019-06-27 22:39:00','2019-06-27 22:39:00',1,2,2);</v>
      </c>
      <c r="U427" t="str">
        <f t="shared" si="20"/>
        <v/>
      </c>
    </row>
    <row r="428" spans="1:21" x14ac:dyDescent="0.2">
      <c r="A428">
        <v>6</v>
      </c>
      <c r="B428" s="4">
        <v>43530</v>
      </c>
      <c r="D428" t="s">
        <v>225</v>
      </c>
      <c r="E428" s="1">
        <v>20000</v>
      </c>
      <c r="F428" s="1"/>
      <c r="G428" s="1">
        <v>65064.07</v>
      </c>
      <c r="H428" t="s">
        <v>137</v>
      </c>
      <c r="J428">
        <v>4</v>
      </c>
      <c r="K428" t="str">
        <f>IF(Tabla1[[#This Row],[cheque]]="","''",Tabla1[[#This Row],[cheque]])</f>
        <v>''</v>
      </c>
      <c r="L428">
        <f>VLOOKUP(Tabla1[[#This Row],[banco]],Hoja2!$A$1:$B$6,2,0)</f>
        <v>3</v>
      </c>
      <c r="M428" t="str">
        <f>CONCATENATE("'2019-",J428,"-",Tabla1[[#This Row],[dia]],"'")</f>
        <v>'2019-4-6'</v>
      </c>
      <c r="N428" s="4">
        <f>DATE(2019,J428,Tabla1[[#This Row],[dia]])</f>
        <v>43561</v>
      </c>
      <c r="P428">
        <f>DAY(Tabla1[[#This Row],[fecha]])</f>
        <v>6</v>
      </c>
      <c r="Q428">
        <f>MONTH(Tabla1[[#This Row],[fecha]])</f>
        <v>3</v>
      </c>
      <c r="R428">
        <f>YEAR(Tabla1[[#This Row],[fecha]])</f>
        <v>2019</v>
      </c>
      <c r="S428" t="str">
        <f t="shared" si="18"/>
        <v>'2019-3-6'</v>
      </c>
      <c r="T428" t="str">
        <f t="shared" si="19"/>
        <v/>
      </c>
      <c r="U428" t="str">
        <f t="shared" si="20"/>
        <v>insert into estados_cuenta (tipo_movimiento, concepto, fecha, cheque, total, deposito, pagado, estatus, created_at, updated_at, pagado_boolean, id_cuenta, id_admin) values('INGRESO','ININTEGRUM','2019-3-6','',20000,20000,20000,'Pagado','2019-06-27 22:39:00','2019-06-27 22:39:00',1,3,2);</v>
      </c>
    </row>
    <row r="429" spans="1:21" x14ac:dyDescent="0.2">
      <c r="A429">
        <v>6</v>
      </c>
      <c r="B429" s="4">
        <v>43530</v>
      </c>
      <c r="D429" t="s">
        <v>226</v>
      </c>
      <c r="E429" s="1">
        <v>9067.7199999999993</v>
      </c>
      <c r="F429" s="1"/>
      <c r="G429" s="1">
        <v>74131.789999999994</v>
      </c>
      <c r="H429" t="s">
        <v>137</v>
      </c>
      <c r="J429">
        <v>4</v>
      </c>
      <c r="K429" t="str">
        <f>IF(Tabla1[[#This Row],[cheque]]="","''",Tabla1[[#This Row],[cheque]])</f>
        <v>''</v>
      </c>
      <c r="L429">
        <f>VLOOKUP(Tabla1[[#This Row],[banco]],Hoja2!$A$1:$B$6,2,0)</f>
        <v>3</v>
      </c>
      <c r="M429" t="str">
        <f>CONCATENATE("'2019-",J429,"-",Tabla1[[#This Row],[dia]],"'")</f>
        <v>'2019-4-6'</v>
      </c>
      <c r="N429" s="4">
        <f>DATE(2019,J429,Tabla1[[#This Row],[dia]])</f>
        <v>43561</v>
      </c>
      <c r="P429">
        <f>DAY(Tabla1[[#This Row],[fecha]])</f>
        <v>6</v>
      </c>
      <c r="Q429">
        <f>MONTH(Tabla1[[#This Row],[fecha]])</f>
        <v>3</v>
      </c>
      <c r="R429">
        <f>YEAR(Tabla1[[#This Row],[fecha]])</f>
        <v>2019</v>
      </c>
      <c r="S429" t="str">
        <f t="shared" si="18"/>
        <v>'2019-3-6'</v>
      </c>
      <c r="T429" t="str">
        <f t="shared" si="19"/>
        <v/>
      </c>
      <c r="U429" t="str">
        <f t="shared" si="20"/>
        <v>insert into estados_cuenta (tipo_movimiento, concepto, fecha, cheque, total, deposito, pagado, estatus, created_at, updated_at, pagado_boolean, id_cuenta, id_admin) values('INGRESO','SOLADM PAGO 5/6 PRODUCTOS TROQUELADOS DE CHIHUAHUA FACTURA 5968','2019-3-6','',9067.72,9067.72,9067.72,'Pagado','2019-06-27 22:39:00','2019-06-27 22:39:00',1,3,2);</v>
      </c>
    </row>
    <row r="430" spans="1:21" x14ac:dyDescent="0.2">
      <c r="A430">
        <v>6</v>
      </c>
      <c r="B430" s="4">
        <v>43530</v>
      </c>
      <c r="D430" t="s">
        <v>227</v>
      </c>
      <c r="E430" s="1">
        <v>25018.39</v>
      </c>
      <c r="F430" s="1"/>
      <c r="G430" s="1">
        <v>99150.18</v>
      </c>
      <c r="H430" t="s">
        <v>137</v>
      </c>
      <c r="J430">
        <v>4</v>
      </c>
      <c r="K430" t="str">
        <f>IF(Tabla1[[#This Row],[cheque]]="","''",Tabla1[[#This Row],[cheque]])</f>
        <v>''</v>
      </c>
      <c r="L430">
        <f>VLOOKUP(Tabla1[[#This Row],[banco]],Hoja2!$A$1:$B$6,2,0)</f>
        <v>3</v>
      </c>
      <c r="M430" t="str">
        <f>CONCATENATE("'2019-",J430,"-",Tabla1[[#This Row],[dia]],"'")</f>
        <v>'2019-4-6'</v>
      </c>
      <c r="N430" s="4">
        <f>DATE(2019,J430,Tabla1[[#This Row],[dia]])</f>
        <v>43561</v>
      </c>
      <c r="P430">
        <f>DAY(Tabla1[[#This Row],[fecha]])</f>
        <v>6</v>
      </c>
      <c r="Q430">
        <f>MONTH(Tabla1[[#This Row],[fecha]])</f>
        <v>3</v>
      </c>
      <c r="R430">
        <f>YEAR(Tabla1[[#This Row],[fecha]])</f>
        <v>2019</v>
      </c>
      <c r="S430" t="str">
        <f t="shared" si="18"/>
        <v>'2019-3-6'</v>
      </c>
      <c r="T430" t="str">
        <f t="shared" si="19"/>
        <v/>
      </c>
      <c r="U430" t="str">
        <f t="shared" si="20"/>
        <v>insert into estados_cuenta (tipo_movimiento, concepto, fecha, cheque, total, deposito, pagado, estatus, created_at, updated_at, pagado_boolean, id_cuenta, id_admin) values('INGRESO','CFEL "PANCAKE PARADISE" FACTURA 5983','2019-3-6','',25018.39,25018.39,25018.39,'Pagado','2019-06-27 22:39:00','2019-06-27 22:39:00',1,3,2);</v>
      </c>
    </row>
    <row r="431" spans="1:21" x14ac:dyDescent="0.2">
      <c r="A431">
        <v>6</v>
      </c>
      <c r="B431" s="4">
        <v>43530</v>
      </c>
      <c r="D431" t="s">
        <v>228</v>
      </c>
      <c r="E431" s="1">
        <v>8274.44</v>
      </c>
      <c r="F431" s="1"/>
      <c r="G431" s="1">
        <v>107424.62</v>
      </c>
      <c r="H431" t="s">
        <v>137</v>
      </c>
      <c r="J431">
        <v>4</v>
      </c>
      <c r="K431" t="str">
        <f>IF(Tabla1[[#This Row],[cheque]]="","''",Tabla1[[#This Row],[cheque]])</f>
        <v>''</v>
      </c>
      <c r="L431">
        <f>VLOOKUP(Tabla1[[#This Row],[banco]],Hoja2!$A$1:$B$6,2,0)</f>
        <v>3</v>
      </c>
      <c r="M431" t="str">
        <f>CONCATENATE("'2019-",J431,"-",Tabla1[[#This Row],[dia]],"'")</f>
        <v>'2019-4-6'</v>
      </c>
      <c r="N431" s="4">
        <f>DATE(2019,J431,Tabla1[[#This Row],[dia]])</f>
        <v>43561</v>
      </c>
      <c r="P431">
        <f>DAY(Tabla1[[#This Row],[fecha]])</f>
        <v>6</v>
      </c>
      <c r="Q431">
        <f>MONTH(Tabla1[[#This Row],[fecha]])</f>
        <v>3</v>
      </c>
      <c r="R431">
        <f>YEAR(Tabla1[[#This Row],[fecha]])</f>
        <v>2019</v>
      </c>
      <c r="S431" t="str">
        <f t="shared" si="18"/>
        <v>'2019-3-6'</v>
      </c>
      <c r="T431" t="str">
        <f t="shared" si="19"/>
        <v/>
      </c>
      <c r="U431" t="str">
        <f t="shared" si="20"/>
        <v>insert into estados_cuenta (tipo_movimiento, concepto, fecha, cheque, total, deposito, pagado, estatus, created_at, updated_at, pagado_boolean, id_cuenta, id_admin) values('INGRESO','REN Y DUSO SEMILLAS PURA SANGRE FACTURA 5967','2019-3-6','',8274.44,8274.44,8274.44,'Pagado','2019-06-27 22:39:00','2019-06-27 22:39:00',1,3,2);</v>
      </c>
    </row>
    <row r="432" spans="1:21" x14ac:dyDescent="0.2">
      <c r="A432">
        <v>6</v>
      </c>
      <c r="B432" s="4">
        <v>43530</v>
      </c>
      <c r="D432" t="s">
        <v>13</v>
      </c>
      <c r="F432" s="1">
        <v>20000</v>
      </c>
      <c r="G432" s="1">
        <v>87424.62</v>
      </c>
      <c r="H432" t="s">
        <v>137</v>
      </c>
      <c r="J432">
        <v>4</v>
      </c>
      <c r="K432" t="str">
        <f>IF(Tabla1[[#This Row],[cheque]]="","''",Tabla1[[#This Row],[cheque]])</f>
        <v>''</v>
      </c>
      <c r="L432">
        <f>VLOOKUP(Tabla1[[#This Row],[banco]],Hoja2!$A$1:$B$6,2,0)</f>
        <v>3</v>
      </c>
      <c r="M432" t="str">
        <f>CONCATENATE("'2019-",J432,"-",Tabla1[[#This Row],[dia]],"'")</f>
        <v>'2019-4-6'</v>
      </c>
      <c r="N432" s="4">
        <f>DATE(2019,J432,Tabla1[[#This Row],[dia]])</f>
        <v>43561</v>
      </c>
      <c r="P432">
        <f>DAY(Tabla1[[#This Row],[fecha]])</f>
        <v>6</v>
      </c>
      <c r="Q432">
        <f>MONTH(Tabla1[[#This Row],[fecha]])</f>
        <v>3</v>
      </c>
      <c r="R432">
        <f>YEAR(Tabla1[[#This Row],[fecha]])</f>
        <v>2019</v>
      </c>
      <c r="S432" t="str">
        <f t="shared" si="18"/>
        <v>'2019-3-6'</v>
      </c>
      <c r="T432" t="str">
        <f t="shared" si="19"/>
        <v>insert into estados_cuenta (tipo_movimiento, concepto, fecha, cheque, total, retiro, pagado, estatus, created_at, updated_at, pagado_boolean, id_cuenta, id_admin) values('EGRESO','TRASPASO DE HSBC A BANCOMER','2019-3-6','',20000,20000,20000,'Pagado','2019-06-27 22:39:00','2019-06-27 22:39:00',1,3,2);</v>
      </c>
      <c r="U432" t="str">
        <f t="shared" si="20"/>
        <v/>
      </c>
    </row>
    <row r="433" spans="1:21" x14ac:dyDescent="0.2">
      <c r="A433">
        <v>6</v>
      </c>
      <c r="B433" s="4">
        <v>43530</v>
      </c>
      <c r="D433" t="s">
        <v>229</v>
      </c>
      <c r="F433" s="1">
        <v>4680</v>
      </c>
      <c r="G433" s="1">
        <v>82744.62</v>
      </c>
      <c r="H433" t="s">
        <v>137</v>
      </c>
      <c r="J433">
        <v>4</v>
      </c>
      <c r="K433" t="str">
        <f>IF(Tabla1[[#This Row],[cheque]]="","''",Tabla1[[#This Row],[cheque]])</f>
        <v>''</v>
      </c>
      <c r="L433">
        <f>VLOOKUP(Tabla1[[#This Row],[banco]],Hoja2!$A$1:$B$6,2,0)</f>
        <v>3</v>
      </c>
      <c r="M433" t="str">
        <f>CONCATENATE("'2019-",J433,"-",Tabla1[[#This Row],[dia]],"'")</f>
        <v>'2019-4-6'</v>
      </c>
      <c r="N433" s="4">
        <f>DATE(2019,J433,Tabla1[[#This Row],[dia]])</f>
        <v>43561</v>
      </c>
      <c r="P433">
        <f>DAY(Tabla1[[#This Row],[fecha]])</f>
        <v>6</v>
      </c>
      <c r="Q433">
        <f>MONTH(Tabla1[[#This Row],[fecha]])</f>
        <v>3</v>
      </c>
      <c r="R433">
        <f>YEAR(Tabla1[[#This Row],[fecha]])</f>
        <v>2019</v>
      </c>
      <c r="S433" t="str">
        <f t="shared" si="18"/>
        <v>'2019-3-6'</v>
      </c>
      <c r="T433" t="str">
        <f t="shared" si="19"/>
        <v>insert into estados_cuenta (tipo_movimiento, concepto, fecha, cheque, total, retiro, pagado, estatus, created_at, updated_at, pagado_boolean, id_cuenta, id_admin) values('EGRESO','COLEGIATURA FABI','2019-3-6','',4680,4680,4680,'Pagado','2019-06-27 22:39:00','2019-06-27 22:39:00',1,3,2);</v>
      </c>
      <c r="U433" t="str">
        <f t="shared" si="20"/>
        <v/>
      </c>
    </row>
    <row r="434" spans="1:21" x14ac:dyDescent="0.2">
      <c r="A434">
        <v>6</v>
      </c>
      <c r="B434" s="4">
        <v>43530</v>
      </c>
      <c r="D434" t="s">
        <v>85</v>
      </c>
      <c r="F434" s="1">
        <v>518</v>
      </c>
      <c r="G434" s="1">
        <v>82226.62</v>
      </c>
      <c r="H434" t="s">
        <v>137</v>
      </c>
      <c r="J434">
        <v>4</v>
      </c>
      <c r="K434" t="str">
        <f>IF(Tabla1[[#This Row],[cheque]]="","''",Tabla1[[#This Row],[cheque]])</f>
        <v>''</v>
      </c>
      <c r="L434">
        <f>VLOOKUP(Tabla1[[#This Row],[banco]],Hoja2!$A$1:$B$6,2,0)</f>
        <v>3</v>
      </c>
      <c r="M434" t="str">
        <f>CONCATENATE("'2019-",J434,"-",Tabla1[[#This Row],[dia]],"'")</f>
        <v>'2019-4-6'</v>
      </c>
      <c r="N434" s="4">
        <f>DATE(2019,J434,Tabla1[[#This Row],[dia]])</f>
        <v>43561</v>
      </c>
      <c r="P434">
        <f>DAY(Tabla1[[#This Row],[fecha]])</f>
        <v>6</v>
      </c>
      <c r="Q434">
        <f>MONTH(Tabla1[[#This Row],[fecha]])</f>
        <v>3</v>
      </c>
      <c r="R434">
        <f>YEAR(Tabla1[[#This Row],[fecha]])</f>
        <v>2019</v>
      </c>
      <c r="S434" t="str">
        <f t="shared" si="18"/>
        <v>'2019-3-6'</v>
      </c>
      <c r="T434" t="str">
        <f t="shared" si="19"/>
        <v>insert into estados_cuenta (tipo_movimiento, concepto, fecha, cheque, total, retiro, pagado, estatus, created_at, updated_at, pagado_boolean, id_cuenta, id_admin) values('EGRESO','COMIS BETTY','2019-3-6','',518,518,518,'Pagado','2019-06-27 22:39:00','2019-06-27 22:39:00',1,3,2);</v>
      </c>
      <c r="U434" t="str">
        <f t="shared" si="20"/>
        <v/>
      </c>
    </row>
    <row r="435" spans="1:21" x14ac:dyDescent="0.2">
      <c r="A435">
        <v>6</v>
      </c>
      <c r="B435" s="4">
        <v>43530</v>
      </c>
      <c r="D435" t="s">
        <v>81</v>
      </c>
      <c r="F435" s="1">
        <v>1798</v>
      </c>
      <c r="G435" s="1">
        <v>80428.62</v>
      </c>
      <c r="H435" t="s">
        <v>137</v>
      </c>
      <c r="J435">
        <v>4</v>
      </c>
      <c r="K435" t="str">
        <f>IF(Tabla1[[#This Row],[cheque]]="","''",Tabla1[[#This Row],[cheque]])</f>
        <v>''</v>
      </c>
      <c r="L435">
        <f>VLOOKUP(Tabla1[[#This Row],[banco]],Hoja2!$A$1:$B$6,2,0)</f>
        <v>3</v>
      </c>
      <c r="M435" t="str">
        <f>CONCATENATE("'2019-",J435,"-",Tabla1[[#This Row],[dia]],"'")</f>
        <v>'2019-4-6'</v>
      </c>
      <c r="N435" s="4">
        <f>DATE(2019,J435,Tabla1[[#This Row],[dia]])</f>
        <v>43561</v>
      </c>
      <c r="P435">
        <f>DAY(Tabla1[[#This Row],[fecha]])</f>
        <v>6</v>
      </c>
      <c r="Q435">
        <f>MONTH(Tabla1[[#This Row],[fecha]])</f>
        <v>3</v>
      </c>
      <c r="R435">
        <f>YEAR(Tabla1[[#This Row],[fecha]])</f>
        <v>2019</v>
      </c>
      <c r="S435" t="str">
        <f t="shared" si="18"/>
        <v>'2019-3-6'</v>
      </c>
      <c r="T435" t="str">
        <f t="shared" si="19"/>
        <v>insert into estados_cuenta (tipo_movimiento, concepto, fecha, cheque, total, retiro, pagado, estatus, created_at, updated_at, pagado_boolean, id_cuenta, id_admin) values('EGRESO','COMIS PAOLA','2019-3-6','',1798,1798,1798,'Pagado','2019-06-27 22:39:00','2019-06-27 22:39:00',1,3,2);</v>
      </c>
      <c r="U435" t="str">
        <f t="shared" si="20"/>
        <v/>
      </c>
    </row>
    <row r="436" spans="1:21" x14ac:dyDescent="0.2">
      <c r="A436">
        <v>6</v>
      </c>
      <c r="B436" s="4">
        <v>43530</v>
      </c>
      <c r="D436" t="s">
        <v>155</v>
      </c>
      <c r="F436" s="1">
        <v>92</v>
      </c>
      <c r="G436" s="1">
        <v>80336.62</v>
      </c>
      <c r="H436" t="s">
        <v>137</v>
      </c>
      <c r="J436">
        <v>4</v>
      </c>
      <c r="K436" t="str">
        <f>IF(Tabla1[[#This Row],[cheque]]="","''",Tabla1[[#This Row],[cheque]])</f>
        <v>''</v>
      </c>
      <c r="L436">
        <f>VLOOKUP(Tabla1[[#This Row],[banco]],Hoja2!$A$1:$B$6,2,0)</f>
        <v>3</v>
      </c>
      <c r="M436" t="str">
        <f>CONCATENATE("'2019-",J436,"-",Tabla1[[#This Row],[dia]],"'")</f>
        <v>'2019-4-6'</v>
      </c>
      <c r="N436" s="4">
        <f>DATE(2019,J436,Tabla1[[#This Row],[dia]])</f>
        <v>43561</v>
      </c>
      <c r="P436">
        <f>DAY(Tabla1[[#This Row],[fecha]])</f>
        <v>6</v>
      </c>
      <c r="Q436">
        <f>MONTH(Tabla1[[#This Row],[fecha]])</f>
        <v>3</v>
      </c>
      <c r="R436">
        <f>YEAR(Tabla1[[#This Row],[fecha]])</f>
        <v>2019</v>
      </c>
      <c r="S436" t="str">
        <f t="shared" si="18"/>
        <v>'2019-3-6'</v>
      </c>
      <c r="T436" t="str">
        <f t="shared" si="19"/>
        <v>insert into estados_cuenta (tipo_movimiento, concepto, fecha, cheque, total, retiro, pagado, estatus, created_at, updated_at, pagado_boolean, id_cuenta, id_admin) values('EGRESO','COMIS AIME','2019-3-6','',92,92,92,'Pagado','2019-06-27 22:39:00','2019-06-27 22:39:00',1,3,2);</v>
      </c>
      <c r="U436" t="str">
        <f t="shared" si="20"/>
        <v/>
      </c>
    </row>
    <row r="437" spans="1:21" x14ac:dyDescent="0.2">
      <c r="A437">
        <v>6</v>
      </c>
      <c r="B437" s="4">
        <v>43530</v>
      </c>
      <c r="D437" t="s">
        <v>24</v>
      </c>
      <c r="F437" s="1">
        <v>1245</v>
      </c>
      <c r="G437" s="1">
        <v>79091.62</v>
      </c>
      <c r="H437" t="s">
        <v>137</v>
      </c>
      <c r="J437">
        <v>4</v>
      </c>
      <c r="K437" t="str">
        <f>IF(Tabla1[[#This Row],[cheque]]="","''",Tabla1[[#This Row],[cheque]])</f>
        <v>''</v>
      </c>
      <c r="L437">
        <f>VLOOKUP(Tabla1[[#This Row],[banco]],Hoja2!$A$1:$B$6,2,0)</f>
        <v>3</v>
      </c>
      <c r="M437" t="str">
        <f>CONCATENATE("'2019-",J437,"-",Tabla1[[#This Row],[dia]],"'")</f>
        <v>'2019-4-6'</v>
      </c>
      <c r="N437" s="4">
        <f>DATE(2019,J437,Tabla1[[#This Row],[dia]])</f>
        <v>43561</v>
      </c>
      <c r="P437">
        <f>DAY(Tabla1[[#This Row],[fecha]])</f>
        <v>6</v>
      </c>
      <c r="Q437">
        <f>MONTH(Tabla1[[#This Row],[fecha]])</f>
        <v>3</v>
      </c>
      <c r="R437">
        <f>YEAR(Tabla1[[#This Row],[fecha]])</f>
        <v>2019</v>
      </c>
      <c r="S437" t="str">
        <f t="shared" si="18"/>
        <v>'2019-3-6'</v>
      </c>
      <c r="T437" t="str">
        <f t="shared" si="19"/>
        <v>insert into estados_cuenta (tipo_movimiento, concepto, fecha, cheque, total, retiro, pagado, estatus, created_at, updated_at, pagado_boolean, id_cuenta, id_admin) values('EGRESO','COMIS LULY','2019-3-6','',1245,1245,1245,'Pagado','2019-06-27 22:39:00','2019-06-27 22:39:00',1,3,2);</v>
      </c>
      <c r="U437" t="str">
        <f t="shared" si="20"/>
        <v/>
      </c>
    </row>
    <row r="438" spans="1:21" x14ac:dyDescent="0.2">
      <c r="A438">
        <v>6</v>
      </c>
      <c r="B438" s="4">
        <v>43530</v>
      </c>
      <c r="D438" t="s">
        <v>82</v>
      </c>
      <c r="F438" s="1">
        <v>382</v>
      </c>
      <c r="G438" s="1">
        <v>78709.62</v>
      </c>
      <c r="H438" t="s">
        <v>137</v>
      </c>
      <c r="J438">
        <v>4</v>
      </c>
      <c r="K438" t="str">
        <f>IF(Tabla1[[#This Row],[cheque]]="","''",Tabla1[[#This Row],[cheque]])</f>
        <v>''</v>
      </c>
      <c r="L438">
        <f>VLOOKUP(Tabla1[[#This Row],[banco]],Hoja2!$A$1:$B$6,2,0)</f>
        <v>3</v>
      </c>
      <c r="M438" t="str">
        <f>CONCATENATE("'2019-",J438,"-",Tabla1[[#This Row],[dia]],"'")</f>
        <v>'2019-4-6'</v>
      </c>
      <c r="N438" s="4">
        <f>DATE(2019,J438,Tabla1[[#This Row],[dia]])</f>
        <v>43561</v>
      </c>
      <c r="P438">
        <f>DAY(Tabla1[[#This Row],[fecha]])</f>
        <v>6</v>
      </c>
      <c r="Q438">
        <f>MONTH(Tabla1[[#This Row],[fecha]])</f>
        <v>3</v>
      </c>
      <c r="R438">
        <f>YEAR(Tabla1[[#This Row],[fecha]])</f>
        <v>2019</v>
      </c>
      <c r="S438" t="str">
        <f t="shared" si="18"/>
        <v>'2019-3-6'</v>
      </c>
      <c r="T438" t="str">
        <f t="shared" si="19"/>
        <v>insert into estados_cuenta (tipo_movimiento, concepto, fecha, cheque, total, retiro, pagado, estatus, created_at, updated_at, pagado_boolean, id_cuenta, id_admin) values('EGRESO','COMIS JUAN CARLOS','2019-3-6','',382,382,382,'Pagado','2019-06-27 22:39:00','2019-06-27 22:39:00',1,3,2);</v>
      </c>
      <c r="U438" t="str">
        <f t="shared" si="20"/>
        <v/>
      </c>
    </row>
    <row r="439" spans="1:21" x14ac:dyDescent="0.2">
      <c r="A439">
        <v>6</v>
      </c>
      <c r="B439" s="4">
        <v>43530</v>
      </c>
      <c r="D439" t="s">
        <v>618</v>
      </c>
      <c r="F439" s="1">
        <v>55</v>
      </c>
      <c r="G439" s="1">
        <v>3713.93</v>
      </c>
      <c r="H439" t="s">
        <v>136</v>
      </c>
      <c r="J439">
        <v>4</v>
      </c>
      <c r="K439" t="str">
        <f>IF(Tabla1[[#This Row],[cheque]]="","''",Tabla1[[#This Row],[cheque]])</f>
        <v>''</v>
      </c>
      <c r="L439">
        <f>VLOOKUP(Tabla1[[#This Row],[banco]],Hoja2!$A$1:$B$6,2,0)</f>
        <v>2</v>
      </c>
      <c r="M439" t="str">
        <f>CONCATENATE("'2019-",J439,"-",Tabla1[[#This Row],[dia]],"'")</f>
        <v>'2019-4-6'</v>
      </c>
      <c r="N439" s="4">
        <f>DATE(2019,J439,Tabla1[[#This Row],[dia]])</f>
        <v>43561</v>
      </c>
      <c r="P439">
        <f>DAY(Tabla1[[#This Row],[fecha]])</f>
        <v>6</v>
      </c>
      <c r="Q439">
        <f>MONTH(Tabla1[[#This Row],[fecha]])</f>
        <v>3</v>
      </c>
      <c r="R439">
        <f>YEAR(Tabla1[[#This Row],[fecha]])</f>
        <v>2019</v>
      </c>
      <c r="S439" t="str">
        <f t="shared" si="18"/>
        <v>'2019-3-6'</v>
      </c>
      <c r="T439" t="str">
        <f t="shared" si="19"/>
        <v>insert into estados_cuenta (tipo_movimiento, concepto, fecha, cheque, total, retiro, pagado, estatus, created_at, updated_at, pagado_boolean, id_cuenta, id_admin) values('EGRESO','SERV BA','2019-3-6','',55,55,55,'Pagado','2019-06-27 22:39:00','2019-06-27 22:39:00',1,2,2);</v>
      </c>
      <c r="U439" t="str">
        <f t="shared" si="20"/>
        <v/>
      </c>
    </row>
    <row r="440" spans="1:21" x14ac:dyDescent="0.2">
      <c r="A440">
        <v>6</v>
      </c>
      <c r="B440" s="4">
        <v>43530</v>
      </c>
      <c r="D440" t="s">
        <v>585</v>
      </c>
      <c r="F440" s="1">
        <v>8.8000000000000007</v>
      </c>
      <c r="G440" s="1">
        <v>3705.13</v>
      </c>
      <c r="H440" t="s">
        <v>136</v>
      </c>
      <c r="J440">
        <v>4</v>
      </c>
      <c r="K440" t="str">
        <f>IF(Tabla1[[#This Row],[cheque]]="","''",Tabla1[[#This Row],[cheque]])</f>
        <v>''</v>
      </c>
      <c r="L440">
        <f>VLOOKUP(Tabla1[[#This Row],[banco]],Hoja2!$A$1:$B$6,2,0)</f>
        <v>2</v>
      </c>
      <c r="M440" t="str">
        <f>CONCATENATE("'2019-",J440,"-",Tabla1[[#This Row],[dia]],"'")</f>
        <v>'2019-4-6'</v>
      </c>
      <c r="N440" s="4">
        <f>DATE(2019,J440,Tabla1[[#This Row],[dia]])</f>
        <v>43561</v>
      </c>
      <c r="P440">
        <f>DAY(Tabla1[[#This Row],[fecha]])</f>
        <v>6</v>
      </c>
      <c r="Q440">
        <f>MONTH(Tabla1[[#This Row],[fecha]])</f>
        <v>3</v>
      </c>
      <c r="R440">
        <f>YEAR(Tabla1[[#This Row],[fecha]])</f>
        <v>2019</v>
      </c>
      <c r="S440" t="str">
        <f t="shared" si="18"/>
        <v>'2019-3-6'</v>
      </c>
      <c r="T440" t="str">
        <f t="shared" si="19"/>
        <v>insert into estados_cuenta (tipo_movimiento, concepto, fecha, cheque, total, retiro, pagado, estatus, created_at, updated_at, pagado_boolean, id_cuenta, id_admin) values('EGRESO','IVA COM','2019-3-6','',8.8,8.8,8.8,'Pagado','2019-06-27 22:39:00','2019-06-27 22:39:00',1,2,2);</v>
      </c>
      <c r="U440" t="str">
        <f t="shared" si="20"/>
        <v/>
      </c>
    </row>
    <row r="441" spans="1:21" x14ac:dyDescent="0.2">
      <c r="A441">
        <v>6</v>
      </c>
      <c r="B441" s="4">
        <v>43530</v>
      </c>
      <c r="D441" t="s">
        <v>13</v>
      </c>
      <c r="E441" s="1">
        <v>20000</v>
      </c>
      <c r="F441" s="1"/>
      <c r="G441" s="1">
        <v>23705.13</v>
      </c>
      <c r="H441" t="s">
        <v>136</v>
      </c>
      <c r="J441">
        <v>4</v>
      </c>
      <c r="K441" t="str">
        <f>IF(Tabla1[[#This Row],[cheque]]="","''",Tabla1[[#This Row],[cheque]])</f>
        <v>''</v>
      </c>
      <c r="L441">
        <f>VLOOKUP(Tabla1[[#This Row],[banco]],Hoja2!$A$1:$B$6,2,0)</f>
        <v>2</v>
      </c>
      <c r="M441" t="str">
        <f>CONCATENATE("'2019-",J441,"-",Tabla1[[#This Row],[dia]],"'")</f>
        <v>'2019-4-6'</v>
      </c>
      <c r="N441" s="4">
        <f>DATE(2019,J441,Tabla1[[#This Row],[dia]])</f>
        <v>43561</v>
      </c>
      <c r="P441">
        <f>DAY(Tabla1[[#This Row],[fecha]])</f>
        <v>6</v>
      </c>
      <c r="Q441">
        <f>MONTH(Tabla1[[#This Row],[fecha]])</f>
        <v>3</v>
      </c>
      <c r="R441">
        <f>YEAR(Tabla1[[#This Row],[fecha]])</f>
        <v>2019</v>
      </c>
      <c r="S441" t="str">
        <f t="shared" si="18"/>
        <v>'2019-3-6'</v>
      </c>
      <c r="T441" t="str">
        <f t="shared" si="19"/>
        <v/>
      </c>
      <c r="U441" t="str">
        <f t="shared" si="20"/>
        <v>insert into estados_cuenta (tipo_movimiento, concepto, fecha, cheque, total, deposito, pagado, estatus, created_at, updated_at, pagado_boolean, id_cuenta, id_admin) values('INGRESO','TRASPASO DE HSBC A BANCOMER','2019-3-6','',20000,20000,20000,'Pagado','2019-06-27 22:39:00','2019-06-27 22:39:00',1,2,2);</v>
      </c>
    </row>
    <row r="442" spans="1:21" x14ac:dyDescent="0.2">
      <c r="A442">
        <v>6</v>
      </c>
      <c r="B442" s="4">
        <v>43530</v>
      </c>
      <c r="D442" t="s">
        <v>499</v>
      </c>
      <c r="F442" s="1">
        <v>2700</v>
      </c>
      <c r="G442" s="1">
        <v>21005.13</v>
      </c>
      <c r="H442" t="s">
        <v>136</v>
      </c>
      <c r="J442">
        <v>4</v>
      </c>
      <c r="K442" t="str">
        <f>IF(Tabla1[[#This Row],[cheque]]="","''",Tabla1[[#This Row],[cheque]])</f>
        <v>''</v>
      </c>
      <c r="L442">
        <f>VLOOKUP(Tabla1[[#This Row],[banco]],Hoja2!$A$1:$B$6,2,0)</f>
        <v>2</v>
      </c>
      <c r="M442" t="str">
        <f>CONCATENATE("'2019-",J442,"-",Tabla1[[#This Row],[dia]],"'")</f>
        <v>'2019-4-6'</v>
      </c>
      <c r="N442" s="4">
        <f>DATE(2019,J442,Tabla1[[#This Row],[dia]])</f>
        <v>43561</v>
      </c>
      <c r="P442">
        <f>DAY(Tabla1[[#This Row],[fecha]])</f>
        <v>6</v>
      </c>
      <c r="Q442">
        <f>MONTH(Tabla1[[#This Row],[fecha]])</f>
        <v>3</v>
      </c>
      <c r="R442">
        <f>YEAR(Tabla1[[#This Row],[fecha]])</f>
        <v>2019</v>
      </c>
      <c r="S442" t="str">
        <f t="shared" si="18"/>
        <v>'2019-3-6'</v>
      </c>
      <c r="T442" t="str">
        <f t="shared" si="19"/>
        <v>insert into estados_cuenta (tipo_movimiento, concepto, fecha, cheque, total, retiro, pagado, estatus, created_at, updated_at, pagado_boolean, id_cuenta, id_admin) values('EGRESO','COLEGIATURA VICTORIA','2019-3-6','',2700,2700,2700,'Pagado','2019-06-27 22:39:00','2019-06-27 22:39:00',1,2,2);</v>
      </c>
      <c r="U442" t="str">
        <f t="shared" si="20"/>
        <v/>
      </c>
    </row>
    <row r="443" spans="1:21" x14ac:dyDescent="0.2">
      <c r="A443">
        <v>6</v>
      </c>
      <c r="B443" s="4">
        <v>43530</v>
      </c>
      <c r="D443" t="s">
        <v>597</v>
      </c>
      <c r="F443" s="1">
        <v>63</v>
      </c>
      <c r="G443" s="1">
        <v>20942.13</v>
      </c>
      <c r="H443" t="s">
        <v>136</v>
      </c>
      <c r="J443">
        <v>4</v>
      </c>
      <c r="K443" t="str">
        <f>IF(Tabla1[[#This Row],[cheque]]="","''",Tabla1[[#This Row],[cheque]])</f>
        <v>''</v>
      </c>
      <c r="L443">
        <f>VLOOKUP(Tabla1[[#This Row],[banco]],Hoja2!$A$1:$B$6,2,0)</f>
        <v>2</v>
      </c>
      <c r="M443" t="str">
        <f>CONCATENATE("'2019-",J443,"-",Tabla1[[#This Row],[dia]],"'")</f>
        <v>'2019-4-6'</v>
      </c>
      <c r="N443" s="4">
        <f>DATE(2019,J443,Tabla1[[#This Row],[dia]])</f>
        <v>43561</v>
      </c>
      <c r="P443">
        <f>DAY(Tabla1[[#This Row],[fecha]])</f>
        <v>6</v>
      </c>
      <c r="Q443">
        <f>MONTH(Tabla1[[#This Row],[fecha]])</f>
        <v>3</v>
      </c>
      <c r="R443">
        <f>YEAR(Tabla1[[#This Row],[fecha]])</f>
        <v>2019</v>
      </c>
      <c r="S443" t="str">
        <f t="shared" si="18"/>
        <v>'2019-3-6'</v>
      </c>
      <c r="T443" t="str">
        <f t="shared" si="19"/>
        <v>insert into estados_cuenta (tipo_movimiento, concepto, fecha, cheque, total, retiro, pagado, estatus, created_at, updated_at, pagado_boolean, id_cuenta, id_admin) values('EGRESO','SPEI EN','2019-3-6','',63,63,63,'Pagado','2019-06-27 22:39:00','2019-06-27 22:39:00',1,2,2);</v>
      </c>
      <c r="U443" t="str">
        <f t="shared" si="20"/>
        <v/>
      </c>
    </row>
    <row r="444" spans="1:21" x14ac:dyDescent="0.2">
      <c r="A444">
        <v>6</v>
      </c>
      <c r="B444" s="4">
        <v>43530</v>
      </c>
      <c r="D444" t="s">
        <v>711</v>
      </c>
      <c r="E444" s="1">
        <v>665</v>
      </c>
      <c r="F444" s="1"/>
      <c r="G444" s="1">
        <v>12750.15</v>
      </c>
      <c r="H444" t="s">
        <v>138</v>
      </c>
      <c r="J444">
        <v>4</v>
      </c>
      <c r="K444" t="str">
        <f>IF(Tabla1[[#This Row],[cheque]]="","''",Tabla1[[#This Row],[cheque]])</f>
        <v>''</v>
      </c>
      <c r="L444">
        <f>VLOOKUP(Tabla1[[#This Row],[banco]],Hoja2!$A$1:$B$6,2,0)</f>
        <v>4</v>
      </c>
      <c r="M444" t="str">
        <f>CONCATENATE("'2019-",J444,"-",Tabla1[[#This Row],[dia]],"'")</f>
        <v>'2019-4-6'</v>
      </c>
      <c r="N444" s="4">
        <f>DATE(2019,J444,Tabla1[[#This Row],[dia]])</f>
        <v>43561</v>
      </c>
      <c r="P444">
        <f>DAY(Tabla1[[#This Row],[fecha]])</f>
        <v>6</v>
      </c>
      <c r="Q444">
        <f>MONTH(Tabla1[[#This Row],[fecha]])</f>
        <v>3</v>
      </c>
      <c r="R444">
        <f>YEAR(Tabla1[[#This Row],[fecha]])</f>
        <v>2019</v>
      </c>
      <c r="S444" t="str">
        <f t="shared" si="18"/>
        <v>'2019-3-6'</v>
      </c>
      <c r="T444" t="str">
        <f t="shared" si="19"/>
        <v/>
      </c>
      <c r="U444" t="str">
        <f t="shared" si="20"/>
        <v>insert into estados_cuenta (tipo_movimiento, concepto, fecha, cheque, total, deposito, pagado, estatus, created_at, updated_at, pagado_boolean, id_cuenta, id_admin) values('INGRESO','REN Y DUSO PAGO 5/12 BARAKATO SALON RECIBO 2159','2019-3-6','',665,665,665,'Pagado','2019-06-27 22:39:00','2019-06-27 22:39:00',1,4,2);</v>
      </c>
    </row>
    <row r="445" spans="1:21" x14ac:dyDescent="0.2">
      <c r="A445">
        <v>7</v>
      </c>
      <c r="B445" s="4">
        <v>43531</v>
      </c>
      <c r="D445" t="s">
        <v>230</v>
      </c>
      <c r="E445" s="1">
        <v>31000</v>
      </c>
      <c r="F445" s="1"/>
      <c r="G445" s="1">
        <v>109709.62</v>
      </c>
      <c r="H445" t="s">
        <v>137</v>
      </c>
      <c r="J445">
        <v>4</v>
      </c>
      <c r="K445" t="str">
        <f>IF(Tabla1[[#This Row],[cheque]]="","''",Tabla1[[#This Row],[cheque]])</f>
        <v>''</v>
      </c>
      <c r="L445">
        <f>VLOOKUP(Tabla1[[#This Row],[banco]],Hoja2!$A$1:$B$6,2,0)</f>
        <v>3</v>
      </c>
      <c r="M445" t="str">
        <f>CONCATENATE("'2019-",J445,"-",Tabla1[[#This Row],[dia]],"'")</f>
        <v>'2019-4-7'</v>
      </c>
      <c r="N445" s="4">
        <f>DATE(2019,J445,Tabla1[[#This Row],[dia]])</f>
        <v>43562</v>
      </c>
      <c r="P445">
        <f>DAY(Tabla1[[#This Row],[fecha]])</f>
        <v>7</v>
      </c>
      <c r="Q445">
        <f>MONTH(Tabla1[[#This Row],[fecha]])</f>
        <v>3</v>
      </c>
      <c r="R445">
        <f>YEAR(Tabla1[[#This Row],[fecha]])</f>
        <v>2019</v>
      </c>
      <c r="S445" t="str">
        <f t="shared" si="18"/>
        <v>'2019-3-7'</v>
      </c>
      <c r="T445" t="str">
        <f t="shared" si="19"/>
        <v/>
      </c>
      <c r="U445" t="str">
        <f t="shared" si="20"/>
        <v>insert into estados_cuenta (tipo_movimiento, concepto, fecha, cheque, total, deposito, pagado, estatus, created_at, updated_at, pagado_boolean, id_cuenta, id_admin) values('INGRESO','CFEL ELOTELANDIA RECIBO 2155','2019-3-7','',31000,31000,31000,'Pagado','2019-06-27 22:39:00','2019-06-27 22:39:00',1,3,2);</v>
      </c>
    </row>
    <row r="446" spans="1:21" x14ac:dyDescent="0.2">
      <c r="A446">
        <v>7</v>
      </c>
      <c r="B446" s="4">
        <v>43531</v>
      </c>
      <c r="D446" t="s">
        <v>83</v>
      </c>
      <c r="F446" s="1">
        <v>4145</v>
      </c>
      <c r="G446" s="1">
        <v>105564.62</v>
      </c>
      <c r="H446" t="s">
        <v>137</v>
      </c>
      <c r="J446">
        <v>4</v>
      </c>
      <c r="K446" t="str">
        <f>IF(Tabla1[[#This Row],[cheque]]="","''",Tabla1[[#This Row],[cheque]])</f>
        <v>''</v>
      </c>
      <c r="L446">
        <f>VLOOKUP(Tabla1[[#This Row],[banco]],Hoja2!$A$1:$B$6,2,0)</f>
        <v>3</v>
      </c>
      <c r="M446" t="str">
        <f>CONCATENATE("'2019-",J446,"-",Tabla1[[#This Row],[dia]],"'")</f>
        <v>'2019-4-7'</v>
      </c>
      <c r="N446" s="4">
        <f>DATE(2019,J446,Tabla1[[#This Row],[dia]])</f>
        <v>43562</v>
      </c>
      <c r="P446">
        <f>DAY(Tabla1[[#This Row],[fecha]])</f>
        <v>7</v>
      </c>
      <c r="Q446">
        <f>MONTH(Tabla1[[#This Row],[fecha]])</f>
        <v>3</v>
      </c>
      <c r="R446">
        <f>YEAR(Tabla1[[#This Row],[fecha]])</f>
        <v>2019</v>
      </c>
      <c r="S446" t="str">
        <f t="shared" si="18"/>
        <v>'2019-3-7'</v>
      </c>
      <c r="T446" t="str">
        <f t="shared" si="19"/>
        <v>insert into estados_cuenta (tipo_movimiento, concepto, fecha, cheque, total, retiro, pagado, estatus, created_at, updated_at, pagado_boolean, id_cuenta, id_admin) values('EGRESO','COMIS RAFA','2019-3-7','',4145,4145,4145,'Pagado','2019-06-27 22:39:00','2019-06-27 22:39:00',1,3,2);</v>
      </c>
      <c r="U446" t="str">
        <f t="shared" si="20"/>
        <v/>
      </c>
    </row>
    <row r="447" spans="1:21" x14ac:dyDescent="0.2">
      <c r="A447">
        <v>7</v>
      </c>
      <c r="B447" s="4">
        <v>43531</v>
      </c>
      <c r="D447" t="s">
        <v>84</v>
      </c>
      <c r="F447" s="1">
        <v>212</v>
      </c>
      <c r="G447" s="1">
        <v>105352.62</v>
      </c>
      <c r="H447" t="s">
        <v>137</v>
      </c>
      <c r="J447">
        <v>4</v>
      </c>
      <c r="K447" t="str">
        <f>IF(Tabla1[[#This Row],[cheque]]="","''",Tabla1[[#This Row],[cheque]])</f>
        <v>''</v>
      </c>
      <c r="L447">
        <f>VLOOKUP(Tabla1[[#This Row],[banco]],Hoja2!$A$1:$B$6,2,0)</f>
        <v>3</v>
      </c>
      <c r="M447" t="str">
        <f>CONCATENATE("'2019-",J447,"-",Tabla1[[#This Row],[dia]],"'")</f>
        <v>'2019-4-7'</v>
      </c>
      <c r="N447" s="4">
        <f>DATE(2019,J447,Tabla1[[#This Row],[dia]])</f>
        <v>43562</v>
      </c>
      <c r="P447">
        <f>DAY(Tabla1[[#This Row],[fecha]])</f>
        <v>7</v>
      </c>
      <c r="Q447">
        <f>MONTH(Tabla1[[#This Row],[fecha]])</f>
        <v>3</v>
      </c>
      <c r="R447">
        <f>YEAR(Tabla1[[#This Row],[fecha]])</f>
        <v>2019</v>
      </c>
      <c r="S447" t="str">
        <f t="shared" si="18"/>
        <v>'2019-3-7'</v>
      </c>
      <c r="T447" t="str">
        <f t="shared" si="19"/>
        <v>insert into estados_cuenta (tipo_movimiento, concepto, fecha, cheque, total, retiro, pagado, estatus, created_at, updated_at, pagado_boolean, id_cuenta, id_admin) values('EGRESO','COMIS DIANA','2019-3-7','',212,212,212,'Pagado','2019-06-27 22:39:00','2019-06-27 22:39:00',1,3,2);</v>
      </c>
      <c r="U447" t="str">
        <f t="shared" si="20"/>
        <v/>
      </c>
    </row>
    <row r="448" spans="1:21" x14ac:dyDescent="0.2">
      <c r="A448">
        <v>7</v>
      </c>
      <c r="B448" s="4">
        <v>43531</v>
      </c>
      <c r="D448" t="s">
        <v>231</v>
      </c>
      <c r="F448" s="1">
        <v>6140</v>
      </c>
      <c r="G448" s="1">
        <v>99212.62</v>
      </c>
      <c r="H448" t="s">
        <v>137</v>
      </c>
      <c r="J448">
        <v>4</v>
      </c>
      <c r="K448" t="str">
        <f>IF(Tabla1[[#This Row],[cheque]]="","''",Tabla1[[#This Row],[cheque]])</f>
        <v>''</v>
      </c>
      <c r="L448">
        <f>VLOOKUP(Tabla1[[#This Row],[banco]],Hoja2!$A$1:$B$6,2,0)</f>
        <v>3</v>
      </c>
      <c r="M448" t="str">
        <f>CONCATENATE("'2019-",J448,"-",Tabla1[[#This Row],[dia]],"'")</f>
        <v>'2019-4-7'</v>
      </c>
      <c r="N448" s="4">
        <f>DATE(2019,J448,Tabla1[[#This Row],[dia]])</f>
        <v>43562</v>
      </c>
      <c r="P448">
        <f>DAY(Tabla1[[#This Row],[fecha]])</f>
        <v>7</v>
      </c>
      <c r="Q448">
        <f>MONTH(Tabla1[[#This Row],[fecha]])</f>
        <v>3</v>
      </c>
      <c r="R448">
        <f>YEAR(Tabla1[[#This Row],[fecha]])</f>
        <v>2019</v>
      </c>
      <c r="S448" t="str">
        <f t="shared" si="18"/>
        <v>'2019-3-7'</v>
      </c>
      <c r="T448" t="str">
        <f t="shared" si="19"/>
        <v>insert into estados_cuenta (tipo_movimiento, concepto, fecha, cheque, total, retiro, pagado, estatus, created_at, updated_at, pagado_boolean, id_cuenta, id_admin) values('EGRESO','PAGO ELSA ORDOÑEZ NOTARIA FACTURA 718','2019-3-7','',6140,6140,6140,'Pagado','2019-06-27 22:39:00','2019-06-27 22:39:00',1,3,2);</v>
      </c>
      <c r="U448" t="str">
        <f t="shared" si="20"/>
        <v/>
      </c>
    </row>
    <row r="449" spans="1:21" x14ac:dyDescent="0.2">
      <c r="A449">
        <v>7</v>
      </c>
      <c r="B449" s="4">
        <v>43531</v>
      </c>
      <c r="D449" t="s">
        <v>232</v>
      </c>
      <c r="F449" s="1">
        <v>300</v>
      </c>
      <c r="G449" s="1">
        <v>98912.62</v>
      </c>
      <c r="H449" t="s">
        <v>137</v>
      </c>
      <c r="J449">
        <v>4</v>
      </c>
      <c r="K449" t="str">
        <f>IF(Tabla1[[#This Row],[cheque]]="","''",Tabla1[[#This Row],[cheque]])</f>
        <v>''</v>
      </c>
      <c r="L449">
        <f>VLOOKUP(Tabla1[[#This Row],[banco]],Hoja2!$A$1:$B$6,2,0)</f>
        <v>3</v>
      </c>
      <c r="M449" t="str">
        <f>CONCATENATE("'2019-",J449,"-",Tabla1[[#This Row],[dia]],"'")</f>
        <v>'2019-4-7'</v>
      </c>
      <c r="N449" s="4">
        <f>DATE(2019,J449,Tabla1[[#This Row],[dia]])</f>
        <v>43562</v>
      </c>
      <c r="P449">
        <f>DAY(Tabla1[[#This Row],[fecha]])</f>
        <v>7</v>
      </c>
      <c r="Q449">
        <f>MONTH(Tabla1[[#This Row],[fecha]])</f>
        <v>3</v>
      </c>
      <c r="R449">
        <f>YEAR(Tabla1[[#This Row],[fecha]])</f>
        <v>2019</v>
      </c>
      <c r="S449" t="str">
        <f t="shared" si="18"/>
        <v>'2019-3-7'</v>
      </c>
      <c r="T449" t="str">
        <f t="shared" si="19"/>
        <v>insert into estados_cuenta (tipo_movimiento, concepto, fecha, cheque, total, retiro, pagado, estatus, created_at, updated_at, pagado_boolean, id_cuenta, id_admin) values('EGRESO','PAGO LASER TONN','2019-3-7','',300,300,300,'Pagado','2019-06-27 22:39:00','2019-06-27 22:39:00',1,3,2);</v>
      </c>
      <c r="U449" t="str">
        <f t="shared" si="20"/>
        <v/>
      </c>
    </row>
    <row r="450" spans="1:21" x14ac:dyDescent="0.2">
      <c r="A450">
        <v>7</v>
      </c>
      <c r="B450" s="4">
        <v>43531</v>
      </c>
      <c r="D450" t="s">
        <v>233</v>
      </c>
      <c r="E450" s="1">
        <v>8275.44</v>
      </c>
      <c r="F450" s="1"/>
      <c r="G450" s="1">
        <v>107188.06</v>
      </c>
      <c r="H450" t="s">
        <v>137</v>
      </c>
      <c r="J450">
        <v>4</v>
      </c>
      <c r="K450" t="str">
        <f>IF(Tabla1[[#This Row],[cheque]]="","''",Tabla1[[#This Row],[cheque]])</f>
        <v>''</v>
      </c>
      <c r="L450">
        <f>VLOOKUP(Tabla1[[#This Row],[banco]],Hoja2!$A$1:$B$6,2,0)</f>
        <v>3</v>
      </c>
      <c r="M450" t="str">
        <f>CONCATENATE("'2019-",J450,"-",Tabla1[[#This Row],[dia]],"'")</f>
        <v>'2019-4-7'</v>
      </c>
      <c r="N450" s="4">
        <f>DATE(2019,J450,Tabla1[[#This Row],[dia]])</f>
        <v>43562</v>
      </c>
      <c r="P450">
        <f>DAY(Tabla1[[#This Row],[fecha]])</f>
        <v>7</v>
      </c>
      <c r="Q450">
        <f>MONTH(Tabla1[[#This Row],[fecha]])</f>
        <v>3</v>
      </c>
      <c r="R450">
        <f>YEAR(Tabla1[[#This Row],[fecha]])</f>
        <v>2019</v>
      </c>
      <c r="S450" t="str">
        <f t="shared" si="18"/>
        <v>'2019-3-7'</v>
      </c>
      <c r="T450" t="str">
        <f t="shared" si="19"/>
        <v/>
      </c>
      <c r="U450" t="str">
        <f t="shared" si="20"/>
        <v>insert into estados_cuenta (tipo_movimiento, concepto, fecha, cheque, total, deposito, pagado, estatus, created_at, updated_at, pagado_boolean, id_cuenta, id_admin) values('INGRESO','RM SEÑOR CAMARON S LA RICA COMIDA DEL MAR CL. 43 FACTURA 6001, CON UN SALDO A FAVOR DE $1,675.04','2019-3-7','',8275.44,8275.44,8275.44,'Pagado','2019-06-27 22:39:00','2019-06-27 22:39:00',1,3,2);</v>
      </c>
    </row>
    <row r="451" spans="1:21" x14ac:dyDescent="0.2">
      <c r="A451">
        <v>7</v>
      </c>
      <c r="B451" s="4">
        <v>43531</v>
      </c>
      <c r="D451" t="s">
        <v>619</v>
      </c>
      <c r="F451" s="1">
        <v>4156.79</v>
      </c>
      <c r="G451" s="1">
        <v>16785.34</v>
      </c>
      <c r="H451" t="s">
        <v>136</v>
      </c>
      <c r="J451">
        <v>4</v>
      </c>
      <c r="K451" t="str">
        <f>IF(Tabla1[[#This Row],[cheque]]="","''",Tabla1[[#This Row],[cheque]])</f>
        <v>''</v>
      </c>
      <c r="L451">
        <f>VLOOKUP(Tabla1[[#This Row],[banco]],Hoja2!$A$1:$B$6,2,0)</f>
        <v>2</v>
      </c>
      <c r="M451" t="str">
        <f>CONCATENATE("'2019-",J451,"-",Tabla1[[#This Row],[dia]],"'")</f>
        <v>'2019-4-7'</v>
      </c>
      <c r="N451" s="4">
        <f>DATE(2019,J451,Tabla1[[#This Row],[dia]])</f>
        <v>43562</v>
      </c>
      <c r="P451">
        <f>DAY(Tabla1[[#This Row],[fecha]])</f>
        <v>7</v>
      </c>
      <c r="Q451">
        <f>MONTH(Tabla1[[#This Row],[fecha]])</f>
        <v>3</v>
      </c>
      <c r="R451">
        <f>YEAR(Tabla1[[#This Row],[fecha]])</f>
        <v>2019</v>
      </c>
      <c r="S451" t="str">
        <f t="shared" ref="S451:S514" si="21">CONCATENATE("'2019-",Q451,"-",P451,"'")</f>
        <v>'2019-3-7'</v>
      </c>
      <c r="T451" t="str">
        <f t="shared" ref="T451:T514" si="22">IF(F451="","",CONCATENATE("insert into estados_cuenta (tipo_movimiento, concepto, fecha, cheque, total, retiro, pagado, estatus, created_at, updated_at, pagado_boolean, id_cuenta, id_admin) values('EGRESO','",D451,"',",S451,",",K451,",",F451,",",F451,",",F451,",'Pagado','2019-06-27 22:39:00','2019-06-27 22:39:00',1,",L451,",2);"))</f>
        <v>insert into estados_cuenta (tipo_movimiento, concepto, fecha, cheque, total, retiro, pagado, estatus, created_at, updated_at, pagado_boolean, id_cuenta, id_admin) values('EGRESO','REN Y DUSO "SEMILLAS PURA SANGRE"','2019-3-7','',4156.79,4156.79,4156.79,'Pagado','2019-06-27 22:39:00','2019-06-27 22:39:00',1,2,2);</v>
      </c>
      <c r="U451" t="str">
        <f t="shared" ref="U451:U514" si="23">IF(E451="","",CONCATENATE("insert into estados_cuenta (tipo_movimiento, concepto, fecha, cheque, total, deposito, pagado, estatus, created_at, updated_at, pagado_boolean, id_cuenta, id_admin) values('INGRESO','",D451,"',",S451,",",K451,",",E451,",",E451,",",E451,",'Pagado','2019-06-27 22:39:00','2019-06-27 22:39:00',1,",L451,",2);"))</f>
        <v/>
      </c>
    </row>
    <row r="452" spans="1:21" x14ac:dyDescent="0.2">
      <c r="A452">
        <v>8</v>
      </c>
      <c r="B452" s="4">
        <v>43532</v>
      </c>
      <c r="D452" t="s">
        <v>234</v>
      </c>
      <c r="E452" s="1">
        <v>6600.4</v>
      </c>
      <c r="F452" s="1"/>
      <c r="G452" s="1">
        <v>113788.46</v>
      </c>
      <c r="H452" t="s">
        <v>137</v>
      </c>
      <c r="J452">
        <v>4</v>
      </c>
      <c r="K452" t="str">
        <f>IF(Tabla1[[#This Row],[cheque]]="","''",Tabla1[[#This Row],[cheque]])</f>
        <v>''</v>
      </c>
      <c r="L452">
        <f>VLOOKUP(Tabla1[[#This Row],[banco]],Hoja2!$A$1:$B$6,2,0)</f>
        <v>3</v>
      </c>
      <c r="M452" t="str">
        <f>CONCATENATE("'2019-",J452,"-",Tabla1[[#This Row],[dia]],"'")</f>
        <v>'2019-4-8'</v>
      </c>
      <c r="N452" s="4">
        <f>DATE(2019,J452,Tabla1[[#This Row],[dia]])</f>
        <v>43563</v>
      </c>
      <c r="P452">
        <f>DAY(Tabla1[[#This Row],[fecha]])</f>
        <v>8</v>
      </c>
      <c r="Q452">
        <f>MONTH(Tabla1[[#This Row],[fecha]])</f>
        <v>3</v>
      </c>
      <c r="R452">
        <f>YEAR(Tabla1[[#This Row],[fecha]])</f>
        <v>2019</v>
      </c>
      <c r="S452" t="str">
        <f t="shared" si="21"/>
        <v>'2019-3-8'</v>
      </c>
      <c r="T452" t="str">
        <f t="shared" si="22"/>
        <v/>
      </c>
      <c r="U452" t="str">
        <f t="shared" si="23"/>
        <v>insert into estados_cuenta (tipo_movimiento, concepto, fecha, cheque, total, deposito, pagado, estatus, created_at, updated_at, pagado_boolean, id_cuenta, id_admin) values('INGRESO','RM RAIZ RARAMURI FACTURA 5978','2019-3-8','',6600.4,6600.4,6600.4,'Pagado','2019-06-27 22:39:00','2019-06-27 22:39:00',1,3,2);</v>
      </c>
    </row>
    <row r="453" spans="1:21" x14ac:dyDescent="0.2">
      <c r="A453">
        <v>8</v>
      </c>
      <c r="B453" s="4">
        <v>43532</v>
      </c>
      <c r="D453" t="s">
        <v>235</v>
      </c>
      <c r="E453" s="1">
        <v>580</v>
      </c>
      <c r="F453" s="1"/>
      <c r="G453" s="1">
        <v>114368.46</v>
      </c>
      <c r="H453" t="s">
        <v>137</v>
      </c>
      <c r="J453">
        <v>4</v>
      </c>
      <c r="K453" t="str">
        <f>IF(Tabla1[[#This Row],[cheque]]="","''",Tabla1[[#This Row],[cheque]])</f>
        <v>''</v>
      </c>
      <c r="L453">
        <f>VLOOKUP(Tabla1[[#This Row],[banco]],Hoja2!$A$1:$B$6,2,0)</f>
        <v>3</v>
      </c>
      <c r="M453" t="str">
        <f>CONCATENATE("'2019-",J453,"-",Tabla1[[#This Row],[dia]],"'")</f>
        <v>'2019-4-8'</v>
      </c>
      <c r="N453" s="4">
        <f>DATE(2019,J453,Tabla1[[#This Row],[dia]])</f>
        <v>43563</v>
      </c>
      <c r="P453">
        <f>DAY(Tabla1[[#This Row],[fecha]])</f>
        <v>8</v>
      </c>
      <c r="Q453">
        <f>MONTH(Tabla1[[#This Row],[fecha]])</f>
        <v>3</v>
      </c>
      <c r="R453">
        <f>YEAR(Tabla1[[#This Row],[fecha]])</f>
        <v>2019</v>
      </c>
      <c r="S453" t="str">
        <f t="shared" si="21"/>
        <v>'2019-3-8'</v>
      </c>
      <c r="T453" t="str">
        <f t="shared" si="22"/>
        <v/>
      </c>
      <c r="U453" t="str">
        <f t="shared" si="23"/>
        <v>insert into estados_cuenta (tipo_movimiento, concepto, fecha, cheque, total, deposito, pagado, estatus, created_at, updated_at, pagado_boolean, id_cuenta, id_admin) values('INGRESO','EF MIXTO OMEE FACTURA 5960','2019-3-8','',580,580,580,'Pagado','2019-06-27 22:39:00','2019-06-27 22:39:00',1,3,2);</v>
      </c>
    </row>
    <row r="454" spans="1:21" x14ac:dyDescent="0.2">
      <c r="A454">
        <v>8</v>
      </c>
      <c r="B454" s="4">
        <v>43532</v>
      </c>
      <c r="D454" t="s">
        <v>620</v>
      </c>
      <c r="F454" s="1">
        <v>377.89</v>
      </c>
      <c r="G454" s="1">
        <v>16407.45</v>
      </c>
      <c r="H454" t="s">
        <v>136</v>
      </c>
      <c r="J454">
        <v>4</v>
      </c>
      <c r="K454" t="str">
        <f>IF(Tabla1[[#This Row],[cheque]]="","''",Tabla1[[#This Row],[cheque]])</f>
        <v>''</v>
      </c>
      <c r="L454">
        <f>VLOOKUP(Tabla1[[#This Row],[banco]],Hoja2!$A$1:$B$6,2,0)</f>
        <v>2</v>
      </c>
      <c r="M454" t="str">
        <f>CONCATENATE("'2019-",J454,"-",Tabla1[[#This Row],[dia]],"'")</f>
        <v>'2019-4-8'</v>
      </c>
      <c r="N454" s="4">
        <f>DATE(2019,J454,Tabla1[[#This Row],[dia]])</f>
        <v>43563</v>
      </c>
      <c r="P454">
        <f>DAY(Tabla1[[#This Row],[fecha]])</f>
        <v>8</v>
      </c>
      <c r="Q454">
        <f>MONTH(Tabla1[[#This Row],[fecha]])</f>
        <v>3</v>
      </c>
      <c r="R454">
        <f>YEAR(Tabla1[[#This Row],[fecha]])</f>
        <v>2019</v>
      </c>
      <c r="S454" t="str">
        <f t="shared" si="21"/>
        <v>'2019-3-8'</v>
      </c>
      <c r="T454" t="str">
        <f t="shared" si="22"/>
        <v>insert into estados_cuenta (tipo_movimiento, concepto, fecha, cheque, total, retiro, pagado, estatus, created_at, updated_at, pagado_boolean, id_cuenta, id_admin) values('EGRESO','CIMP "BC TOOL GRINDING"','2019-3-8','',377.89,377.89,377.89,'Pagado','2019-06-27 22:39:00','2019-06-27 22:39:00',1,2,2);</v>
      </c>
      <c r="U454" t="str">
        <f t="shared" si="23"/>
        <v/>
      </c>
    </row>
    <row r="455" spans="1:21" x14ac:dyDescent="0.2">
      <c r="A455">
        <v>8</v>
      </c>
      <c r="B455" s="4">
        <v>43532</v>
      </c>
      <c r="D455" t="s">
        <v>621</v>
      </c>
      <c r="F455" s="1">
        <v>2000</v>
      </c>
      <c r="G455" s="1">
        <v>14407.45</v>
      </c>
      <c r="H455" t="s">
        <v>136</v>
      </c>
      <c r="J455">
        <v>4</v>
      </c>
      <c r="K455" t="str">
        <f>IF(Tabla1[[#This Row],[cheque]]="","''",Tabla1[[#This Row],[cheque]])</f>
        <v>''</v>
      </c>
      <c r="L455">
        <f>VLOOKUP(Tabla1[[#This Row],[banco]],Hoja2!$A$1:$B$6,2,0)</f>
        <v>2</v>
      </c>
      <c r="M455" t="str">
        <f>CONCATENATE("'2019-",J455,"-",Tabla1[[#This Row],[dia]],"'")</f>
        <v>'2019-4-8'</v>
      </c>
      <c r="N455" s="4">
        <f>DATE(2019,J455,Tabla1[[#This Row],[dia]])</f>
        <v>43563</v>
      </c>
      <c r="P455">
        <f>DAY(Tabla1[[#This Row],[fecha]])</f>
        <v>8</v>
      </c>
      <c r="Q455">
        <f>MONTH(Tabla1[[#This Row],[fecha]])</f>
        <v>3</v>
      </c>
      <c r="R455">
        <f>YEAR(Tabla1[[#This Row],[fecha]])</f>
        <v>2019</v>
      </c>
      <c r="S455" t="str">
        <f t="shared" si="21"/>
        <v>'2019-3-8'</v>
      </c>
      <c r="T455" t="str">
        <f t="shared" si="22"/>
        <v>insert into estados_cuenta (tipo_movimiento, concepto, fecha, cheque, total, retiro, pagado, estatus, created_at, updated_at, pagado_boolean, id_cuenta, id_admin) values('EGRESO','PAGO PINTORES','2019-3-8','',2000,2000,2000,'Pagado','2019-06-27 22:39:00','2019-06-27 22:39:00',1,2,2);</v>
      </c>
      <c r="U455" t="str">
        <f t="shared" si="23"/>
        <v/>
      </c>
    </row>
    <row r="456" spans="1:21" x14ac:dyDescent="0.2">
      <c r="A456">
        <v>8</v>
      </c>
      <c r="B456" s="4">
        <v>43532</v>
      </c>
      <c r="D456" t="s">
        <v>622</v>
      </c>
      <c r="E456" s="1">
        <v>2000</v>
      </c>
      <c r="F456" s="1"/>
      <c r="G456" s="1">
        <v>16407.45</v>
      </c>
      <c r="H456" t="s">
        <v>136</v>
      </c>
      <c r="J456">
        <v>4</v>
      </c>
      <c r="K456" t="str">
        <f>IF(Tabla1[[#This Row],[cheque]]="","''",Tabla1[[#This Row],[cheque]])</f>
        <v>''</v>
      </c>
      <c r="L456">
        <f>VLOOKUP(Tabla1[[#This Row],[banco]],Hoja2!$A$1:$B$6,2,0)</f>
        <v>2</v>
      </c>
      <c r="M456" t="str">
        <f>CONCATENATE("'2019-",J456,"-",Tabla1[[#This Row],[dia]],"'")</f>
        <v>'2019-4-8'</v>
      </c>
      <c r="N456" s="4">
        <f>DATE(2019,J456,Tabla1[[#This Row],[dia]])</f>
        <v>43563</v>
      </c>
      <c r="P456">
        <f>DAY(Tabla1[[#This Row],[fecha]])</f>
        <v>8</v>
      </c>
      <c r="Q456">
        <f>MONTH(Tabla1[[#This Row],[fecha]])</f>
        <v>3</v>
      </c>
      <c r="R456">
        <f>YEAR(Tabla1[[#This Row],[fecha]])</f>
        <v>2019</v>
      </c>
      <c r="S456" t="str">
        <f t="shared" si="21"/>
        <v>'2019-3-8'</v>
      </c>
      <c r="T456" t="str">
        <f t="shared" si="22"/>
        <v/>
      </c>
      <c r="U456" t="str">
        <f t="shared" si="23"/>
        <v>insert into estados_cuenta (tipo_movimiento, concepto, fecha, cheque, total, deposito, pagado, estatus, created_at, updated_at, pagado_boolean, id_cuenta, id_admin) values('INGRESO','REVERSA PAGO PINTORES','2019-3-8','',2000,2000,2000,'Pagado','2019-06-27 22:39:00','2019-06-27 22:39:00',1,2,2);</v>
      </c>
    </row>
    <row r="457" spans="1:21" x14ac:dyDescent="0.2">
      <c r="A457">
        <v>8</v>
      </c>
      <c r="B457" s="4">
        <v>43532</v>
      </c>
      <c r="D457" t="s">
        <v>700</v>
      </c>
      <c r="F457" s="1">
        <v>150</v>
      </c>
      <c r="G457" s="1">
        <v>12600.15</v>
      </c>
      <c r="H457" t="s">
        <v>138</v>
      </c>
      <c r="J457">
        <v>4</v>
      </c>
      <c r="K457" t="str">
        <f>IF(Tabla1[[#This Row],[cheque]]="","''",Tabla1[[#This Row],[cheque]])</f>
        <v>''</v>
      </c>
      <c r="L457">
        <f>VLOOKUP(Tabla1[[#This Row],[banco]],Hoja2!$A$1:$B$6,2,0)</f>
        <v>4</v>
      </c>
      <c r="M457" t="str">
        <f>CONCATENATE("'2019-",J457,"-",Tabla1[[#This Row],[dia]],"'")</f>
        <v>'2019-4-8'</v>
      </c>
      <c r="N457" s="4">
        <f>DATE(2019,J457,Tabla1[[#This Row],[dia]])</f>
        <v>43563</v>
      </c>
      <c r="P457">
        <f>DAY(Tabla1[[#This Row],[fecha]])</f>
        <v>8</v>
      </c>
      <c r="Q457">
        <f>MONTH(Tabla1[[#This Row],[fecha]])</f>
        <v>3</v>
      </c>
      <c r="R457">
        <f>YEAR(Tabla1[[#This Row],[fecha]])</f>
        <v>2019</v>
      </c>
      <c r="S457" t="str">
        <f t="shared" si="21"/>
        <v>'2019-3-8'</v>
      </c>
      <c r="T457" t="str">
        <f t="shared" si="22"/>
        <v>insert into estados_cuenta (tipo_movimiento, concepto, fecha, cheque, total, retiro, pagado, estatus, created_at, updated_at, pagado_boolean, id_cuenta, id_admin) values('EGRESO','PAGO ROKU','2019-3-8','',150,150,150,'Pagado','2019-06-27 22:39:00','2019-06-27 22:39:00',1,4,2);</v>
      </c>
      <c r="U457" t="str">
        <f t="shared" si="23"/>
        <v/>
      </c>
    </row>
    <row r="458" spans="1:21" x14ac:dyDescent="0.2">
      <c r="A458">
        <v>11</v>
      </c>
      <c r="B458" s="4">
        <v>43535</v>
      </c>
      <c r="D458" t="s">
        <v>144</v>
      </c>
      <c r="F458" s="1">
        <v>3000</v>
      </c>
      <c r="G458" s="1">
        <v>111368.46</v>
      </c>
      <c r="H458" t="s">
        <v>137</v>
      </c>
      <c r="J458">
        <v>4</v>
      </c>
      <c r="K458" t="str">
        <f>IF(Tabla1[[#This Row],[cheque]]="","''",Tabla1[[#This Row],[cheque]])</f>
        <v>''</v>
      </c>
      <c r="L458">
        <f>VLOOKUP(Tabla1[[#This Row],[banco]],Hoja2!$A$1:$B$6,2,0)</f>
        <v>3</v>
      </c>
      <c r="M458" t="str">
        <f>CONCATENATE("'2019-",J458,"-",Tabla1[[#This Row],[dia]],"'")</f>
        <v>'2019-4-11'</v>
      </c>
      <c r="N458" s="4">
        <f>DATE(2019,J458,Tabla1[[#This Row],[dia]])</f>
        <v>43566</v>
      </c>
      <c r="P458">
        <f>DAY(Tabla1[[#This Row],[fecha]])</f>
        <v>11</v>
      </c>
      <c r="Q458">
        <f>MONTH(Tabla1[[#This Row],[fecha]])</f>
        <v>3</v>
      </c>
      <c r="R458">
        <f>YEAR(Tabla1[[#This Row],[fecha]])</f>
        <v>2019</v>
      </c>
      <c r="S458" t="str">
        <f t="shared" si="21"/>
        <v>'2019-3-11'</v>
      </c>
      <c r="T458" t="str">
        <f t="shared" si="22"/>
        <v>insert into estados_cuenta (tipo_movimiento, concepto, fecha, cheque, total, retiro, pagado, estatus, created_at, updated_at, pagado_boolean, id_cuenta, id_admin) values('EGRESO','RETIRO DE CAJERO','2019-3-11','',3000,3000,3000,'Pagado','2019-06-27 22:39:00','2019-06-27 22:39:00',1,3,2);</v>
      </c>
      <c r="U458" t="str">
        <f t="shared" si="23"/>
        <v/>
      </c>
    </row>
    <row r="459" spans="1:21" x14ac:dyDescent="0.2">
      <c r="A459">
        <v>11</v>
      </c>
      <c r="B459" s="4">
        <v>43535</v>
      </c>
      <c r="D459" t="s">
        <v>623</v>
      </c>
      <c r="F459" s="1">
        <v>934.42</v>
      </c>
      <c r="G459" s="1">
        <v>15473.03</v>
      </c>
      <c r="H459" t="s">
        <v>136</v>
      </c>
      <c r="J459">
        <v>4</v>
      </c>
      <c r="K459" t="str">
        <f>IF(Tabla1[[#This Row],[cheque]]="","''",Tabla1[[#This Row],[cheque]])</f>
        <v>''</v>
      </c>
      <c r="L459">
        <f>VLOOKUP(Tabla1[[#This Row],[banco]],Hoja2!$A$1:$B$6,2,0)</f>
        <v>2</v>
      </c>
      <c r="M459" t="str">
        <f>CONCATENATE("'2019-",J459,"-",Tabla1[[#This Row],[dia]],"'")</f>
        <v>'2019-4-11'</v>
      </c>
      <c r="N459" s="4">
        <f>DATE(2019,J459,Tabla1[[#This Row],[dia]])</f>
        <v>43566</v>
      </c>
      <c r="P459">
        <f>DAY(Tabla1[[#This Row],[fecha]])</f>
        <v>11</v>
      </c>
      <c r="Q459">
        <f>MONTH(Tabla1[[#This Row],[fecha]])</f>
        <v>3</v>
      </c>
      <c r="R459">
        <f>YEAR(Tabla1[[#This Row],[fecha]])</f>
        <v>2019</v>
      </c>
      <c r="S459" t="str">
        <f t="shared" si="21"/>
        <v>'2019-3-11'</v>
      </c>
      <c r="T459" t="str">
        <f t="shared" si="22"/>
        <v>insert into estados_cuenta (tipo_movimiento, concepto, fecha, cheque, total, retiro, pagado, estatus, created_at, updated_at, pagado_boolean, id_cuenta, id_admin) values('EGRESO','CREQ "NAOMIPHONE" Y CIMP "HOME PAINT"','2019-3-11','',934.42,934.42,934.42,'Pagado','2019-06-27 22:39:00','2019-06-27 22:39:00',1,2,2);</v>
      </c>
      <c r="U459" t="str">
        <f t="shared" si="23"/>
        <v/>
      </c>
    </row>
    <row r="460" spans="1:21" x14ac:dyDescent="0.2">
      <c r="A460">
        <v>11</v>
      </c>
      <c r="B460" s="4">
        <v>43535</v>
      </c>
      <c r="D460" t="s">
        <v>712</v>
      </c>
      <c r="E460" s="1">
        <v>6600.4</v>
      </c>
      <c r="F460" s="1"/>
      <c r="G460" s="1">
        <v>19200.55</v>
      </c>
      <c r="H460" t="s">
        <v>138</v>
      </c>
      <c r="J460">
        <v>4</v>
      </c>
      <c r="K460" t="str">
        <f>IF(Tabla1[[#This Row],[cheque]]="","''",Tabla1[[#This Row],[cheque]])</f>
        <v>''</v>
      </c>
      <c r="L460">
        <f>VLOOKUP(Tabla1[[#This Row],[banco]],Hoja2!$A$1:$B$6,2,0)</f>
        <v>4</v>
      </c>
      <c r="M460" t="str">
        <f>CONCATENATE("'2019-",J460,"-",Tabla1[[#This Row],[dia]],"'")</f>
        <v>'2019-4-11'</v>
      </c>
      <c r="N460" s="4">
        <f>DATE(2019,J460,Tabla1[[#This Row],[dia]])</f>
        <v>43566</v>
      </c>
      <c r="P460">
        <f>DAY(Tabla1[[#This Row],[fecha]])</f>
        <v>11</v>
      </c>
      <c r="Q460">
        <f>MONTH(Tabla1[[#This Row],[fecha]])</f>
        <v>3</v>
      </c>
      <c r="R460">
        <f>YEAR(Tabla1[[#This Row],[fecha]])</f>
        <v>2019</v>
      </c>
      <c r="S460" t="str">
        <f t="shared" si="21"/>
        <v>'2019-3-11'</v>
      </c>
      <c r="T460" t="str">
        <f t="shared" si="22"/>
        <v/>
      </c>
      <c r="U460" t="str">
        <f t="shared" si="23"/>
        <v>insert into estados_cuenta (tipo_movimiento, concepto, fecha, cheque, total, deposito, pagado, estatus, created_at, updated_at, pagado_boolean, id_cuenta, id_admin) values('INGRESO','RM "LOPES"FACTURA 5980','2019-3-11','',6600.4,6600.4,6600.4,'Pagado','2019-06-27 22:39:00','2019-06-27 22:39:00',1,4,2);</v>
      </c>
    </row>
    <row r="461" spans="1:21" x14ac:dyDescent="0.2">
      <c r="A461">
        <v>12</v>
      </c>
      <c r="B461" s="4">
        <v>43536</v>
      </c>
      <c r="D461" t="s">
        <v>236</v>
      </c>
      <c r="E461" s="1">
        <v>500</v>
      </c>
      <c r="F461" s="1"/>
      <c r="G461" s="1">
        <v>111868.46</v>
      </c>
      <c r="H461" t="s">
        <v>137</v>
      </c>
      <c r="J461">
        <v>4</v>
      </c>
      <c r="K461" t="str">
        <f>IF(Tabla1[[#This Row],[cheque]]="","''",Tabla1[[#This Row],[cheque]])</f>
        <v>''</v>
      </c>
      <c r="L461">
        <f>VLOOKUP(Tabla1[[#This Row],[banco]],Hoja2!$A$1:$B$6,2,0)</f>
        <v>3</v>
      </c>
      <c r="M461" t="str">
        <f>CONCATENATE("'2019-",J461,"-",Tabla1[[#This Row],[dia]],"'")</f>
        <v>'2019-4-12'</v>
      </c>
      <c r="N461" s="4">
        <f>DATE(2019,J461,Tabla1[[#This Row],[dia]])</f>
        <v>43567</v>
      </c>
      <c r="P461">
        <f>DAY(Tabla1[[#This Row],[fecha]])</f>
        <v>12</v>
      </c>
      <c r="Q461">
        <f>MONTH(Tabla1[[#This Row],[fecha]])</f>
        <v>3</v>
      </c>
      <c r="R461">
        <f>YEAR(Tabla1[[#This Row],[fecha]])</f>
        <v>2019</v>
      </c>
      <c r="S461" t="str">
        <f t="shared" si="21"/>
        <v>'2019-3-12'</v>
      </c>
      <c r="T461" t="str">
        <f t="shared" si="22"/>
        <v/>
      </c>
      <c r="U461" t="str">
        <f t="shared" si="23"/>
        <v>insert into estados_cuenta (tipo_movimiento, concepto, fecha, cheque, total, deposito, pagado, estatus, created_at, updated_at, pagado_boolean, id_cuenta, id_admin) values('INGRESO','EF MIXTO PORKYS BBQ JOINT RECIBO 2149','2019-3-12','',500,500,500,'Pagado','2019-06-27 22:39:00','2019-06-27 22:39:00',1,3,2);</v>
      </c>
    </row>
    <row r="462" spans="1:21" x14ac:dyDescent="0.2">
      <c r="A462">
        <v>12</v>
      </c>
      <c r="B462" s="4">
        <v>43536</v>
      </c>
      <c r="D462" t="s">
        <v>237</v>
      </c>
      <c r="E462" s="1">
        <v>1200</v>
      </c>
      <c r="F462" s="1"/>
      <c r="G462" s="1">
        <v>113068.46</v>
      </c>
      <c r="H462" t="s">
        <v>137</v>
      </c>
      <c r="J462">
        <v>4</v>
      </c>
      <c r="K462" t="str">
        <f>IF(Tabla1[[#This Row],[cheque]]="","''",Tabla1[[#This Row],[cheque]])</f>
        <v>''</v>
      </c>
      <c r="L462">
        <f>VLOOKUP(Tabla1[[#This Row],[banco]],Hoja2!$A$1:$B$6,2,0)</f>
        <v>3</v>
      </c>
      <c r="M462" t="str">
        <f>CONCATENATE("'2019-",J462,"-",Tabla1[[#This Row],[dia]],"'")</f>
        <v>'2019-4-12'</v>
      </c>
      <c r="N462" s="4">
        <f>DATE(2019,J462,Tabla1[[#This Row],[dia]])</f>
        <v>43567</v>
      </c>
      <c r="P462">
        <f>DAY(Tabla1[[#This Row],[fecha]])</f>
        <v>12</v>
      </c>
      <c r="Q462">
        <f>MONTH(Tabla1[[#This Row],[fecha]])</f>
        <v>3</v>
      </c>
      <c r="R462">
        <f>YEAR(Tabla1[[#This Row],[fecha]])</f>
        <v>2019</v>
      </c>
      <c r="S462" t="str">
        <f t="shared" si="21"/>
        <v>'2019-3-12'</v>
      </c>
      <c r="T462" t="str">
        <f t="shared" si="22"/>
        <v/>
      </c>
      <c r="U462" t="str">
        <f t="shared" si="23"/>
        <v>insert into estados_cuenta (tipo_movimiento, concepto, fecha, cheque, total, deposito, pagado, estatus, created_at, updated_at, pagado_boolean, id_cuenta, id_admin) values('INGRESO','PAGO NOTARIA ONAPPAFA RECIBO 2150','2019-3-12','',1200,1200,1200,'Pagado','2019-06-27 22:39:00','2019-06-27 22:39:00',1,3,2);</v>
      </c>
    </row>
    <row r="463" spans="1:21" x14ac:dyDescent="0.2">
      <c r="A463">
        <v>12</v>
      </c>
      <c r="B463" s="4">
        <v>43536</v>
      </c>
      <c r="D463" t="s">
        <v>238</v>
      </c>
      <c r="E463" s="1">
        <v>6600.4</v>
      </c>
      <c r="F463" s="1"/>
      <c r="G463" s="1">
        <v>119668.86</v>
      </c>
      <c r="H463" t="s">
        <v>137</v>
      </c>
      <c r="J463">
        <v>4</v>
      </c>
      <c r="K463" t="str">
        <f>IF(Tabla1[[#This Row],[cheque]]="","''",Tabla1[[#This Row],[cheque]])</f>
        <v>''</v>
      </c>
      <c r="L463">
        <f>VLOOKUP(Tabla1[[#This Row],[banco]],Hoja2!$A$1:$B$6,2,0)</f>
        <v>3</v>
      </c>
      <c r="M463" t="str">
        <f>CONCATENATE("'2019-",J463,"-",Tabla1[[#This Row],[dia]],"'")</f>
        <v>'2019-4-12'</v>
      </c>
      <c r="N463" s="4">
        <f>DATE(2019,J463,Tabla1[[#This Row],[dia]])</f>
        <v>43567</v>
      </c>
      <c r="P463">
        <f>DAY(Tabla1[[#This Row],[fecha]])</f>
        <v>12</v>
      </c>
      <c r="Q463">
        <f>MONTH(Tabla1[[#This Row],[fecha]])</f>
        <v>3</v>
      </c>
      <c r="R463">
        <f>YEAR(Tabla1[[#This Row],[fecha]])</f>
        <v>2019</v>
      </c>
      <c r="S463" t="str">
        <f t="shared" si="21"/>
        <v>'2019-3-12'</v>
      </c>
      <c r="T463" t="str">
        <f t="shared" si="22"/>
        <v/>
      </c>
      <c r="U463" t="str">
        <f t="shared" si="23"/>
        <v>insert into estados_cuenta (tipo_movimiento, concepto, fecha, cheque, total, deposito, pagado, estatus, created_at, updated_at, pagado_boolean, id_cuenta, id_admin) values('INGRESO','RM OFICIUM FACTURA 5984','2019-3-12','',6600.4,6600.4,6600.4,'Pagado','2019-06-27 22:39:00','2019-06-27 22:39:00',1,3,2);</v>
      </c>
    </row>
    <row r="464" spans="1:21" x14ac:dyDescent="0.2">
      <c r="A464">
        <v>13</v>
      </c>
      <c r="B464" s="4">
        <v>43537</v>
      </c>
      <c r="D464" t="s">
        <v>239</v>
      </c>
      <c r="E464" s="1">
        <v>8275.44</v>
      </c>
      <c r="F464" s="1"/>
      <c r="G464" s="1">
        <v>127944.3</v>
      </c>
      <c r="H464" t="s">
        <v>137</v>
      </c>
      <c r="J464">
        <v>4</v>
      </c>
      <c r="K464" t="str">
        <f>IF(Tabla1[[#This Row],[cheque]]="","''",Tabla1[[#This Row],[cheque]])</f>
        <v>''</v>
      </c>
      <c r="L464">
        <f>VLOOKUP(Tabla1[[#This Row],[banco]],Hoja2!$A$1:$B$6,2,0)</f>
        <v>3</v>
      </c>
      <c r="M464" t="str">
        <f>CONCATENATE("'2019-",J464,"-",Tabla1[[#This Row],[dia]],"'")</f>
        <v>'2019-4-13'</v>
      </c>
      <c r="N464" s="4">
        <f>DATE(2019,J464,Tabla1[[#This Row],[dia]])</f>
        <v>43568</v>
      </c>
      <c r="P464">
        <f>DAY(Tabla1[[#This Row],[fecha]])</f>
        <v>13</v>
      </c>
      <c r="Q464">
        <f>MONTH(Tabla1[[#This Row],[fecha]])</f>
        <v>3</v>
      </c>
      <c r="R464">
        <f>YEAR(Tabla1[[#This Row],[fecha]])</f>
        <v>2019</v>
      </c>
      <c r="S464" t="str">
        <f t="shared" si="21"/>
        <v>'2019-3-13'</v>
      </c>
      <c r="T464" t="str">
        <f t="shared" si="22"/>
        <v/>
      </c>
      <c r="U464" t="str">
        <f t="shared" si="23"/>
        <v>insert into estados_cuenta (tipo_movimiento, concepto, fecha, cheque, total, deposito, pagado, estatus, created_at, updated_at, pagado_boolean, id_cuenta, id_admin) values('INGRESO','REN Y DUSO LIKON FACTURA 5987','2019-3-13','',8275.44,8275.44,8275.44,'Pagado','2019-06-27 22:39:00','2019-06-27 22:39:00',1,3,2);</v>
      </c>
    </row>
    <row r="465" spans="1:21" x14ac:dyDescent="0.2">
      <c r="A465">
        <v>13</v>
      </c>
      <c r="B465" s="4">
        <v>43537</v>
      </c>
      <c r="D465" t="s">
        <v>240</v>
      </c>
      <c r="E465" s="1">
        <v>500</v>
      </c>
      <c r="F465" s="1"/>
      <c r="G465" s="1">
        <v>128444.3</v>
      </c>
      <c r="H465" t="s">
        <v>137</v>
      </c>
      <c r="J465">
        <v>4</v>
      </c>
      <c r="K465" t="str">
        <f>IF(Tabla1[[#This Row],[cheque]]="","''",Tabla1[[#This Row],[cheque]])</f>
        <v>''</v>
      </c>
      <c r="L465">
        <f>VLOOKUP(Tabla1[[#This Row],[banco]],Hoja2!$A$1:$B$6,2,0)</f>
        <v>3</v>
      </c>
      <c r="M465" t="str">
        <f>CONCATENATE("'2019-",J465,"-",Tabla1[[#This Row],[dia]],"'")</f>
        <v>'2019-4-13'</v>
      </c>
      <c r="N465" s="4">
        <f>DATE(2019,J465,Tabla1[[#This Row],[dia]])</f>
        <v>43568</v>
      </c>
      <c r="P465">
        <f>DAY(Tabla1[[#This Row],[fecha]])</f>
        <v>13</v>
      </c>
      <c r="Q465">
        <f>MONTH(Tabla1[[#This Row],[fecha]])</f>
        <v>3</v>
      </c>
      <c r="R465">
        <f>YEAR(Tabla1[[#This Row],[fecha]])</f>
        <v>2019</v>
      </c>
      <c r="S465" t="str">
        <f t="shared" si="21"/>
        <v>'2019-3-13'</v>
      </c>
      <c r="T465" t="str">
        <f t="shared" si="22"/>
        <v/>
      </c>
      <c r="U465" t="str">
        <f t="shared" si="23"/>
        <v>insert into estados_cuenta (tipo_movimiento, concepto, fecha, cheque, total, deposito, pagado, estatus, created_at, updated_at, pagado_boolean, id_cuenta, id_admin) values('INGRESO','EF MIXTO BURGUERLANDIA RECIBO 2151','2019-3-13','',500,500,500,'Pagado','2019-06-27 22:39:00','2019-06-27 22:39:00',1,3,2);</v>
      </c>
    </row>
    <row r="466" spans="1:21" x14ac:dyDescent="0.2">
      <c r="A466">
        <v>13</v>
      </c>
      <c r="B466" s="4">
        <v>43537</v>
      </c>
      <c r="D466" t="s">
        <v>13</v>
      </c>
      <c r="F466" s="1">
        <v>20000</v>
      </c>
      <c r="G466" s="1">
        <v>108444.3</v>
      </c>
      <c r="H466" t="s">
        <v>137</v>
      </c>
      <c r="J466">
        <v>4</v>
      </c>
      <c r="K466" t="str">
        <f>IF(Tabla1[[#This Row],[cheque]]="","''",Tabla1[[#This Row],[cheque]])</f>
        <v>''</v>
      </c>
      <c r="L466">
        <f>VLOOKUP(Tabla1[[#This Row],[banco]],Hoja2!$A$1:$B$6,2,0)</f>
        <v>3</v>
      </c>
      <c r="M466" t="str">
        <f>CONCATENATE("'2019-",J466,"-",Tabla1[[#This Row],[dia]],"'")</f>
        <v>'2019-4-13'</v>
      </c>
      <c r="N466" s="4">
        <f>DATE(2019,J466,Tabla1[[#This Row],[dia]])</f>
        <v>43568</v>
      </c>
      <c r="P466">
        <f>DAY(Tabla1[[#This Row],[fecha]])</f>
        <v>13</v>
      </c>
      <c r="Q466">
        <f>MONTH(Tabla1[[#This Row],[fecha]])</f>
        <v>3</v>
      </c>
      <c r="R466">
        <f>YEAR(Tabla1[[#This Row],[fecha]])</f>
        <v>2019</v>
      </c>
      <c r="S466" t="str">
        <f t="shared" si="21"/>
        <v>'2019-3-13'</v>
      </c>
      <c r="T466" t="str">
        <f t="shared" si="22"/>
        <v>insert into estados_cuenta (tipo_movimiento, concepto, fecha, cheque, total, retiro, pagado, estatus, created_at, updated_at, pagado_boolean, id_cuenta, id_admin) values('EGRESO','TRASPASO DE HSBC A BANCOMER','2019-3-13','',20000,20000,20000,'Pagado','2019-06-27 22:39:00','2019-06-27 22:39:00',1,3,2);</v>
      </c>
      <c r="U466" t="str">
        <f t="shared" si="23"/>
        <v/>
      </c>
    </row>
    <row r="467" spans="1:21" x14ac:dyDescent="0.2">
      <c r="A467">
        <v>13</v>
      </c>
      <c r="B467" s="4">
        <v>43537</v>
      </c>
      <c r="D467" t="s">
        <v>241</v>
      </c>
      <c r="F467" s="1">
        <v>2511</v>
      </c>
      <c r="G467" s="1">
        <v>105933.3</v>
      </c>
      <c r="H467" t="s">
        <v>137</v>
      </c>
      <c r="J467">
        <v>4</v>
      </c>
      <c r="K467" t="str">
        <f>IF(Tabla1[[#This Row],[cheque]]="","''",Tabla1[[#This Row],[cheque]])</f>
        <v>''</v>
      </c>
      <c r="L467">
        <f>VLOOKUP(Tabla1[[#This Row],[banco]],Hoja2!$A$1:$B$6,2,0)</f>
        <v>3</v>
      </c>
      <c r="M467" t="str">
        <f>CONCATENATE("'2019-",J467,"-",Tabla1[[#This Row],[dia]],"'")</f>
        <v>'2019-4-13'</v>
      </c>
      <c r="N467" s="4">
        <f>DATE(2019,J467,Tabla1[[#This Row],[dia]])</f>
        <v>43568</v>
      </c>
      <c r="P467">
        <f>DAY(Tabla1[[#This Row],[fecha]])</f>
        <v>13</v>
      </c>
      <c r="Q467">
        <f>MONTH(Tabla1[[#This Row],[fecha]])</f>
        <v>3</v>
      </c>
      <c r="R467">
        <f>YEAR(Tabla1[[#This Row],[fecha]])</f>
        <v>2019</v>
      </c>
      <c r="S467" t="str">
        <f t="shared" si="21"/>
        <v>'2019-3-13'</v>
      </c>
      <c r="T467" t="str">
        <f t="shared" si="22"/>
        <v>insert into estados_cuenta (tipo_movimiento, concepto, fecha, cheque, total, retiro, pagado, estatus, created_at, updated_at, pagado_boolean, id_cuenta, id_admin) values('EGRESO','PAGO GASTOS ELSA ORDOÑEZ','2019-3-13','',2511,2511,2511,'Pagado','2019-06-27 22:39:00','2019-06-27 22:39:00',1,3,2);</v>
      </c>
      <c r="U467" t="str">
        <f t="shared" si="23"/>
        <v/>
      </c>
    </row>
    <row r="468" spans="1:21" x14ac:dyDescent="0.2">
      <c r="A468">
        <v>13</v>
      </c>
      <c r="B468" s="4">
        <v>43537</v>
      </c>
      <c r="D468" t="s">
        <v>242</v>
      </c>
      <c r="F468" s="1">
        <v>278.39999999999998</v>
      </c>
      <c r="G468" s="1">
        <v>105654.9</v>
      </c>
      <c r="H468" t="s">
        <v>137</v>
      </c>
      <c r="J468">
        <v>4</v>
      </c>
      <c r="K468" t="str">
        <f>IF(Tabla1[[#This Row],[cheque]]="","''",Tabla1[[#This Row],[cheque]])</f>
        <v>''</v>
      </c>
      <c r="L468">
        <f>VLOOKUP(Tabla1[[#This Row],[banco]],Hoja2!$A$1:$B$6,2,0)</f>
        <v>3</v>
      </c>
      <c r="M468" t="str">
        <f>CONCATENATE("'2019-",J468,"-",Tabla1[[#This Row],[dia]],"'")</f>
        <v>'2019-4-13'</v>
      </c>
      <c r="N468" s="4">
        <f>DATE(2019,J468,Tabla1[[#This Row],[dia]])</f>
        <v>43568</v>
      </c>
      <c r="P468">
        <f>DAY(Tabla1[[#This Row],[fecha]])</f>
        <v>13</v>
      </c>
      <c r="Q468">
        <f>MONTH(Tabla1[[#This Row],[fecha]])</f>
        <v>3</v>
      </c>
      <c r="R468">
        <f>YEAR(Tabla1[[#This Row],[fecha]])</f>
        <v>2019</v>
      </c>
      <c r="S468" t="str">
        <f t="shared" si="21"/>
        <v>'2019-3-13'</v>
      </c>
      <c r="T468" t="str">
        <f t="shared" si="22"/>
        <v>insert into estados_cuenta (tipo_movimiento, concepto, fecha, cheque, total, retiro, pagado, estatus, created_at, updated_at, pagado_boolean, id_cuenta, id_admin) values('EGRESO','PAGO A&amp;C CLEAN','2019-3-13','',278.4,278.4,278.4,'Pagado','2019-06-27 22:39:00','2019-06-27 22:39:00',1,3,2);</v>
      </c>
      <c r="U468" t="str">
        <f t="shared" si="23"/>
        <v/>
      </c>
    </row>
    <row r="469" spans="1:21" x14ac:dyDescent="0.2">
      <c r="A469">
        <v>13</v>
      </c>
      <c r="B469" s="4">
        <v>43537</v>
      </c>
      <c r="D469" t="s">
        <v>243</v>
      </c>
      <c r="F469" s="1">
        <v>812</v>
      </c>
      <c r="G469" s="1">
        <v>104842.9</v>
      </c>
      <c r="H469" t="s">
        <v>137</v>
      </c>
      <c r="J469">
        <v>4</v>
      </c>
      <c r="K469" t="str">
        <f>IF(Tabla1[[#This Row],[cheque]]="","''",Tabla1[[#This Row],[cheque]])</f>
        <v>''</v>
      </c>
      <c r="L469">
        <f>VLOOKUP(Tabla1[[#This Row],[banco]],Hoja2!$A$1:$B$6,2,0)</f>
        <v>3</v>
      </c>
      <c r="M469" t="str">
        <f>CONCATENATE("'2019-",J469,"-",Tabla1[[#This Row],[dia]],"'")</f>
        <v>'2019-4-13'</v>
      </c>
      <c r="N469" s="4">
        <f>DATE(2019,J469,Tabla1[[#This Row],[dia]])</f>
        <v>43568</v>
      </c>
      <c r="P469">
        <f>DAY(Tabla1[[#This Row],[fecha]])</f>
        <v>13</v>
      </c>
      <c r="Q469">
        <f>MONTH(Tabla1[[#This Row],[fecha]])</f>
        <v>3</v>
      </c>
      <c r="R469">
        <f>YEAR(Tabla1[[#This Row],[fecha]])</f>
        <v>2019</v>
      </c>
      <c r="S469" t="str">
        <f t="shared" si="21"/>
        <v>'2019-3-13'</v>
      </c>
      <c r="T469" t="str">
        <f t="shared" si="22"/>
        <v>insert into estados_cuenta (tipo_movimiento, concepto, fecha, cheque, total, retiro, pagado, estatus, created_at, updated_at, pagado_boolean, id_cuenta, id_admin) values('EGRESO','PAGO SOKOLABS','2019-3-13','',812,812,812,'Pagado','2019-06-27 22:39:00','2019-06-27 22:39:00',1,3,2);</v>
      </c>
      <c r="U469" t="str">
        <f t="shared" si="23"/>
        <v/>
      </c>
    </row>
    <row r="470" spans="1:21" x14ac:dyDescent="0.2">
      <c r="A470">
        <v>13</v>
      </c>
      <c r="B470" s="4">
        <v>43537</v>
      </c>
      <c r="D470" t="s">
        <v>624</v>
      </c>
      <c r="F470" s="1">
        <v>4000</v>
      </c>
      <c r="G470" s="1">
        <v>11473.03</v>
      </c>
      <c r="H470" t="s">
        <v>136</v>
      </c>
      <c r="J470">
        <v>4</v>
      </c>
      <c r="K470" t="str">
        <f>IF(Tabla1[[#This Row],[cheque]]="","''",Tabla1[[#This Row],[cheque]])</f>
        <v>''</v>
      </c>
      <c r="L470">
        <f>VLOOKUP(Tabla1[[#This Row],[banco]],Hoja2!$A$1:$B$6,2,0)</f>
        <v>2</v>
      </c>
      <c r="M470" t="str">
        <f>CONCATENATE("'2019-",J470,"-",Tabla1[[#This Row],[dia]],"'")</f>
        <v>'2019-4-13'</v>
      </c>
      <c r="N470" s="4">
        <f>DATE(2019,J470,Tabla1[[#This Row],[dia]])</f>
        <v>43568</v>
      </c>
      <c r="P470">
        <f>DAY(Tabla1[[#This Row],[fecha]])</f>
        <v>13</v>
      </c>
      <c r="Q470">
        <f>MONTH(Tabla1[[#This Row],[fecha]])</f>
        <v>3</v>
      </c>
      <c r="R470">
        <f>YEAR(Tabla1[[#This Row],[fecha]])</f>
        <v>2019</v>
      </c>
      <c r="S470" t="str">
        <f t="shared" si="21"/>
        <v>'2019-3-13'</v>
      </c>
      <c r="T470" t="str">
        <f t="shared" si="22"/>
        <v>insert into estados_cuenta (tipo_movimiento, concepto, fecha, cheque, total, retiro, pagado, estatus, created_at, updated_at, pagado_boolean, id_cuenta, id_admin) values('EGRESO','RETIRO','2019-3-13','',4000,4000,4000,'Pagado','2019-06-27 22:39:00','2019-06-27 22:39:00',1,2,2);</v>
      </c>
      <c r="U470" t="str">
        <f t="shared" si="23"/>
        <v/>
      </c>
    </row>
    <row r="471" spans="1:21" x14ac:dyDescent="0.2">
      <c r="A471">
        <v>13</v>
      </c>
      <c r="B471" s="4">
        <v>43537</v>
      </c>
      <c r="D471" t="s">
        <v>13</v>
      </c>
      <c r="E471" s="1">
        <v>20000</v>
      </c>
      <c r="F471" s="1"/>
      <c r="G471" s="1">
        <v>31473.03</v>
      </c>
      <c r="H471" t="s">
        <v>136</v>
      </c>
      <c r="J471">
        <v>4</v>
      </c>
      <c r="K471" t="str">
        <f>IF(Tabla1[[#This Row],[cheque]]="","''",Tabla1[[#This Row],[cheque]])</f>
        <v>''</v>
      </c>
      <c r="L471">
        <f>VLOOKUP(Tabla1[[#This Row],[banco]],Hoja2!$A$1:$B$6,2,0)</f>
        <v>2</v>
      </c>
      <c r="M471" t="str">
        <f>CONCATENATE("'2019-",J471,"-",Tabla1[[#This Row],[dia]],"'")</f>
        <v>'2019-4-13'</v>
      </c>
      <c r="N471" s="4">
        <f>DATE(2019,J471,Tabla1[[#This Row],[dia]])</f>
        <v>43568</v>
      </c>
      <c r="P471">
        <f>DAY(Tabla1[[#This Row],[fecha]])</f>
        <v>13</v>
      </c>
      <c r="Q471">
        <f>MONTH(Tabla1[[#This Row],[fecha]])</f>
        <v>3</v>
      </c>
      <c r="R471">
        <f>YEAR(Tabla1[[#This Row],[fecha]])</f>
        <v>2019</v>
      </c>
      <c r="S471" t="str">
        <f t="shared" si="21"/>
        <v>'2019-3-13'</v>
      </c>
      <c r="T471" t="str">
        <f t="shared" si="22"/>
        <v/>
      </c>
      <c r="U471" t="str">
        <f t="shared" si="23"/>
        <v>insert into estados_cuenta (tipo_movimiento, concepto, fecha, cheque, total, deposito, pagado, estatus, created_at, updated_at, pagado_boolean, id_cuenta, id_admin) values('INGRESO','TRASPASO DE HSBC A BANCOMER','2019-3-13','',20000,20000,20000,'Pagado','2019-06-27 22:39:00','2019-06-27 22:39:00',1,2,2);</v>
      </c>
    </row>
    <row r="472" spans="1:21" x14ac:dyDescent="0.2">
      <c r="A472">
        <v>14</v>
      </c>
      <c r="B472" s="4">
        <v>43538</v>
      </c>
      <c r="D472" t="s">
        <v>244</v>
      </c>
      <c r="E472" s="1">
        <v>1740</v>
      </c>
      <c r="F472" s="1"/>
      <c r="G472" s="1">
        <v>106582.9</v>
      </c>
      <c r="H472" t="s">
        <v>137</v>
      </c>
      <c r="J472">
        <v>4</v>
      </c>
      <c r="K472" t="str">
        <f>IF(Tabla1[[#This Row],[cheque]]="","''",Tabla1[[#This Row],[cheque]])</f>
        <v>''</v>
      </c>
      <c r="L472">
        <f>VLOOKUP(Tabla1[[#This Row],[banco]],Hoja2!$A$1:$B$6,2,0)</f>
        <v>3</v>
      </c>
      <c r="M472" t="str">
        <f>CONCATENATE("'2019-",J472,"-",Tabla1[[#This Row],[dia]],"'")</f>
        <v>'2019-4-14'</v>
      </c>
      <c r="N472" s="4">
        <f>DATE(2019,J472,Tabla1[[#This Row],[dia]])</f>
        <v>43569</v>
      </c>
      <c r="P472">
        <f>DAY(Tabla1[[#This Row],[fecha]])</f>
        <v>14</v>
      </c>
      <c r="Q472">
        <f>MONTH(Tabla1[[#This Row],[fecha]])</f>
        <v>3</v>
      </c>
      <c r="R472">
        <f>YEAR(Tabla1[[#This Row],[fecha]])</f>
        <v>2019</v>
      </c>
      <c r="S472" t="str">
        <f t="shared" si="21"/>
        <v>'2019-3-14'</v>
      </c>
      <c r="T472" t="str">
        <f t="shared" si="22"/>
        <v/>
      </c>
      <c r="U472" t="str">
        <f t="shared" si="23"/>
        <v>insert into estados_cuenta (tipo_movimiento, concepto, fecha, cheque, total, deposito, pagado, estatus, created_at, updated_at, pagado_boolean, id_cuenta, id_admin) values('INGRESO','ESPECIALISTAS QUE HACEN LA DIFERENCIA FACTURA 5985','2019-3-14','',1740,1740,1740,'Pagado','2019-06-27 22:39:00','2019-06-27 22:39:00',1,3,2);</v>
      </c>
    </row>
    <row r="473" spans="1:21" x14ac:dyDescent="0.2">
      <c r="A473">
        <v>14</v>
      </c>
      <c r="B473" s="4">
        <v>43538</v>
      </c>
      <c r="D473" t="s">
        <v>245</v>
      </c>
      <c r="F473" s="1">
        <v>276.8</v>
      </c>
      <c r="G473" s="1">
        <v>106306.1</v>
      </c>
      <c r="H473" t="s">
        <v>137</v>
      </c>
      <c r="J473">
        <v>4</v>
      </c>
      <c r="K473" t="str">
        <f>IF(Tabla1[[#This Row],[cheque]]="","''",Tabla1[[#This Row],[cheque]])</f>
        <v>''</v>
      </c>
      <c r="L473">
        <f>VLOOKUP(Tabla1[[#This Row],[banco]],Hoja2!$A$1:$B$6,2,0)</f>
        <v>3</v>
      </c>
      <c r="M473" t="str">
        <f>CONCATENATE("'2019-",J473,"-",Tabla1[[#This Row],[dia]],"'")</f>
        <v>'2019-4-14'</v>
      </c>
      <c r="N473" s="4">
        <f>DATE(2019,J473,Tabla1[[#This Row],[dia]])</f>
        <v>43569</v>
      </c>
      <c r="P473">
        <f>DAY(Tabla1[[#This Row],[fecha]])</f>
        <v>14</v>
      </c>
      <c r="Q473">
        <f>MONTH(Tabla1[[#This Row],[fecha]])</f>
        <v>3</v>
      </c>
      <c r="R473">
        <f>YEAR(Tabla1[[#This Row],[fecha]])</f>
        <v>2019</v>
      </c>
      <c r="S473" t="str">
        <f t="shared" si="21"/>
        <v>'2019-3-14'</v>
      </c>
      <c r="T473" t="str">
        <f t="shared" si="22"/>
        <v>insert into estados_cuenta (tipo_movimiento, concepto, fecha, cheque, total, retiro, pagado, estatus, created_at, updated_at, pagado_boolean, id_cuenta, id_admin) values('EGRESO','PAGO MANDADO BETTY OFICINA','2019-3-14','',276.8,276.8,276.8,'Pagado','2019-06-27 22:39:00','2019-06-27 22:39:00',1,3,2);</v>
      </c>
      <c r="U473" t="str">
        <f t="shared" si="23"/>
        <v/>
      </c>
    </row>
    <row r="474" spans="1:21" x14ac:dyDescent="0.2">
      <c r="A474">
        <v>14</v>
      </c>
      <c r="B474" s="4">
        <v>43538</v>
      </c>
      <c r="D474" t="s">
        <v>246</v>
      </c>
      <c r="F474" s="1">
        <v>120</v>
      </c>
      <c r="G474" s="1">
        <v>106186.1</v>
      </c>
      <c r="H474" t="s">
        <v>137</v>
      </c>
      <c r="J474">
        <v>4</v>
      </c>
      <c r="K474" t="str">
        <f>IF(Tabla1[[#This Row],[cheque]]="","''",Tabla1[[#This Row],[cheque]])</f>
        <v>''</v>
      </c>
      <c r="L474">
        <f>VLOOKUP(Tabla1[[#This Row],[banco]],Hoja2!$A$1:$B$6,2,0)</f>
        <v>3</v>
      </c>
      <c r="M474" t="str">
        <f>CONCATENATE("'2019-",J474,"-",Tabla1[[#This Row],[dia]],"'")</f>
        <v>'2019-4-14'</v>
      </c>
      <c r="N474" s="4">
        <f>DATE(2019,J474,Tabla1[[#This Row],[dia]])</f>
        <v>43569</v>
      </c>
      <c r="P474">
        <f>DAY(Tabla1[[#This Row],[fecha]])</f>
        <v>14</v>
      </c>
      <c r="Q474">
        <f>MONTH(Tabla1[[#This Row],[fecha]])</f>
        <v>3</v>
      </c>
      <c r="R474">
        <f>YEAR(Tabla1[[#This Row],[fecha]])</f>
        <v>2019</v>
      </c>
      <c r="S474" t="str">
        <f t="shared" si="21"/>
        <v>'2019-3-14'</v>
      </c>
      <c r="T474" t="str">
        <f t="shared" si="22"/>
        <v>insert into estados_cuenta (tipo_movimiento, concepto, fecha, cheque, total, retiro, pagado, estatus, created_at, updated_at, pagado_boolean, id_cuenta, id_admin) values('EGRESO','PAGO A JUAN CARLOS POR DUPLICADOS DE LLAVES DE OFICINA','2019-3-14','',120,120,120,'Pagado','2019-06-27 22:39:00','2019-06-27 22:39:00',1,3,2);</v>
      </c>
      <c r="U474" t="str">
        <f t="shared" si="23"/>
        <v/>
      </c>
    </row>
    <row r="475" spans="1:21" x14ac:dyDescent="0.2">
      <c r="A475">
        <v>14</v>
      </c>
      <c r="B475" s="4">
        <v>43538</v>
      </c>
      <c r="D475" t="s">
        <v>247</v>
      </c>
      <c r="F475" s="1">
        <v>48</v>
      </c>
      <c r="G475" s="1">
        <v>106138.1</v>
      </c>
      <c r="H475" t="s">
        <v>137</v>
      </c>
      <c r="J475">
        <v>4</v>
      </c>
      <c r="K475" t="str">
        <f>IF(Tabla1[[#This Row],[cheque]]="","''",Tabla1[[#This Row],[cheque]])</f>
        <v>''</v>
      </c>
      <c r="L475">
        <f>VLOOKUP(Tabla1[[#This Row],[banco]],Hoja2!$A$1:$B$6,2,0)</f>
        <v>3</v>
      </c>
      <c r="M475" t="str">
        <f>CONCATENATE("'2019-",J475,"-",Tabla1[[#This Row],[dia]],"'")</f>
        <v>'2019-4-14'</v>
      </c>
      <c r="N475" s="4">
        <f>DATE(2019,J475,Tabla1[[#This Row],[dia]])</f>
        <v>43569</v>
      </c>
      <c r="P475">
        <f>DAY(Tabla1[[#This Row],[fecha]])</f>
        <v>14</v>
      </c>
      <c r="Q475">
        <f>MONTH(Tabla1[[#This Row],[fecha]])</f>
        <v>3</v>
      </c>
      <c r="R475">
        <f>YEAR(Tabla1[[#This Row],[fecha]])</f>
        <v>2019</v>
      </c>
      <c r="S475" t="str">
        <f t="shared" si="21"/>
        <v>'2019-3-14'</v>
      </c>
      <c r="T475" t="str">
        <f t="shared" si="22"/>
        <v>insert into estados_cuenta (tipo_movimiento, concepto, fecha, cheque, total, retiro, pagado, estatus, created_at, updated_at, pagado_boolean, id_cuenta, id_admin) values('EGRESO','IVA PENDIENTE DE LASER TONN','2019-3-14','',48,48,48,'Pagado','2019-06-27 22:39:00','2019-06-27 22:39:00',1,3,2);</v>
      </c>
      <c r="U475" t="str">
        <f t="shared" si="23"/>
        <v/>
      </c>
    </row>
    <row r="476" spans="1:21" x14ac:dyDescent="0.2">
      <c r="A476">
        <v>14</v>
      </c>
      <c r="B476" s="4">
        <v>43538</v>
      </c>
      <c r="D476" t="s">
        <v>248</v>
      </c>
      <c r="E476" s="1">
        <v>500</v>
      </c>
      <c r="F476" s="1"/>
      <c r="G476" s="1">
        <v>106638.1</v>
      </c>
      <c r="H476" t="s">
        <v>137</v>
      </c>
      <c r="J476">
        <v>4</v>
      </c>
      <c r="K476" t="str">
        <f>IF(Tabla1[[#This Row],[cheque]]="","''",Tabla1[[#This Row],[cheque]])</f>
        <v>''</v>
      </c>
      <c r="L476">
        <f>VLOOKUP(Tabla1[[#This Row],[banco]],Hoja2!$A$1:$B$6,2,0)</f>
        <v>3</v>
      </c>
      <c r="M476" t="str">
        <f>CONCATENATE("'2019-",J476,"-",Tabla1[[#This Row],[dia]],"'")</f>
        <v>'2019-4-14'</v>
      </c>
      <c r="N476" s="4">
        <f>DATE(2019,J476,Tabla1[[#This Row],[dia]])</f>
        <v>43569</v>
      </c>
      <c r="P476">
        <f>DAY(Tabla1[[#This Row],[fecha]])</f>
        <v>14</v>
      </c>
      <c r="Q476">
        <f>MONTH(Tabla1[[#This Row],[fecha]])</f>
        <v>3</v>
      </c>
      <c r="R476">
        <f>YEAR(Tabla1[[#This Row],[fecha]])</f>
        <v>2019</v>
      </c>
      <c r="S476" t="str">
        <f t="shared" si="21"/>
        <v>'2019-3-14'</v>
      </c>
      <c r="T476" t="str">
        <f t="shared" si="22"/>
        <v/>
      </c>
      <c r="U476" t="str">
        <f t="shared" si="23"/>
        <v>insert into estados_cuenta (tipo_movimiento, concepto, fecha, cheque, total, deposito, pagado, estatus, created_at, updated_at, pagado_boolean, id_cuenta, id_admin) values('INGRESO','EF MIXTO LUCA RECIBO 2152','2019-3-14','',500,500,500,'Pagado','2019-06-27 22:39:00','2019-06-27 22:39:00',1,3,2);</v>
      </c>
    </row>
    <row r="477" spans="1:21" x14ac:dyDescent="0.2">
      <c r="A477">
        <v>14</v>
      </c>
      <c r="B477" s="4">
        <v>43538</v>
      </c>
      <c r="D477" t="s">
        <v>249</v>
      </c>
      <c r="E477" s="1">
        <v>6670</v>
      </c>
      <c r="F477" s="1"/>
      <c r="G477" s="1">
        <v>113308.1</v>
      </c>
      <c r="H477" t="s">
        <v>137</v>
      </c>
      <c r="J477">
        <v>4</v>
      </c>
      <c r="K477" t="str">
        <f>IF(Tabla1[[#This Row],[cheque]]="","''",Tabla1[[#This Row],[cheque]])</f>
        <v>''</v>
      </c>
      <c r="L477">
        <f>VLOOKUP(Tabla1[[#This Row],[banco]],Hoja2!$A$1:$B$6,2,0)</f>
        <v>3</v>
      </c>
      <c r="M477" t="str">
        <f>CONCATENATE("'2019-",J477,"-",Tabla1[[#This Row],[dia]],"'")</f>
        <v>'2019-4-14'</v>
      </c>
      <c r="N477" s="4">
        <f>DATE(2019,J477,Tabla1[[#This Row],[dia]])</f>
        <v>43569</v>
      </c>
      <c r="P477">
        <f>DAY(Tabla1[[#This Row],[fecha]])</f>
        <v>14</v>
      </c>
      <c r="Q477">
        <f>MONTH(Tabla1[[#This Row],[fecha]])</f>
        <v>3</v>
      </c>
      <c r="R477">
        <f>YEAR(Tabla1[[#This Row],[fecha]])</f>
        <v>2019</v>
      </c>
      <c r="S477" t="str">
        <f t="shared" si="21"/>
        <v>'2019-3-14'</v>
      </c>
      <c r="T477" t="str">
        <f t="shared" si="22"/>
        <v/>
      </c>
      <c r="U477" t="str">
        <f t="shared" si="23"/>
        <v>insert into estados_cuenta (tipo_movimiento, concepto, fecha, cheque, total, deposito, pagado, estatus, created_at, updated_at, pagado_boolean, id_cuenta, id_admin) values('INGRESO','RO, CERTRO Y PAQ "TRULAN" FACTURA 5991','2019-3-14','',6670,6670,6670,'Pagado','2019-06-27 22:39:00','2019-06-27 22:39:00',1,3,2);</v>
      </c>
    </row>
    <row r="478" spans="1:21" x14ac:dyDescent="0.2">
      <c r="A478">
        <v>14</v>
      </c>
      <c r="B478" s="4">
        <v>43538</v>
      </c>
      <c r="D478" t="s">
        <v>250</v>
      </c>
      <c r="F478" s="1">
        <v>13059</v>
      </c>
      <c r="G478" s="1">
        <v>100249.1</v>
      </c>
      <c r="H478" t="s">
        <v>137</v>
      </c>
      <c r="J478">
        <v>4</v>
      </c>
      <c r="K478" t="str">
        <f>IF(Tabla1[[#This Row],[cheque]]="","''",Tabla1[[#This Row],[cheque]])</f>
        <v>''</v>
      </c>
      <c r="L478">
        <f>VLOOKUP(Tabla1[[#This Row],[banco]],Hoja2!$A$1:$B$6,2,0)</f>
        <v>3</v>
      </c>
      <c r="M478" t="str">
        <f>CONCATENATE("'2019-",J478,"-",Tabla1[[#This Row],[dia]],"'")</f>
        <v>'2019-4-14'</v>
      </c>
      <c r="N478" s="4">
        <f>DATE(2019,J478,Tabla1[[#This Row],[dia]])</f>
        <v>43569</v>
      </c>
      <c r="P478">
        <f>DAY(Tabla1[[#This Row],[fecha]])</f>
        <v>14</v>
      </c>
      <c r="Q478">
        <f>MONTH(Tabla1[[#This Row],[fecha]])</f>
        <v>3</v>
      </c>
      <c r="R478">
        <f>YEAR(Tabla1[[#This Row],[fecha]])</f>
        <v>2019</v>
      </c>
      <c r="S478" t="str">
        <f t="shared" si="21"/>
        <v>'2019-3-14'</v>
      </c>
      <c r="T478" t="str">
        <f t="shared" si="22"/>
        <v>insert into estados_cuenta (tipo_movimiento, concepto, fecha, cheque, total, retiro, pagado, estatus, created_at, updated_at, pagado_boolean, id_cuenta, id_admin) values('EGRESO','SEGURO IMSS-INFONAVIT, SEGURO OFICINA, IMPUESTO IMSS','2019-3-14','',13059,13059,13059,'Pagado','2019-06-27 22:39:00','2019-06-27 22:39:00',1,3,2);</v>
      </c>
      <c r="U478" t="str">
        <f t="shared" si="23"/>
        <v/>
      </c>
    </row>
    <row r="479" spans="1:21" x14ac:dyDescent="0.2">
      <c r="A479">
        <v>14</v>
      </c>
      <c r="B479" s="4">
        <v>43538</v>
      </c>
      <c r="D479" t="s">
        <v>251</v>
      </c>
      <c r="F479" s="1">
        <v>120</v>
      </c>
      <c r="G479" s="1">
        <v>100129.1</v>
      </c>
      <c r="H479" t="s">
        <v>137</v>
      </c>
      <c r="J479">
        <v>4</v>
      </c>
      <c r="K479" t="str">
        <f>IF(Tabla1[[#This Row],[cheque]]="","''",Tabla1[[#This Row],[cheque]])</f>
        <v>''</v>
      </c>
      <c r="L479">
        <f>VLOOKUP(Tabla1[[#This Row],[banco]],Hoja2!$A$1:$B$6,2,0)</f>
        <v>3</v>
      </c>
      <c r="M479" t="str">
        <f>CONCATENATE("'2019-",J479,"-",Tabla1[[#This Row],[dia]],"'")</f>
        <v>'2019-4-14'</v>
      </c>
      <c r="N479" s="4">
        <f>DATE(2019,J479,Tabla1[[#This Row],[dia]])</f>
        <v>43569</v>
      </c>
      <c r="P479">
        <f>DAY(Tabla1[[#This Row],[fecha]])</f>
        <v>14</v>
      </c>
      <c r="Q479">
        <f>MONTH(Tabla1[[#This Row],[fecha]])</f>
        <v>3</v>
      </c>
      <c r="R479">
        <f>YEAR(Tabla1[[#This Row],[fecha]])</f>
        <v>2019</v>
      </c>
      <c r="S479" t="str">
        <f t="shared" si="21"/>
        <v>'2019-3-14'</v>
      </c>
      <c r="T479" t="str">
        <f t="shared" si="22"/>
        <v>insert into estados_cuenta (tipo_movimiento, concepto, fecha, cheque, total, retiro, pagado, estatus, created_at, updated_at, pagado_boolean, id_cuenta, id_admin) values('EGRESO','MANDADO BETTY','2019-3-14','',120,120,120,'Pagado','2019-06-27 22:39:00','2019-06-27 22:39:00',1,3,2);</v>
      </c>
      <c r="U479" t="str">
        <f t="shared" si="23"/>
        <v/>
      </c>
    </row>
    <row r="480" spans="1:21" x14ac:dyDescent="0.2">
      <c r="A480">
        <v>15</v>
      </c>
      <c r="B480" s="4">
        <v>43539</v>
      </c>
      <c r="D480" t="s">
        <v>49</v>
      </c>
      <c r="F480" s="1">
        <v>5000</v>
      </c>
      <c r="G480" s="1">
        <v>95129.1</v>
      </c>
      <c r="H480" t="s">
        <v>137</v>
      </c>
      <c r="J480">
        <v>4</v>
      </c>
      <c r="K480" t="str">
        <f>IF(Tabla1[[#This Row],[cheque]]="","''",Tabla1[[#This Row],[cheque]])</f>
        <v>''</v>
      </c>
      <c r="L480">
        <f>VLOOKUP(Tabla1[[#This Row],[banco]],Hoja2!$A$1:$B$6,2,0)</f>
        <v>3</v>
      </c>
      <c r="M480" t="str">
        <f>CONCATENATE("'2019-",J480,"-",Tabla1[[#This Row],[dia]],"'")</f>
        <v>'2019-4-15'</v>
      </c>
      <c r="N480" s="4">
        <f>DATE(2019,J480,Tabla1[[#This Row],[dia]])</f>
        <v>43570</v>
      </c>
      <c r="P480">
        <f>DAY(Tabla1[[#This Row],[fecha]])</f>
        <v>15</v>
      </c>
      <c r="Q480">
        <f>MONTH(Tabla1[[#This Row],[fecha]])</f>
        <v>3</v>
      </c>
      <c r="R480">
        <f>YEAR(Tabla1[[#This Row],[fecha]])</f>
        <v>2019</v>
      </c>
      <c r="S480" t="str">
        <f t="shared" si="21"/>
        <v>'2019-3-15'</v>
      </c>
      <c r="T480" t="str">
        <f t="shared" si="22"/>
        <v>insert into estados_cuenta (tipo_movimiento, concepto, fecha, cheque, total, retiro, pagado, estatus, created_at, updated_at, pagado_boolean, id_cuenta, id_admin) values('EGRESO','NOMINA LULY','2019-3-15','',5000,5000,5000,'Pagado','2019-06-27 22:39:00','2019-06-27 22:39:00',1,3,2);</v>
      </c>
      <c r="U480" t="str">
        <f t="shared" si="23"/>
        <v/>
      </c>
    </row>
    <row r="481" spans="1:21" x14ac:dyDescent="0.2">
      <c r="A481">
        <v>15</v>
      </c>
      <c r="B481" s="4">
        <v>43539</v>
      </c>
      <c r="D481" t="s">
        <v>53</v>
      </c>
      <c r="F481" s="1">
        <v>4050</v>
      </c>
      <c r="G481" s="1">
        <v>91079.1</v>
      </c>
      <c r="H481" t="s">
        <v>137</v>
      </c>
      <c r="J481">
        <v>4</v>
      </c>
      <c r="K481" t="str">
        <f>IF(Tabla1[[#This Row],[cheque]]="","''",Tabla1[[#This Row],[cheque]])</f>
        <v>''</v>
      </c>
      <c r="L481">
        <f>VLOOKUP(Tabla1[[#This Row],[banco]],Hoja2!$A$1:$B$6,2,0)</f>
        <v>3</v>
      </c>
      <c r="M481" t="str">
        <f>CONCATENATE("'2019-",J481,"-",Tabla1[[#This Row],[dia]],"'")</f>
        <v>'2019-4-15'</v>
      </c>
      <c r="N481" s="4">
        <f>DATE(2019,J481,Tabla1[[#This Row],[dia]])</f>
        <v>43570</v>
      </c>
      <c r="P481">
        <f>DAY(Tabla1[[#This Row],[fecha]])</f>
        <v>15</v>
      </c>
      <c r="Q481">
        <f>MONTH(Tabla1[[#This Row],[fecha]])</f>
        <v>3</v>
      </c>
      <c r="R481">
        <f>YEAR(Tabla1[[#This Row],[fecha]])</f>
        <v>2019</v>
      </c>
      <c r="S481" t="str">
        <f t="shared" si="21"/>
        <v>'2019-3-15'</v>
      </c>
      <c r="T481" t="str">
        <f t="shared" si="22"/>
        <v>insert into estados_cuenta (tipo_movimiento, concepto, fecha, cheque, total, retiro, pagado, estatus, created_at, updated_at, pagado_boolean, id_cuenta, id_admin) values('EGRESO','NOMINA PAOLA','2019-3-15','',4050,4050,4050,'Pagado','2019-06-27 22:39:00','2019-06-27 22:39:00',1,3,2);</v>
      </c>
      <c r="U481" t="str">
        <f t="shared" si="23"/>
        <v/>
      </c>
    </row>
    <row r="482" spans="1:21" x14ac:dyDescent="0.2">
      <c r="A482">
        <v>15</v>
      </c>
      <c r="B482" s="4">
        <v>43539</v>
      </c>
      <c r="D482" t="s">
        <v>252</v>
      </c>
      <c r="F482" s="1">
        <v>4500</v>
      </c>
      <c r="G482" s="1">
        <v>86579.1</v>
      </c>
      <c r="H482" t="s">
        <v>137</v>
      </c>
      <c r="J482">
        <v>4</v>
      </c>
      <c r="K482" t="str">
        <f>IF(Tabla1[[#This Row],[cheque]]="","''",Tabla1[[#This Row],[cheque]])</f>
        <v>''</v>
      </c>
      <c r="L482">
        <f>VLOOKUP(Tabla1[[#This Row],[banco]],Hoja2!$A$1:$B$6,2,0)</f>
        <v>3</v>
      </c>
      <c r="M482" t="str">
        <f>CONCATENATE("'2019-",J482,"-",Tabla1[[#This Row],[dia]],"'")</f>
        <v>'2019-4-15'</v>
      </c>
      <c r="N482" s="4">
        <f>DATE(2019,J482,Tabla1[[#This Row],[dia]])</f>
        <v>43570</v>
      </c>
      <c r="P482">
        <f>DAY(Tabla1[[#This Row],[fecha]])</f>
        <v>15</v>
      </c>
      <c r="Q482">
        <f>MONTH(Tabla1[[#This Row],[fecha]])</f>
        <v>3</v>
      </c>
      <c r="R482">
        <f>YEAR(Tabla1[[#This Row],[fecha]])</f>
        <v>2019</v>
      </c>
      <c r="S482" t="str">
        <f t="shared" si="21"/>
        <v>'2019-3-15'</v>
      </c>
      <c r="T482" t="str">
        <f t="shared" si="22"/>
        <v>insert into estados_cuenta (tipo_movimiento, concepto, fecha, cheque, total, retiro, pagado, estatus, created_at, updated_at, pagado_boolean, id_cuenta, id_admin) values('EGRESO','NOMINA RAFAEL','2019-3-15','',4500,4500,4500,'Pagado','2019-06-27 22:39:00','2019-06-27 22:39:00',1,3,2);</v>
      </c>
      <c r="U482" t="str">
        <f t="shared" si="23"/>
        <v/>
      </c>
    </row>
    <row r="483" spans="1:21" x14ac:dyDescent="0.2">
      <c r="A483">
        <v>15</v>
      </c>
      <c r="B483" s="4">
        <v>43539</v>
      </c>
      <c r="D483" t="s">
        <v>50</v>
      </c>
      <c r="F483" s="1">
        <v>4500</v>
      </c>
      <c r="G483" s="1">
        <v>82079.100000000006</v>
      </c>
      <c r="H483" t="s">
        <v>137</v>
      </c>
      <c r="J483">
        <v>4</v>
      </c>
      <c r="K483" t="str">
        <f>IF(Tabla1[[#This Row],[cheque]]="","''",Tabla1[[#This Row],[cheque]])</f>
        <v>''</v>
      </c>
      <c r="L483">
        <f>VLOOKUP(Tabla1[[#This Row],[banco]],Hoja2!$A$1:$B$6,2,0)</f>
        <v>3</v>
      </c>
      <c r="M483" t="str">
        <f>CONCATENATE("'2019-",J483,"-",Tabla1[[#This Row],[dia]],"'")</f>
        <v>'2019-4-15'</v>
      </c>
      <c r="N483" s="4">
        <f>DATE(2019,J483,Tabla1[[#This Row],[dia]])</f>
        <v>43570</v>
      </c>
      <c r="P483">
        <f>DAY(Tabla1[[#This Row],[fecha]])</f>
        <v>15</v>
      </c>
      <c r="Q483">
        <f>MONTH(Tabla1[[#This Row],[fecha]])</f>
        <v>3</v>
      </c>
      <c r="R483">
        <f>YEAR(Tabla1[[#This Row],[fecha]])</f>
        <v>2019</v>
      </c>
      <c r="S483" t="str">
        <f t="shared" si="21"/>
        <v>'2019-3-15'</v>
      </c>
      <c r="T483" t="str">
        <f t="shared" si="22"/>
        <v>insert into estados_cuenta (tipo_movimiento, concepto, fecha, cheque, total, retiro, pagado, estatus, created_at, updated_at, pagado_boolean, id_cuenta, id_admin) values('EGRESO','NOMINA CRISTY','2019-3-15','',4500,4500,4500,'Pagado','2019-06-27 22:39:00','2019-06-27 22:39:00',1,3,2);</v>
      </c>
      <c r="U483" t="str">
        <f t="shared" si="23"/>
        <v/>
      </c>
    </row>
    <row r="484" spans="1:21" x14ac:dyDescent="0.2">
      <c r="A484">
        <v>15</v>
      </c>
      <c r="B484" s="4">
        <v>43539</v>
      </c>
      <c r="D484" t="s">
        <v>51</v>
      </c>
      <c r="F484" s="1">
        <v>4500</v>
      </c>
      <c r="G484" s="1">
        <v>77579.100000000006</v>
      </c>
      <c r="H484" t="s">
        <v>137</v>
      </c>
      <c r="J484">
        <v>4</v>
      </c>
      <c r="K484" t="str">
        <f>IF(Tabla1[[#This Row],[cheque]]="","''",Tabla1[[#This Row],[cheque]])</f>
        <v>''</v>
      </c>
      <c r="L484">
        <f>VLOOKUP(Tabla1[[#This Row],[banco]],Hoja2!$A$1:$B$6,2,0)</f>
        <v>3</v>
      </c>
      <c r="M484" t="str">
        <f>CONCATENATE("'2019-",J484,"-",Tabla1[[#This Row],[dia]],"'")</f>
        <v>'2019-4-15'</v>
      </c>
      <c r="N484" s="4">
        <f>DATE(2019,J484,Tabla1[[#This Row],[dia]])</f>
        <v>43570</v>
      </c>
      <c r="P484">
        <f>DAY(Tabla1[[#This Row],[fecha]])</f>
        <v>15</v>
      </c>
      <c r="Q484">
        <f>MONTH(Tabla1[[#This Row],[fecha]])</f>
        <v>3</v>
      </c>
      <c r="R484">
        <f>YEAR(Tabla1[[#This Row],[fecha]])</f>
        <v>2019</v>
      </c>
      <c r="S484" t="str">
        <f t="shared" si="21"/>
        <v>'2019-3-15'</v>
      </c>
      <c r="T484" t="str">
        <f t="shared" si="22"/>
        <v>insert into estados_cuenta (tipo_movimiento, concepto, fecha, cheque, total, retiro, pagado, estatus, created_at, updated_at, pagado_boolean, id_cuenta, id_admin) values('EGRESO','NOMINA BETTY','2019-3-15','',4500,4500,4500,'Pagado','2019-06-27 22:39:00','2019-06-27 22:39:00',1,3,2);</v>
      </c>
      <c r="U484" t="str">
        <f t="shared" si="23"/>
        <v/>
      </c>
    </row>
    <row r="485" spans="1:21" x14ac:dyDescent="0.2">
      <c r="A485">
        <v>15</v>
      </c>
      <c r="B485" s="4">
        <v>43539</v>
      </c>
      <c r="D485" t="s">
        <v>74</v>
      </c>
      <c r="F485" s="1">
        <v>2500</v>
      </c>
      <c r="G485" s="1">
        <v>75079.100000000006</v>
      </c>
      <c r="H485" t="s">
        <v>137</v>
      </c>
      <c r="J485">
        <v>4</v>
      </c>
      <c r="K485" t="str">
        <f>IF(Tabla1[[#This Row],[cheque]]="","''",Tabla1[[#This Row],[cheque]])</f>
        <v>''</v>
      </c>
      <c r="L485">
        <f>VLOOKUP(Tabla1[[#This Row],[banco]],Hoja2!$A$1:$B$6,2,0)</f>
        <v>3</v>
      </c>
      <c r="M485" t="str">
        <f>CONCATENATE("'2019-",J485,"-",Tabla1[[#This Row],[dia]],"'")</f>
        <v>'2019-4-15'</v>
      </c>
      <c r="N485" s="4">
        <f>DATE(2019,J485,Tabla1[[#This Row],[dia]])</f>
        <v>43570</v>
      </c>
      <c r="P485">
        <f>DAY(Tabla1[[#This Row],[fecha]])</f>
        <v>15</v>
      </c>
      <c r="Q485">
        <f>MONTH(Tabla1[[#This Row],[fecha]])</f>
        <v>3</v>
      </c>
      <c r="R485">
        <f>YEAR(Tabla1[[#This Row],[fecha]])</f>
        <v>2019</v>
      </c>
      <c r="S485" t="str">
        <f t="shared" si="21"/>
        <v>'2019-3-15'</v>
      </c>
      <c r="T485" t="str">
        <f t="shared" si="22"/>
        <v>insert into estados_cuenta (tipo_movimiento, concepto, fecha, cheque, total, retiro, pagado, estatus, created_at, updated_at, pagado_boolean, id_cuenta, id_admin) values('EGRESO','NOMINA AIME','2019-3-15','',2500,2500,2500,'Pagado','2019-06-27 22:39:00','2019-06-27 22:39:00',1,3,2);</v>
      </c>
      <c r="U485" t="str">
        <f t="shared" si="23"/>
        <v/>
      </c>
    </row>
    <row r="486" spans="1:21" x14ac:dyDescent="0.2">
      <c r="A486">
        <v>15</v>
      </c>
      <c r="B486" s="4">
        <v>43539</v>
      </c>
      <c r="D486" t="s">
        <v>48</v>
      </c>
      <c r="F486" s="1">
        <v>4500</v>
      </c>
      <c r="G486" s="1">
        <v>70579.100000000006</v>
      </c>
      <c r="H486" t="s">
        <v>137</v>
      </c>
      <c r="J486">
        <v>4</v>
      </c>
      <c r="K486" t="str">
        <f>IF(Tabla1[[#This Row],[cheque]]="","''",Tabla1[[#This Row],[cheque]])</f>
        <v>''</v>
      </c>
      <c r="L486">
        <f>VLOOKUP(Tabla1[[#This Row],[banco]],Hoja2!$A$1:$B$6,2,0)</f>
        <v>3</v>
      </c>
      <c r="M486" t="str">
        <f>CONCATENATE("'2019-",J486,"-",Tabla1[[#This Row],[dia]],"'")</f>
        <v>'2019-4-15'</v>
      </c>
      <c r="N486" s="4">
        <f>DATE(2019,J486,Tabla1[[#This Row],[dia]])</f>
        <v>43570</v>
      </c>
      <c r="P486">
        <f>DAY(Tabla1[[#This Row],[fecha]])</f>
        <v>15</v>
      </c>
      <c r="Q486">
        <f>MONTH(Tabla1[[#This Row],[fecha]])</f>
        <v>3</v>
      </c>
      <c r="R486">
        <f>YEAR(Tabla1[[#This Row],[fecha]])</f>
        <v>2019</v>
      </c>
      <c r="S486" t="str">
        <f t="shared" si="21"/>
        <v>'2019-3-15'</v>
      </c>
      <c r="T486" t="str">
        <f t="shared" si="22"/>
        <v>insert into estados_cuenta (tipo_movimiento, concepto, fecha, cheque, total, retiro, pagado, estatus, created_at, updated_at, pagado_boolean, id_cuenta, id_admin) values('EGRESO','NOMINA JUAN CARLOS','2019-3-15','',4500,4500,4500,'Pagado','2019-06-27 22:39:00','2019-06-27 22:39:00',1,3,2);</v>
      </c>
      <c r="U486" t="str">
        <f t="shared" si="23"/>
        <v/>
      </c>
    </row>
    <row r="487" spans="1:21" x14ac:dyDescent="0.2">
      <c r="A487">
        <v>15</v>
      </c>
      <c r="B487" s="4">
        <v>43539</v>
      </c>
      <c r="D487" t="s">
        <v>253</v>
      </c>
      <c r="E487" s="1">
        <v>4500</v>
      </c>
      <c r="F487" s="1"/>
      <c r="G487" s="1">
        <v>75079.100000000006</v>
      </c>
      <c r="H487" t="s">
        <v>137</v>
      </c>
      <c r="J487">
        <v>4</v>
      </c>
      <c r="K487" t="str">
        <f>IF(Tabla1[[#This Row],[cheque]]="","''",Tabla1[[#This Row],[cheque]])</f>
        <v>''</v>
      </c>
      <c r="L487">
        <f>VLOOKUP(Tabla1[[#This Row],[banco]],Hoja2!$A$1:$B$6,2,0)</f>
        <v>3</v>
      </c>
      <c r="M487" t="str">
        <f>CONCATENATE("'2019-",J487,"-",Tabla1[[#This Row],[dia]],"'")</f>
        <v>'2019-4-15'</v>
      </c>
      <c r="N487" s="4">
        <f>DATE(2019,J487,Tabla1[[#This Row],[dia]])</f>
        <v>43570</v>
      </c>
      <c r="P487">
        <f>DAY(Tabla1[[#This Row],[fecha]])</f>
        <v>15</v>
      </c>
      <c r="Q487">
        <f>MONTH(Tabla1[[#This Row],[fecha]])</f>
        <v>3</v>
      </c>
      <c r="R487">
        <f>YEAR(Tabla1[[#This Row],[fecha]])</f>
        <v>2019</v>
      </c>
      <c r="S487" t="str">
        <f t="shared" si="21"/>
        <v>'2019-3-15'</v>
      </c>
      <c r="T487" t="str">
        <f t="shared" si="22"/>
        <v/>
      </c>
      <c r="U487" t="str">
        <f t="shared" si="23"/>
        <v>insert into estados_cuenta (tipo_movimiento, concepto, fecha, cheque, total, deposito, pagado, estatus, created_at, updated_at, pagado_boolean, id_cuenta, id_admin) values('INGRESO','REVERSA NOMINA CRISTY','2019-3-15','',4500,4500,4500,'Pagado','2019-06-27 22:39:00','2019-06-27 22:39:00',1,3,2);</v>
      </c>
    </row>
    <row r="488" spans="1:21" x14ac:dyDescent="0.2">
      <c r="A488">
        <v>15</v>
      </c>
      <c r="B488" s="4">
        <v>43539</v>
      </c>
      <c r="D488" t="s">
        <v>254</v>
      </c>
      <c r="E488" s="1">
        <v>398.8</v>
      </c>
      <c r="F488" s="1"/>
      <c r="G488" s="1">
        <v>75477.899999999994</v>
      </c>
      <c r="H488" t="s">
        <v>137</v>
      </c>
      <c r="J488">
        <v>4</v>
      </c>
      <c r="K488" t="str">
        <f>IF(Tabla1[[#This Row],[cheque]]="","''",Tabla1[[#This Row],[cheque]])</f>
        <v>''</v>
      </c>
      <c r="L488">
        <f>VLOOKUP(Tabla1[[#This Row],[banco]],Hoja2!$A$1:$B$6,2,0)</f>
        <v>3</v>
      </c>
      <c r="M488" t="str">
        <f>CONCATENATE("'2019-",J488,"-",Tabla1[[#This Row],[dia]],"'")</f>
        <v>'2019-4-15'</v>
      </c>
      <c r="N488" s="4">
        <f>DATE(2019,J488,Tabla1[[#This Row],[dia]])</f>
        <v>43570</v>
      </c>
      <c r="P488">
        <f>DAY(Tabla1[[#This Row],[fecha]])</f>
        <v>15</v>
      </c>
      <c r="Q488">
        <f>MONTH(Tabla1[[#This Row],[fecha]])</f>
        <v>3</v>
      </c>
      <c r="R488">
        <f>YEAR(Tabla1[[#This Row],[fecha]])</f>
        <v>2019</v>
      </c>
      <c r="S488" t="str">
        <f t="shared" si="21"/>
        <v>'2019-3-15'</v>
      </c>
      <c r="T488" t="str">
        <f t="shared" si="22"/>
        <v/>
      </c>
      <c r="U488" t="str">
        <f t="shared" si="23"/>
        <v>insert into estados_cuenta (tipo_movimiento, concepto, fecha, cheque, total, deposito, pagado, estatus, created_at, updated_at, pagado_boolean, id_cuenta, id_admin) values('INGRESO','EF LEARNSCOPIC RECIBO 2153','2019-3-15','',398.8,398.8,398.8,'Pagado','2019-06-27 22:39:00','2019-06-27 22:39:00',1,3,2);</v>
      </c>
    </row>
    <row r="489" spans="1:21" x14ac:dyDescent="0.2">
      <c r="A489">
        <v>15</v>
      </c>
      <c r="B489" s="4">
        <v>43539</v>
      </c>
      <c r="D489" t="s">
        <v>255</v>
      </c>
      <c r="E489" s="1">
        <v>1740</v>
      </c>
      <c r="F489" s="1"/>
      <c r="G489" s="1">
        <v>77217.899999999994</v>
      </c>
      <c r="H489" t="s">
        <v>137</v>
      </c>
      <c r="J489">
        <v>4</v>
      </c>
      <c r="K489" t="str">
        <f>IF(Tabla1[[#This Row],[cheque]]="","''",Tabla1[[#This Row],[cheque]])</f>
        <v>''</v>
      </c>
      <c r="L489">
        <f>VLOOKUP(Tabla1[[#This Row],[banco]],Hoja2!$A$1:$B$6,2,0)</f>
        <v>3</v>
      </c>
      <c r="M489" t="str">
        <f>CONCATENATE("'2019-",J489,"-",Tabla1[[#This Row],[dia]],"'")</f>
        <v>'2019-4-15'</v>
      </c>
      <c r="N489" s="4">
        <f>DATE(2019,J489,Tabla1[[#This Row],[dia]])</f>
        <v>43570</v>
      </c>
      <c r="P489">
        <f>DAY(Tabla1[[#This Row],[fecha]])</f>
        <v>15</v>
      </c>
      <c r="Q489">
        <f>MONTH(Tabla1[[#This Row],[fecha]])</f>
        <v>3</v>
      </c>
      <c r="R489">
        <f>YEAR(Tabla1[[#This Row],[fecha]])</f>
        <v>2019</v>
      </c>
      <c r="S489" t="str">
        <f t="shared" si="21"/>
        <v>'2019-3-15'</v>
      </c>
      <c r="T489" t="str">
        <f t="shared" si="22"/>
        <v/>
      </c>
      <c r="U489" t="str">
        <f t="shared" si="23"/>
        <v>insert into estados_cuenta (tipo_movimiento, concepto, fecha, cheque, total, deposito, pagado, estatus, created_at, updated_at, pagado_boolean, id_cuenta, id_admin) values('INGRESO','TITRM DUZZY FACTURA 5993','2019-3-15','',1740,1740,1740,'Pagado','2019-06-27 22:39:00','2019-06-27 22:39:00',1,3,2);</v>
      </c>
    </row>
    <row r="490" spans="1:21" x14ac:dyDescent="0.2">
      <c r="A490">
        <v>15</v>
      </c>
      <c r="B490" s="4">
        <v>43539</v>
      </c>
      <c r="D490" t="s">
        <v>256</v>
      </c>
      <c r="F490" s="1">
        <v>15000</v>
      </c>
      <c r="G490" s="1">
        <v>62217.9</v>
      </c>
      <c r="H490" t="s">
        <v>137</v>
      </c>
      <c r="J490">
        <v>4</v>
      </c>
      <c r="K490" t="str">
        <f>IF(Tabla1[[#This Row],[cheque]]="","''",Tabla1[[#This Row],[cheque]])</f>
        <v>''</v>
      </c>
      <c r="L490">
        <f>VLOOKUP(Tabla1[[#This Row],[banco]],Hoja2!$A$1:$B$6,2,0)</f>
        <v>3</v>
      </c>
      <c r="M490" t="str">
        <f>CONCATENATE("'2019-",J490,"-",Tabla1[[#This Row],[dia]],"'")</f>
        <v>'2019-4-15'</v>
      </c>
      <c r="N490" s="4">
        <f>DATE(2019,J490,Tabla1[[#This Row],[dia]])</f>
        <v>43570</v>
      </c>
      <c r="P490">
        <f>DAY(Tabla1[[#This Row],[fecha]])</f>
        <v>15</v>
      </c>
      <c r="Q490">
        <f>MONTH(Tabla1[[#This Row],[fecha]])</f>
        <v>3</v>
      </c>
      <c r="R490">
        <f>YEAR(Tabla1[[#This Row],[fecha]])</f>
        <v>2019</v>
      </c>
      <c r="S490" t="str">
        <f t="shared" si="21"/>
        <v>'2019-3-15'</v>
      </c>
      <c r="T490" t="str">
        <f t="shared" si="22"/>
        <v>insert into estados_cuenta (tipo_movimiento, concepto, fecha, cheque, total, retiro, pagado, estatus, created_at, updated_at, pagado_boolean, id_cuenta, id_admin) values('EGRESO','RENTA DESPACHO','2019-3-15','',15000,15000,15000,'Pagado','2019-06-27 22:39:00','2019-06-27 22:39:00',1,3,2);</v>
      </c>
      <c r="U490" t="str">
        <f t="shared" si="23"/>
        <v/>
      </c>
    </row>
    <row r="491" spans="1:21" x14ac:dyDescent="0.2">
      <c r="A491">
        <v>15</v>
      </c>
      <c r="B491" s="4">
        <v>43539</v>
      </c>
      <c r="D491" t="s">
        <v>257</v>
      </c>
      <c r="F491" s="1">
        <v>450</v>
      </c>
      <c r="G491" s="1">
        <v>61767.9</v>
      </c>
      <c r="H491" t="s">
        <v>137</v>
      </c>
      <c r="J491">
        <v>4</v>
      </c>
      <c r="K491" t="str">
        <f>IF(Tabla1[[#This Row],[cheque]]="","''",Tabla1[[#This Row],[cheque]])</f>
        <v>''</v>
      </c>
      <c r="L491">
        <f>VLOOKUP(Tabla1[[#This Row],[banco]],Hoja2!$A$1:$B$6,2,0)</f>
        <v>3</v>
      </c>
      <c r="M491" t="str">
        <f>CONCATENATE("'2019-",J491,"-",Tabla1[[#This Row],[dia]],"'")</f>
        <v>'2019-4-15'</v>
      </c>
      <c r="N491" s="4">
        <f>DATE(2019,J491,Tabla1[[#This Row],[dia]])</f>
        <v>43570</v>
      </c>
      <c r="P491">
        <f>DAY(Tabla1[[#This Row],[fecha]])</f>
        <v>15</v>
      </c>
      <c r="Q491">
        <f>MONTH(Tabla1[[#This Row],[fecha]])</f>
        <v>3</v>
      </c>
      <c r="R491">
        <f>YEAR(Tabla1[[#This Row],[fecha]])</f>
        <v>2019</v>
      </c>
      <c r="S491" t="str">
        <f t="shared" si="21"/>
        <v>'2019-3-15'</v>
      </c>
      <c r="T491" t="str">
        <f t="shared" si="22"/>
        <v>insert into estados_cuenta (tipo_movimiento, concepto, fecha, cheque, total, retiro, pagado, estatus, created_at, updated_at, pagado_boolean, id_cuenta, id_admin) values('EGRESO','NOMINA PAOLA RESTANTE','2019-3-15','',450,450,450,'Pagado','2019-06-27 22:39:00','2019-06-27 22:39:00',1,3,2);</v>
      </c>
      <c r="U491" t="str">
        <f t="shared" si="23"/>
        <v/>
      </c>
    </row>
    <row r="492" spans="1:21" x14ac:dyDescent="0.2">
      <c r="A492">
        <v>15</v>
      </c>
      <c r="B492" s="4">
        <v>43539</v>
      </c>
      <c r="D492" t="s">
        <v>65</v>
      </c>
      <c r="F492" s="1">
        <v>4000</v>
      </c>
      <c r="G492" s="1">
        <v>57767.9</v>
      </c>
      <c r="H492" t="s">
        <v>137</v>
      </c>
      <c r="J492">
        <v>4</v>
      </c>
      <c r="K492" t="str">
        <f>IF(Tabla1[[#This Row],[cheque]]="","''",Tabla1[[#This Row],[cheque]])</f>
        <v>''</v>
      </c>
      <c r="L492">
        <f>VLOOKUP(Tabla1[[#This Row],[banco]],Hoja2!$A$1:$B$6,2,0)</f>
        <v>3</v>
      </c>
      <c r="M492" t="str">
        <f>CONCATENATE("'2019-",J492,"-",Tabla1[[#This Row],[dia]],"'")</f>
        <v>'2019-4-15'</v>
      </c>
      <c r="N492" s="4">
        <f>DATE(2019,J492,Tabla1[[#This Row],[dia]])</f>
        <v>43570</v>
      </c>
      <c r="P492">
        <f>DAY(Tabla1[[#This Row],[fecha]])</f>
        <v>15</v>
      </c>
      <c r="Q492">
        <f>MONTH(Tabla1[[#This Row],[fecha]])</f>
        <v>3</v>
      </c>
      <c r="R492">
        <f>YEAR(Tabla1[[#This Row],[fecha]])</f>
        <v>2019</v>
      </c>
      <c r="S492" t="str">
        <f t="shared" si="21"/>
        <v>'2019-3-15'</v>
      </c>
      <c r="T492" t="str">
        <f t="shared" si="22"/>
        <v>insert into estados_cuenta (tipo_movimiento, concepto, fecha, cheque, total, retiro, pagado, estatus, created_at, updated_at, pagado_boolean, id_cuenta, id_admin) values('EGRESO','NOMINA DIANA','2019-3-15','',4000,4000,4000,'Pagado','2019-06-27 22:39:00','2019-06-27 22:39:00',1,3,2);</v>
      </c>
      <c r="U492" t="str">
        <f t="shared" si="23"/>
        <v/>
      </c>
    </row>
    <row r="493" spans="1:21" x14ac:dyDescent="0.2">
      <c r="A493">
        <v>15</v>
      </c>
      <c r="B493" s="4">
        <v>43539</v>
      </c>
      <c r="D493" t="s">
        <v>50</v>
      </c>
      <c r="F493" s="1">
        <v>4500</v>
      </c>
      <c r="G493" s="1">
        <v>53267.9</v>
      </c>
      <c r="H493" t="s">
        <v>137</v>
      </c>
      <c r="J493">
        <v>4</v>
      </c>
      <c r="K493" t="str">
        <f>IF(Tabla1[[#This Row],[cheque]]="","''",Tabla1[[#This Row],[cheque]])</f>
        <v>''</v>
      </c>
      <c r="L493">
        <f>VLOOKUP(Tabla1[[#This Row],[banco]],Hoja2!$A$1:$B$6,2,0)</f>
        <v>3</v>
      </c>
      <c r="M493" t="str">
        <f>CONCATENATE("'2019-",J493,"-",Tabla1[[#This Row],[dia]],"'")</f>
        <v>'2019-4-15'</v>
      </c>
      <c r="N493" s="4">
        <f>DATE(2019,J493,Tabla1[[#This Row],[dia]])</f>
        <v>43570</v>
      </c>
      <c r="P493">
        <f>DAY(Tabla1[[#This Row],[fecha]])</f>
        <v>15</v>
      </c>
      <c r="Q493">
        <f>MONTH(Tabla1[[#This Row],[fecha]])</f>
        <v>3</v>
      </c>
      <c r="R493">
        <f>YEAR(Tabla1[[#This Row],[fecha]])</f>
        <v>2019</v>
      </c>
      <c r="S493" t="str">
        <f t="shared" si="21"/>
        <v>'2019-3-15'</v>
      </c>
      <c r="T493" t="str">
        <f t="shared" si="22"/>
        <v>insert into estados_cuenta (tipo_movimiento, concepto, fecha, cheque, total, retiro, pagado, estatus, created_at, updated_at, pagado_boolean, id_cuenta, id_admin) values('EGRESO','NOMINA CRISTY','2019-3-15','',4500,4500,4500,'Pagado','2019-06-27 22:39:00','2019-06-27 22:39:00',1,3,2);</v>
      </c>
      <c r="U493" t="str">
        <f t="shared" si="23"/>
        <v/>
      </c>
    </row>
    <row r="494" spans="1:21" x14ac:dyDescent="0.2">
      <c r="A494">
        <v>15</v>
      </c>
      <c r="B494" s="4">
        <v>43539</v>
      </c>
      <c r="D494" t="s">
        <v>253</v>
      </c>
      <c r="E494" s="1">
        <v>4500</v>
      </c>
      <c r="F494" s="1"/>
      <c r="G494" s="1">
        <v>57767.9</v>
      </c>
      <c r="H494" t="s">
        <v>137</v>
      </c>
      <c r="J494">
        <v>4</v>
      </c>
      <c r="K494" t="str">
        <f>IF(Tabla1[[#This Row],[cheque]]="","''",Tabla1[[#This Row],[cheque]])</f>
        <v>''</v>
      </c>
      <c r="L494">
        <f>VLOOKUP(Tabla1[[#This Row],[banco]],Hoja2!$A$1:$B$6,2,0)</f>
        <v>3</v>
      </c>
      <c r="M494" t="str">
        <f>CONCATENATE("'2019-",J494,"-",Tabla1[[#This Row],[dia]],"'")</f>
        <v>'2019-4-15'</v>
      </c>
      <c r="N494" s="4">
        <f>DATE(2019,J494,Tabla1[[#This Row],[dia]])</f>
        <v>43570</v>
      </c>
      <c r="P494">
        <f>DAY(Tabla1[[#This Row],[fecha]])</f>
        <v>15</v>
      </c>
      <c r="Q494">
        <f>MONTH(Tabla1[[#This Row],[fecha]])</f>
        <v>3</v>
      </c>
      <c r="R494">
        <f>YEAR(Tabla1[[#This Row],[fecha]])</f>
        <v>2019</v>
      </c>
      <c r="S494" t="str">
        <f t="shared" si="21"/>
        <v>'2019-3-15'</v>
      </c>
      <c r="T494" t="str">
        <f t="shared" si="22"/>
        <v/>
      </c>
      <c r="U494" t="str">
        <f t="shared" si="23"/>
        <v>insert into estados_cuenta (tipo_movimiento, concepto, fecha, cheque, total, deposito, pagado, estatus, created_at, updated_at, pagado_boolean, id_cuenta, id_admin) values('INGRESO','REVERSA NOMINA CRISTY','2019-3-15','',4500,4500,4500,'Pagado','2019-06-27 22:39:00','2019-06-27 22:39:00',1,3,2);</v>
      </c>
    </row>
    <row r="495" spans="1:21" x14ac:dyDescent="0.2">
      <c r="A495">
        <v>15</v>
      </c>
      <c r="B495" s="4">
        <v>43539</v>
      </c>
      <c r="D495" t="s">
        <v>50</v>
      </c>
      <c r="F495" s="1">
        <v>4500</v>
      </c>
      <c r="G495" s="1">
        <v>53267.9</v>
      </c>
      <c r="H495" t="s">
        <v>137</v>
      </c>
      <c r="J495">
        <v>4</v>
      </c>
      <c r="K495" t="str">
        <f>IF(Tabla1[[#This Row],[cheque]]="","''",Tabla1[[#This Row],[cheque]])</f>
        <v>''</v>
      </c>
      <c r="L495">
        <f>VLOOKUP(Tabla1[[#This Row],[banco]],Hoja2!$A$1:$B$6,2,0)</f>
        <v>3</v>
      </c>
      <c r="M495" t="str">
        <f>CONCATENATE("'2019-",J495,"-",Tabla1[[#This Row],[dia]],"'")</f>
        <v>'2019-4-15'</v>
      </c>
      <c r="N495" s="4">
        <f>DATE(2019,J495,Tabla1[[#This Row],[dia]])</f>
        <v>43570</v>
      </c>
      <c r="P495">
        <f>DAY(Tabla1[[#This Row],[fecha]])</f>
        <v>15</v>
      </c>
      <c r="Q495">
        <f>MONTH(Tabla1[[#This Row],[fecha]])</f>
        <v>3</v>
      </c>
      <c r="R495">
        <f>YEAR(Tabla1[[#This Row],[fecha]])</f>
        <v>2019</v>
      </c>
      <c r="S495" t="str">
        <f t="shared" si="21"/>
        <v>'2019-3-15'</v>
      </c>
      <c r="T495" t="str">
        <f t="shared" si="22"/>
        <v>insert into estados_cuenta (tipo_movimiento, concepto, fecha, cheque, total, retiro, pagado, estatus, created_at, updated_at, pagado_boolean, id_cuenta, id_admin) values('EGRESO','NOMINA CRISTY','2019-3-15','',4500,4500,4500,'Pagado','2019-06-27 22:39:00','2019-06-27 22:39:00',1,3,2);</v>
      </c>
      <c r="U495" t="str">
        <f t="shared" si="23"/>
        <v/>
      </c>
    </row>
    <row r="496" spans="1:21" x14ac:dyDescent="0.2">
      <c r="A496">
        <v>15</v>
      </c>
      <c r="B496" s="4">
        <v>43539</v>
      </c>
      <c r="D496" t="s">
        <v>258</v>
      </c>
      <c r="E496" s="1">
        <v>5000</v>
      </c>
      <c r="F496" s="1"/>
      <c r="G496" s="1">
        <v>58267.9</v>
      </c>
      <c r="H496" t="s">
        <v>137</v>
      </c>
      <c r="J496">
        <v>4</v>
      </c>
      <c r="K496" t="str">
        <f>IF(Tabla1[[#This Row],[cheque]]="","''",Tabla1[[#This Row],[cheque]])</f>
        <v>''</v>
      </c>
      <c r="L496">
        <f>VLOOKUP(Tabla1[[#This Row],[banco]],Hoja2!$A$1:$B$6,2,0)</f>
        <v>3</v>
      </c>
      <c r="M496" t="str">
        <f>CONCATENATE("'2019-",J496,"-",Tabla1[[#This Row],[dia]],"'")</f>
        <v>'2019-4-15'</v>
      </c>
      <c r="N496" s="4">
        <f>DATE(2019,J496,Tabla1[[#This Row],[dia]])</f>
        <v>43570</v>
      </c>
      <c r="P496">
        <f>DAY(Tabla1[[#This Row],[fecha]])</f>
        <v>15</v>
      </c>
      <c r="Q496">
        <f>MONTH(Tabla1[[#This Row],[fecha]])</f>
        <v>3</v>
      </c>
      <c r="R496">
        <f>YEAR(Tabla1[[#This Row],[fecha]])</f>
        <v>2019</v>
      </c>
      <c r="S496" t="str">
        <f t="shared" si="21"/>
        <v>'2019-3-15'</v>
      </c>
      <c r="T496" t="str">
        <f t="shared" si="22"/>
        <v/>
      </c>
      <c r="U496" t="str">
        <f t="shared" si="23"/>
        <v>insert into estados_cuenta (tipo_movimiento, concepto, fecha, cheque, total, deposito, pagado, estatus, created_at, updated_at, pagado_boolean, id_cuenta, id_admin) values('INGRESO','RM GRISKA FACTURA FACTURA 5982','2019-3-15','',5000,5000,5000,'Pagado','2019-06-27 22:39:00','2019-06-27 22:39:00',1,3,2);</v>
      </c>
    </row>
    <row r="497" spans="1:21" x14ac:dyDescent="0.2">
      <c r="A497">
        <v>15</v>
      </c>
      <c r="B497" s="4">
        <v>43539</v>
      </c>
      <c r="D497" t="s">
        <v>258</v>
      </c>
      <c r="E497" s="1">
        <v>1600.4</v>
      </c>
      <c r="F497" s="1"/>
      <c r="G497" s="1">
        <v>59868.3</v>
      </c>
      <c r="H497" t="s">
        <v>137</v>
      </c>
      <c r="J497">
        <v>4</v>
      </c>
      <c r="K497" t="str">
        <f>IF(Tabla1[[#This Row],[cheque]]="","''",Tabla1[[#This Row],[cheque]])</f>
        <v>''</v>
      </c>
      <c r="L497">
        <f>VLOOKUP(Tabla1[[#This Row],[banco]],Hoja2!$A$1:$B$6,2,0)</f>
        <v>3</v>
      </c>
      <c r="M497" t="str">
        <f>CONCATENATE("'2019-",J497,"-",Tabla1[[#This Row],[dia]],"'")</f>
        <v>'2019-4-15'</v>
      </c>
      <c r="N497" s="4">
        <f>DATE(2019,J497,Tabla1[[#This Row],[dia]])</f>
        <v>43570</v>
      </c>
      <c r="P497">
        <f>DAY(Tabla1[[#This Row],[fecha]])</f>
        <v>15</v>
      </c>
      <c r="Q497">
        <f>MONTH(Tabla1[[#This Row],[fecha]])</f>
        <v>3</v>
      </c>
      <c r="R497">
        <f>YEAR(Tabla1[[#This Row],[fecha]])</f>
        <v>2019</v>
      </c>
      <c r="S497" t="str">
        <f t="shared" si="21"/>
        <v>'2019-3-15'</v>
      </c>
      <c r="T497" t="str">
        <f t="shared" si="22"/>
        <v/>
      </c>
      <c r="U497" t="str">
        <f t="shared" si="23"/>
        <v>insert into estados_cuenta (tipo_movimiento, concepto, fecha, cheque, total, deposito, pagado, estatus, created_at, updated_at, pagado_boolean, id_cuenta, id_admin) values('INGRESO','RM GRISKA FACTURA FACTURA 5982','2019-3-15','',1600.4,1600.4,1600.4,'Pagado','2019-06-27 22:39:00','2019-06-27 22:39:00',1,3,2);</v>
      </c>
    </row>
    <row r="498" spans="1:21" x14ac:dyDescent="0.2">
      <c r="A498">
        <v>19</v>
      </c>
      <c r="B498" s="4">
        <v>43543</v>
      </c>
      <c r="D498" t="s">
        <v>259</v>
      </c>
      <c r="F498" s="1">
        <v>1500</v>
      </c>
      <c r="G498" s="1">
        <v>58368.3</v>
      </c>
      <c r="H498" t="s">
        <v>137</v>
      </c>
      <c r="J498">
        <v>4</v>
      </c>
      <c r="K498" t="str">
        <f>IF(Tabla1[[#This Row],[cheque]]="","''",Tabla1[[#This Row],[cheque]])</f>
        <v>''</v>
      </c>
      <c r="L498">
        <f>VLOOKUP(Tabla1[[#This Row],[banco]],Hoja2!$A$1:$B$6,2,0)</f>
        <v>3</v>
      </c>
      <c r="M498" t="str">
        <f>CONCATENATE("'2019-",J498,"-",Tabla1[[#This Row],[dia]],"'")</f>
        <v>'2019-4-19'</v>
      </c>
      <c r="N498" s="4">
        <f>DATE(2019,J498,Tabla1[[#This Row],[dia]])</f>
        <v>43574</v>
      </c>
      <c r="P498">
        <f>DAY(Tabla1[[#This Row],[fecha]])</f>
        <v>19</v>
      </c>
      <c r="Q498">
        <f>MONTH(Tabla1[[#This Row],[fecha]])</f>
        <v>3</v>
      </c>
      <c r="R498">
        <f>YEAR(Tabla1[[#This Row],[fecha]])</f>
        <v>2019</v>
      </c>
      <c r="S498" t="str">
        <f t="shared" si="21"/>
        <v>'2019-3-19'</v>
      </c>
      <c r="T498" t="str">
        <f t="shared" si="22"/>
        <v>insert into estados_cuenta (tipo_movimiento, concepto, fecha, cheque, total, retiro, pagado, estatus, created_at, updated_at, pagado_boolean, id_cuenta, id_admin) values('EGRESO','PAGO ANUALIDAD CANACO','2019-3-19','',1500,1500,1500,'Pagado','2019-06-27 22:39:00','2019-06-27 22:39:00',1,3,2);</v>
      </c>
      <c r="U498" t="str">
        <f t="shared" si="23"/>
        <v/>
      </c>
    </row>
    <row r="499" spans="1:21" x14ac:dyDescent="0.2">
      <c r="A499">
        <v>19</v>
      </c>
      <c r="B499" s="4">
        <v>43543</v>
      </c>
      <c r="D499" t="s">
        <v>260</v>
      </c>
      <c r="E499" s="1">
        <v>928</v>
      </c>
      <c r="F499" s="1"/>
      <c r="G499" s="1">
        <v>59296.3</v>
      </c>
      <c r="H499" t="s">
        <v>137</v>
      </c>
      <c r="J499">
        <v>4</v>
      </c>
      <c r="K499" t="str">
        <f>IF(Tabla1[[#This Row],[cheque]]="","''",Tabla1[[#This Row],[cheque]])</f>
        <v>''</v>
      </c>
      <c r="L499">
        <f>VLOOKUP(Tabla1[[#This Row],[banco]],Hoja2!$A$1:$B$6,2,0)</f>
        <v>3</v>
      </c>
      <c r="M499" t="str">
        <f>CONCATENATE("'2019-",J499,"-",Tabla1[[#This Row],[dia]],"'")</f>
        <v>'2019-4-19'</v>
      </c>
      <c r="N499" s="4">
        <f>DATE(2019,J499,Tabla1[[#This Row],[dia]])</f>
        <v>43574</v>
      </c>
      <c r="P499">
        <f>DAY(Tabla1[[#This Row],[fecha]])</f>
        <v>19</v>
      </c>
      <c r="Q499">
        <f>MONTH(Tabla1[[#This Row],[fecha]])</f>
        <v>3</v>
      </c>
      <c r="R499">
        <f>YEAR(Tabla1[[#This Row],[fecha]])</f>
        <v>2019</v>
      </c>
      <c r="S499" t="str">
        <f t="shared" si="21"/>
        <v>'2019-3-19'</v>
      </c>
      <c r="T499" t="str">
        <f t="shared" si="22"/>
        <v/>
      </c>
      <c r="U499" t="str">
        <f t="shared" si="23"/>
        <v>insert into estados_cuenta (tipo_movimiento, concepto, fecha, cheque, total, deposito, pagado, estatus, created_at, updated_at, pagado_boolean, id_cuenta, id_admin) values('INGRESO','EF "CREA Y RESALTA TUS IDEAS FACTURA" Y "GRAFICOS CON EMOCION" 5986','2019-3-19','',928,928,928,'Pagado','2019-06-27 22:39:00','2019-06-27 22:39:00',1,3,2);</v>
      </c>
    </row>
    <row r="500" spans="1:21" x14ac:dyDescent="0.2">
      <c r="A500">
        <v>19</v>
      </c>
      <c r="B500" s="4">
        <v>43543</v>
      </c>
      <c r="D500" t="s">
        <v>261</v>
      </c>
      <c r="E500" s="1">
        <v>3019</v>
      </c>
      <c r="F500" s="1"/>
      <c r="G500" s="1">
        <v>62315.3</v>
      </c>
      <c r="H500" t="s">
        <v>137</v>
      </c>
      <c r="J500">
        <v>4</v>
      </c>
      <c r="K500" t="str">
        <f>IF(Tabla1[[#This Row],[cheque]]="","''",Tabla1[[#This Row],[cheque]])</f>
        <v>''</v>
      </c>
      <c r="L500">
        <f>VLOOKUP(Tabla1[[#This Row],[banco]],Hoja2!$A$1:$B$6,2,0)</f>
        <v>3</v>
      </c>
      <c r="M500" t="str">
        <f>CONCATENATE("'2019-",J500,"-",Tabla1[[#This Row],[dia]],"'")</f>
        <v>'2019-4-19'</v>
      </c>
      <c r="N500" s="4">
        <f>DATE(2019,J500,Tabla1[[#This Row],[dia]])</f>
        <v>43574</v>
      </c>
      <c r="P500">
        <f>DAY(Tabla1[[#This Row],[fecha]])</f>
        <v>19</v>
      </c>
      <c r="Q500">
        <f>MONTH(Tabla1[[#This Row],[fecha]])</f>
        <v>3</v>
      </c>
      <c r="R500">
        <f>YEAR(Tabla1[[#This Row],[fecha]])</f>
        <v>2019</v>
      </c>
      <c r="S500" t="str">
        <f t="shared" si="21"/>
        <v>'2019-3-19'</v>
      </c>
      <c r="T500" t="str">
        <f t="shared" si="22"/>
        <v/>
      </c>
      <c r="U500" t="str">
        <f t="shared" si="23"/>
        <v>insert into estados_cuenta (tipo_movimiento, concepto, fecha, cheque, total, deposito, pagado, estatus, created_at, updated_at, pagado_boolean, id_cuenta, id_admin) values('INGRESO','SAMS (hogar)','2019-3-19','',3019,3019,3019,'Pagado','2019-06-27 22:39:00','2019-06-27 22:39:00',1,3,2);</v>
      </c>
    </row>
    <row r="501" spans="1:21" x14ac:dyDescent="0.2">
      <c r="A501">
        <v>19</v>
      </c>
      <c r="B501" s="4">
        <v>43543</v>
      </c>
      <c r="D501" t="s">
        <v>625</v>
      </c>
      <c r="F501" s="1">
        <v>2000</v>
      </c>
      <c r="G501" s="1">
        <v>29473.03</v>
      </c>
      <c r="H501" t="s">
        <v>136</v>
      </c>
      <c r="J501">
        <v>4</v>
      </c>
      <c r="K501" t="str">
        <f>IF(Tabla1[[#This Row],[cheque]]="","''",Tabla1[[#This Row],[cheque]])</f>
        <v>''</v>
      </c>
      <c r="L501">
        <f>VLOOKUP(Tabla1[[#This Row],[banco]],Hoja2!$A$1:$B$6,2,0)</f>
        <v>2</v>
      </c>
      <c r="M501" t="str">
        <f>CONCATENATE("'2019-",J501,"-",Tabla1[[#This Row],[dia]],"'")</f>
        <v>'2019-4-19'</v>
      </c>
      <c r="N501" s="4">
        <f>DATE(2019,J501,Tabla1[[#This Row],[dia]])</f>
        <v>43574</v>
      </c>
      <c r="P501">
        <f>DAY(Tabla1[[#This Row],[fecha]])</f>
        <v>19</v>
      </c>
      <c r="Q501">
        <f>MONTH(Tabla1[[#This Row],[fecha]])</f>
        <v>3</v>
      </c>
      <c r="R501">
        <f>YEAR(Tabla1[[#This Row],[fecha]])</f>
        <v>2019</v>
      </c>
      <c r="S501" t="str">
        <f t="shared" si="21"/>
        <v>'2019-3-19'</v>
      </c>
      <c r="T501" t="str">
        <f t="shared" si="22"/>
        <v>insert into estados_cuenta (tipo_movimiento, concepto, fecha, cheque, total, retiro, pagado, estatus, created_at, updated_at, pagado_boolean, id_cuenta, id_admin) values('EGRESO','CANCELES CASA','2019-3-19','',2000,2000,2000,'Pagado','2019-06-27 22:39:00','2019-06-27 22:39:00',1,2,2);</v>
      </c>
      <c r="U501" t="str">
        <f t="shared" si="23"/>
        <v/>
      </c>
    </row>
    <row r="502" spans="1:21" x14ac:dyDescent="0.2">
      <c r="A502">
        <v>19</v>
      </c>
      <c r="B502" s="4">
        <v>43543</v>
      </c>
      <c r="D502" t="s">
        <v>682</v>
      </c>
      <c r="E502" s="1">
        <v>5000</v>
      </c>
      <c r="F502" s="1"/>
      <c r="G502" s="1">
        <v>6247.9</v>
      </c>
      <c r="H502" t="s">
        <v>140</v>
      </c>
      <c r="J502">
        <v>4</v>
      </c>
      <c r="K502" t="str">
        <f>IF(Tabla1[[#This Row],[cheque]]="","''",Tabla1[[#This Row],[cheque]])</f>
        <v>''</v>
      </c>
      <c r="L502">
        <f>VLOOKUP(Tabla1[[#This Row],[banco]],Hoja2!$A$1:$B$6,2,0)</f>
        <v>6</v>
      </c>
      <c r="M502" t="str">
        <f>CONCATENATE("'2019-",J502,"-",Tabla1[[#This Row],[dia]],"'")</f>
        <v>'2019-4-19'</v>
      </c>
      <c r="N502" s="4">
        <f>DATE(2019,J502,Tabla1[[#This Row],[dia]])</f>
        <v>43574</v>
      </c>
      <c r="P502">
        <f>DAY(Tabla1[[#This Row],[fecha]])</f>
        <v>19</v>
      </c>
      <c r="Q502">
        <f>MONTH(Tabla1[[#This Row],[fecha]])</f>
        <v>3</v>
      </c>
      <c r="R502">
        <f>YEAR(Tabla1[[#This Row],[fecha]])</f>
        <v>2019</v>
      </c>
      <c r="S502" t="str">
        <f t="shared" si="21"/>
        <v>'2019-3-19'</v>
      </c>
      <c r="T502" t="str">
        <f t="shared" si="22"/>
        <v/>
      </c>
      <c r="U502" t="str">
        <f t="shared" si="23"/>
        <v>insert into estados_cuenta (tipo_movimiento, concepto, fecha, cheque, total, deposito, pagado, estatus, created_at, updated_at, pagado_boolean, id_cuenta, id_admin) values('INGRESO','TRANSFERENCIA INTERBANCARIA','2019-3-19','',5000,5000,5000,'Pagado','2019-06-27 22:39:00','2019-06-27 22:39:00',1,6,2);</v>
      </c>
    </row>
    <row r="503" spans="1:21" x14ac:dyDescent="0.2">
      <c r="A503">
        <v>19</v>
      </c>
      <c r="B503" s="4">
        <v>43543</v>
      </c>
      <c r="D503" t="s">
        <v>679</v>
      </c>
      <c r="F503" s="1">
        <v>1247.9000000000001</v>
      </c>
      <c r="G503" s="1">
        <v>5000</v>
      </c>
      <c r="H503" t="s">
        <v>140</v>
      </c>
      <c r="J503">
        <v>4</v>
      </c>
      <c r="K503" t="str">
        <f>IF(Tabla1[[#This Row],[cheque]]="","''",Tabla1[[#This Row],[cheque]])</f>
        <v>''</v>
      </c>
      <c r="L503">
        <f>VLOOKUP(Tabla1[[#This Row],[banco]],Hoja2!$A$1:$B$6,2,0)</f>
        <v>6</v>
      </c>
      <c r="M503" t="str">
        <f>CONCATENATE("'2019-",J503,"-",Tabla1[[#This Row],[dia]],"'")</f>
        <v>'2019-4-19'</v>
      </c>
      <c r="N503" s="4">
        <f>DATE(2019,J503,Tabla1[[#This Row],[dia]])</f>
        <v>43574</v>
      </c>
      <c r="P503">
        <f>DAY(Tabla1[[#This Row],[fecha]])</f>
        <v>19</v>
      </c>
      <c r="Q503">
        <f>MONTH(Tabla1[[#This Row],[fecha]])</f>
        <v>3</v>
      </c>
      <c r="R503">
        <f>YEAR(Tabla1[[#This Row],[fecha]])</f>
        <v>2019</v>
      </c>
      <c r="S503" t="str">
        <f t="shared" si="21"/>
        <v>'2019-3-19'</v>
      </c>
      <c r="T503" t="str">
        <f t="shared" si="22"/>
        <v>insert into estados_cuenta (tipo_movimiento, concepto, fecha, cheque, total, retiro, pagado, estatus, created_at, updated_at, pagado_boolean, id_cuenta, id_admin) values('EGRESO','SEGURO DE VIDA','2019-3-19','',1247.9,1247.9,1247.9,'Pagado','2019-06-27 22:39:00','2019-06-27 22:39:00',1,6,2);</v>
      </c>
      <c r="U503" t="str">
        <f t="shared" si="23"/>
        <v/>
      </c>
    </row>
    <row r="504" spans="1:21" x14ac:dyDescent="0.2">
      <c r="A504">
        <v>19</v>
      </c>
      <c r="B504" s="4">
        <v>43543</v>
      </c>
      <c r="D504" t="s">
        <v>689</v>
      </c>
      <c r="F504" s="1">
        <v>3613.98</v>
      </c>
      <c r="G504" s="1">
        <v>1386.02</v>
      </c>
      <c r="H504" t="s">
        <v>140</v>
      </c>
      <c r="J504">
        <v>4</v>
      </c>
      <c r="K504" t="str">
        <f>IF(Tabla1[[#This Row],[cheque]]="","''",Tabla1[[#This Row],[cheque]])</f>
        <v>''</v>
      </c>
      <c r="L504">
        <f>VLOOKUP(Tabla1[[#This Row],[banco]],Hoja2!$A$1:$B$6,2,0)</f>
        <v>6</v>
      </c>
      <c r="M504" t="str">
        <f>CONCATENATE("'2019-",J504,"-",Tabla1[[#This Row],[dia]],"'")</f>
        <v>'2019-4-19'</v>
      </c>
      <c r="N504" s="4">
        <f>DATE(2019,J504,Tabla1[[#This Row],[dia]])</f>
        <v>43574</v>
      </c>
      <c r="P504">
        <f>DAY(Tabla1[[#This Row],[fecha]])</f>
        <v>19</v>
      </c>
      <c r="Q504">
        <f>MONTH(Tabla1[[#This Row],[fecha]])</f>
        <v>3</v>
      </c>
      <c r="R504">
        <f>YEAR(Tabla1[[#This Row],[fecha]])</f>
        <v>2019</v>
      </c>
      <c r="S504" t="str">
        <f t="shared" si="21"/>
        <v>'2019-3-19'</v>
      </c>
      <c r="T504" t="str">
        <f t="shared" si="22"/>
        <v>insert into estados_cuenta (tipo_movimiento, concepto, fecha, cheque, total, retiro, pagado, estatus, created_at, updated_at, pagado_boolean, id_cuenta, id_admin) values('EGRESO','PAGO PRESTAMO','2019-3-19','',3613.98,3613.98,3613.98,'Pagado','2019-06-27 22:39:00','2019-06-27 22:39:00',1,6,2);</v>
      </c>
      <c r="U504" t="str">
        <f t="shared" si="23"/>
        <v/>
      </c>
    </row>
    <row r="505" spans="1:21" x14ac:dyDescent="0.2">
      <c r="A505">
        <v>19</v>
      </c>
      <c r="B505" s="4">
        <v>43543</v>
      </c>
      <c r="D505" t="s">
        <v>679</v>
      </c>
      <c r="F505" s="1">
        <v>390.37</v>
      </c>
      <c r="G505" s="1">
        <v>995.65</v>
      </c>
      <c r="H505" t="s">
        <v>140</v>
      </c>
      <c r="J505">
        <v>4</v>
      </c>
      <c r="K505" t="str">
        <f>IF(Tabla1[[#This Row],[cheque]]="","''",Tabla1[[#This Row],[cheque]])</f>
        <v>''</v>
      </c>
      <c r="L505">
        <f>VLOOKUP(Tabla1[[#This Row],[banco]],Hoja2!$A$1:$B$6,2,0)</f>
        <v>6</v>
      </c>
      <c r="M505" t="str">
        <f>CONCATENATE("'2019-",J505,"-",Tabla1[[#This Row],[dia]],"'")</f>
        <v>'2019-4-19'</v>
      </c>
      <c r="N505" s="4">
        <f>DATE(2019,J505,Tabla1[[#This Row],[dia]])</f>
        <v>43574</v>
      </c>
      <c r="P505">
        <f>DAY(Tabla1[[#This Row],[fecha]])</f>
        <v>19</v>
      </c>
      <c r="Q505">
        <f>MONTH(Tabla1[[#This Row],[fecha]])</f>
        <v>3</v>
      </c>
      <c r="R505">
        <f>YEAR(Tabla1[[#This Row],[fecha]])</f>
        <v>2019</v>
      </c>
      <c r="S505" t="str">
        <f t="shared" si="21"/>
        <v>'2019-3-19'</v>
      </c>
      <c r="T505" t="str">
        <f t="shared" si="22"/>
        <v>insert into estados_cuenta (tipo_movimiento, concepto, fecha, cheque, total, retiro, pagado, estatus, created_at, updated_at, pagado_boolean, id_cuenta, id_admin) values('EGRESO','SEGURO DE VIDA','2019-3-19','',390.37,390.37,390.37,'Pagado','2019-06-27 22:39:00','2019-06-27 22:39:00',1,6,2);</v>
      </c>
      <c r="U505" t="str">
        <f t="shared" si="23"/>
        <v/>
      </c>
    </row>
    <row r="506" spans="1:21" x14ac:dyDescent="0.2">
      <c r="A506">
        <v>19</v>
      </c>
      <c r="B506" s="4">
        <v>43543</v>
      </c>
      <c r="D506" t="s">
        <v>681</v>
      </c>
      <c r="F506" s="1">
        <v>995.65</v>
      </c>
      <c r="G506" s="1">
        <v>0</v>
      </c>
      <c r="H506" t="s">
        <v>140</v>
      </c>
      <c r="J506">
        <v>4</v>
      </c>
      <c r="K506" t="str">
        <f>IF(Tabla1[[#This Row],[cheque]]="","''",Tabla1[[#This Row],[cheque]])</f>
        <v>''</v>
      </c>
      <c r="L506">
        <f>VLOOKUP(Tabla1[[#This Row],[banco]],Hoja2!$A$1:$B$6,2,0)</f>
        <v>6</v>
      </c>
      <c r="M506" t="str">
        <f>CONCATENATE("'2019-",J506,"-",Tabla1[[#This Row],[dia]],"'")</f>
        <v>'2019-4-19'</v>
      </c>
      <c r="N506" s="4">
        <f>DATE(2019,J506,Tabla1[[#This Row],[dia]])</f>
        <v>43574</v>
      </c>
      <c r="P506">
        <f>DAY(Tabla1[[#This Row],[fecha]])</f>
        <v>19</v>
      </c>
      <c r="Q506">
        <f>MONTH(Tabla1[[#This Row],[fecha]])</f>
        <v>3</v>
      </c>
      <c r="R506">
        <f>YEAR(Tabla1[[#This Row],[fecha]])</f>
        <v>2019</v>
      </c>
      <c r="S506" t="str">
        <f t="shared" si="21"/>
        <v>'2019-3-19'</v>
      </c>
      <c r="T506" t="str">
        <f t="shared" si="22"/>
        <v>insert into estados_cuenta (tipo_movimiento, concepto, fecha, cheque, total, retiro, pagado, estatus, created_at, updated_at, pagado_boolean, id_cuenta, id_admin) values('EGRESO','SEGURO DE DAÑOS','2019-3-19','',995.65,995.65,995.65,'Pagado','2019-06-27 22:39:00','2019-06-27 22:39:00',1,6,2);</v>
      </c>
      <c r="U506" t="str">
        <f t="shared" si="23"/>
        <v/>
      </c>
    </row>
    <row r="507" spans="1:21" x14ac:dyDescent="0.2">
      <c r="A507">
        <v>20</v>
      </c>
      <c r="B507" s="4">
        <v>43544</v>
      </c>
      <c r="D507" t="s">
        <v>262</v>
      </c>
      <c r="E507" s="1">
        <v>2450</v>
      </c>
      <c r="F507" s="1"/>
      <c r="G507" s="1">
        <v>64765.3</v>
      </c>
      <c r="H507" t="s">
        <v>137</v>
      </c>
      <c r="J507">
        <v>4</v>
      </c>
      <c r="K507" t="str">
        <f>IF(Tabla1[[#This Row],[cheque]]="","''",Tabla1[[#This Row],[cheque]])</f>
        <v>''</v>
      </c>
      <c r="L507">
        <f>VLOOKUP(Tabla1[[#This Row],[banco]],Hoja2!$A$1:$B$6,2,0)</f>
        <v>3</v>
      </c>
      <c r="M507" t="str">
        <f>CONCATENATE("'2019-",J507,"-",Tabla1[[#This Row],[dia]],"'")</f>
        <v>'2019-4-20'</v>
      </c>
      <c r="N507" s="4">
        <f>DATE(2019,J507,Tabla1[[#This Row],[dia]])</f>
        <v>43575</v>
      </c>
      <c r="P507">
        <f>DAY(Tabla1[[#This Row],[fecha]])</f>
        <v>20</v>
      </c>
      <c r="Q507">
        <f>MONTH(Tabla1[[#This Row],[fecha]])</f>
        <v>3</v>
      </c>
      <c r="R507">
        <f>YEAR(Tabla1[[#This Row],[fecha]])</f>
        <v>2019</v>
      </c>
      <c r="S507" t="str">
        <f t="shared" si="21"/>
        <v>'2019-3-20'</v>
      </c>
      <c r="T507" t="str">
        <f t="shared" si="22"/>
        <v/>
      </c>
      <c r="U507" t="str">
        <f t="shared" si="23"/>
        <v>insert into estados_cuenta (tipo_movimiento, concepto, fecha, cheque, total, deposito, pagado, estatus, created_at, updated_at, pagado_boolean, id_cuenta, id_admin) values('INGRESO','BT Y AP PATENTE MONTACARGAS, ANALISIS DE PATENTABILIDAD RECIBO 2161','2019-3-20','',2450,2450,2450,'Pagado','2019-06-27 22:39:00','2019-06-27 22:39:00',1,3,2);</v>
      </c>
    </row>
    <row r="508" spans="1:21" x14ac:dyDescent="0.2">
      <c r="A508">
        <v>20</v>
      </c>
      <c r="B508" s="4">
        <v>43544</v>
      </c>
      <c r="D508" t="s">
        <v>263</v>
      </c>
      <c r="E508" s="1">
        <v>8275.44</v>
      </c>
      <c r="F508" s="1"/>
      <c r="G508" s="1">
        <v>73040.740000000005</v>
      </c>
      <c r="H508" t="s">
        <v>137</v>
      </c>
      <c r="J508">
        <v>4</v>
      </c>
      <c r="K508" t="str">
        <f>IF(Tabla1[[#This Row],[cheque]]="","''",Tabla1[[#This Row],[cheque]])</f>
        <v>''</v>
      </c>
      <c r="L508">
        <f>VLOOKUP(Tabla1[[#This Row],[banco]],Hoja2!$A$1:$B$6,2,0)</f>
        <v>3</v>
      </c>
      <c r="M508" t="str">
        <f>CONCATENATE("'2019-",J508,"-",Tabla1[[#This Row],[dia]],"'")</f>
        <v>'2019-4-20'</v>
      </c>
      <c r="N508" s="4">
        <f>DATE(2019,J508,Tabla1[[#This Row],[dia]])</f>
        <v>43575</v>
      </c>
      <c r="P508">
        <f>DAY(Tabla1[[#This Row],[fecha]])</f>
        <v>20</v>
      </c>
      <c r="Q508">
        <f>MONTH(Tabla1[[#This Row],[fecha]])</f>
        <v>3</v>
      </c>
      <c r="R508">
        <f>YEAR(Tabla1[[#This Row],[fecha]])</f>
        <v>2019</v>
      </c>
      <c r="S508" t="str">
        <f t="shared" si="21"/>
        <v>'2019-3-20'</v>
      </c>
      <c r="T508" t="str">
        <f t="shared" si="22"/>
        <v/>
      </c>
      <c r="U508" t="str">
        <f t="shared" si="23"/>
        <v>insert into estados_cuenta (tipo_movimiento, concepto, fecha, cheque, total, deposito, pagado, estatus, created_at, updated_at, pagado_boolean, id_cuenta, id_admin) values('INGRESO','REN Y DUSO LOS TOROS DEL TOPO FACTURA 5992','2019-3-20','',8275.44,8275.44,8275.44,'Pagado','2019-06-27 22:39:00','2019-06-27 22:39:00',1,3,2);</v>
      </c>
    </row>
    <row r="509" spans="1:21" x14ac:dyDescent="0.2">
      <c r="A509">
        <v>21</v>
      </c>
      <c r="B509" s="4">
        <v>43545</v>
      </c>
      <c r="D509" t="s">
        <v>264</v>
      </c>
      <c r="E509" s="1">
        <v>39602.400000000001</v>
      </c>
      <c r="F509" s="1"/>
      <c r="G509" s="1">
        <v>112643.14</v>
      </c>
      <c r="H509" t="s">
        <v>137</v>
      </c>
      <c r="J509">
        <v>4</v>
      </c>
      <c r="K509" t="str">
        <f>IF(Tabla1[[#This Row],[cheque]]="","''",Tabla1[[#This Row],[cheque]])</f>
        <v>''</v>
      </c>
      <c r="L509">
        <f>VLOOKUP(Tabla1[[#This Row],[banco]],Hoja2!$A$1:$B$6,2,0)</f>
        <v>3</v>
      </c>
      <c r="M509" t="str">
        <f>CONCATENATE("'2019-",J509,"-",Tabla1[[#This Row],[dia]],"'")</f>
        <v>'2019-4-21'</v>
      </c>
      <c r="N509" s="4">
        <f>DATE(2019,J509,Tabla1[[#This Row],[dia]])</f>
        <v>43576</v>
      </c>
      <c r="P509">
        <f>DAY(Tabla1[[#This Row],[fecha]])</f>
        <v>21</v>
      </c>
      <c r="Q509">
        <f>MONTH(Tabla1[[#This Row],[fecha]])</f>
        <v>3</v>
      </c>
      <c r="R509">
        <f>YEAR(Tabla1[[#This Row],[fecha]])</f>
        <v>2019</v>
      </c>
      <c r="S509" t="str">
        <f t="shared" si="21"/>
        <v>'2019-3-21'</v>
      </c>
      <c r="T509" t="str">
        <f t="shared" si="22"/>
        <v/>
      </c>
      <c r="U509" t="str">
        <f t="shared" si="23"/>
        <v>insert into estados_cuenta (tipo_movimiento, concepto, fecha, cheque, total, deposito, pagado, estatus, created_at, updated_at, pagado_boolean, id_cuenta, id_admin) values('INGRESO','RM "GLOBAL EX" FACTURA 5997, RM "NUX" FACTURA 5998, Y RM "ASTRON" FACTURA 5999','2019-3-21','',39602.4,39602.4,39602.4,'Pagado','2019-06-27 22:39:00','2019-06-27 22:39:00',1,3,2);</v>
      </c>
    </row>
    <row r="510" spans="1:21" x14ac:dyDescent="0.2">
      <c r="A510">
        <v>21</v>
      </c>
      <c r="B510" s="4">
        <v>43545</v>
      </c>
      <c r="D510" t="s">
        <v>265</v>
      </c>
      <c r="E510" s="1">
        <v>8275.44</v>
      </c>
      <c r="F510" s="1"/>
      <c r="G510" s="1">
        <v>120918.58</v>
      </c>
      <c r="H510" t="s">
        <v>137</v>
      </c>
      <c r="J510">
        <v>4</v>
      </c>
      <c r="K510" t="str">
        <f>IF(Tabla1[[#This Row],[cheque]]="","''",Tabla1[[#This Row],[cheque]])</f>
        <v>''</v>
      </c>
      <c r="L510">
        <f>VLOOKUP(Tabla1[[#This Row],[banco]],Hoja2!$A$1:$B$6,2,0)</f>
        <v>3</v>
      </c>
      <c r="M510" t="str">
        <f>CONCATENATE("'2019-",J510,"-",Tabla1[[#This Row],[dia]],"'")</f>
        <v>'2019-4-21'</v>
      </c>
      <c r="N510" s="4">
        <f>DATE(2019,J510,Tabla1[[#This Row],[dia]])</f>
        <v>43576</v>
      </c>
      <c r="P510">
        <f>DAY(Tabla1[[#This Row],[fecha]])</f>
        <v>21</v>
      </c>
      <c r="Q510">
        <f>MONTH(Tabla1[[#This Row],[fecha]])</f>
        <v>3</v>
      </c>
      <c r="R510">
        <f>YEAR(Tabla1[[#This Row],[fecha]])</f>
        <v>2019</v>
      </c>
      <c r="S510" t="str">
        <f t="shared" si="21"/>
        <v>'2019-3-21'</v>
      </c>
      <c r="T510" t="str">
        <f t="shared" si="22"/>
        <v/>
      </c>
      <c r="U510" t="str">
        <f t="shared" si="23"/>
        <v>insert into estados_cuenta (tipo_movimiento, concepto, fecha, cheque, total, deposito, pagado, estatus, created_at, updated_at, pagado_boolean, id_cuenta, id_admin) values('INGRESO','REN Y DUSO "MAFRE MADERAS DEL FRESNO" CL. 35 FACTURA 6004','2019-3-21','',8275.44,8275.44,8275.44,'Pagado','2019-06-27 22:39:00','2019-06-27 22:39:00',1,3,2);</v>
      </c>
    </row>
    <row r="511" spans="1:21" x14ac:dyDescent="0.2">
      <c r="A511">
        <v>21</v>
      </c>
      <c r="B511" s="4">
        <v>43545</v>
      </c>
      <c r="D511" t="s">
        <v>5</v>
      </c>
      <c r="F511" s="1">
        <v>15000</v>
      </c>
      <c r="G511" s="1">
        <v>105918.58</v>
      </c>
      <c r="H511" t="s">
        <v>137</v>
      </c>
      <c r="J511">
        <v>4</v>
      </c>
      <c r="K511" t="str">
        <f>IF(Tabla1[[#This Row],[cheque]]="","''",Tabla1[[#This Row],[cheque]])</f>
        <v>''</v>
      </c>
      <c r="L511">
        <f>VLOOKUP(Tabla1[[#This Row],[banco]],Hoja2!$A$1:$B$6,2,0)</f>
        <v>3</v>
      </c>
      <c r="M511" t="str">
        <f>CONCATENATE("'2019-",J511,"-",Tabla1[[#This Row],[dia]],"'")</f>
        <v>'2019-4-21'</v>
      </c>
      <c r="N511" s="4">
        <f>DATE(2019,J511,Tabla1[[#This Row],[dia]])</f>
        <v>43576</v>
      </c>
      <c r="P511">
        <f>DAY(Tabla1[[#This Row],[fecha]])</f>
        <v>21</v>
      </c>
      <c r="Q511">
        <f>MONTH(Tabla1[[#This Row],[fecha]])</f>
        <v>3</v>
      </c>
      <c r="R511">
        <f>YEAR(Tabla1[[#This Row],[fecha]])</f>
        <v>2019</v>
      </c>
      <c r="S511" t="str">
        <f t="shared" si="21"/>
        <v>'2019-3-21'</v>
      </c>
      <c r="T511" t="str">
        <f t="shared" si="22"/>
        <v>insert into estados_cuenta (tipo_movimiento, concepto, fecha, cheque, total, retiro, pagado, estatus, created_at, updated_at, pagado_boolean, id_cuenta, id_admin) values('EGRESO','TRASPASO DE HSBC A SCOTIABANK','2019-3-21','',15000,15000,15000,'Pagado','2019-06-27 22:39:00','2019-06-27 22:39:00',1,3,2);</v>
      </c>
      <c r="U511" t="str">
        <f t="shared" si="23"/>
        <v/>
      </c>
    </row>
    <row r="512" spans="1:21" x14ac:dyDescent="0.2">
      <c r="A512">
        <v>21</v>
      </c>
      <c r="B512" s="4">
        <v>43545</v>
      </c>
      <c r="D512" t="s">
        <v>266</v>
      </c>
      <c r="F512" s="1">
        <v>11327.77</v>
      </c>
      <c r="G512" s="1">
        <v>94590.81</v>
      </c>
      <c r="H512" t="s">
        <v>137</v>
      </c>
      <c r="J512">
        <v>4</v>
      </c>
      <c r="K512" t="str">
        <f>IF(Tabla1[[#This Row],[cheque]]="","''",Tabla1[[#This Row],[cheque]])</f>
        <v>''</v>
      </c>
      <c r="L512">
        <f>VLOOKUP(Tabla1[[#This Row],[banco]],Hoja2!$A$1:$B$6,2,0)</f>
        <v>3</v>
      </c>
      <c r="M512" t="str">
        <f>CONCATENATE("'2019-",J512,"-",Tabla1[[#This Row],[dia]],"'")</f>
        <v>'2019-4-21'</v>
      </c>
      <c r="N512" s="4">
        <f>DATE(2019,J512,Tabla1[[#This Row],[dia]])</f>
        <v>43576</v>
      </c>
      <c r="P512">
        <f>DAY(Tabla1[[#This Row],[fecha]])</f>
        <v>21</v>
      </c>
      <c r="Q512">
        <f>MONTH(Tabla1[[#This Row],[fecha]])</f>
        <v>3</v>
      </c>
      <c r="R512">
        <f>YEAR(Tabla1[[#This Row],[fecha]])</f>
        <v>2019</v>
      </c>
      <c r="S512" t="str">
        <f t="shared" si="21"/>
        <v>'2019-3-21'</v>
      </c>
      <c r="T512" t="str">
        <f t="shared" si="22"/>
        <v>insert into estados_cuenta (tipo_movimiento, concepto, fecha, cheque, total, retiro, pagado, estatus, created_at, updated_at, pagado_boolean, id_cuenta, id_admin) values('EGRESO','PAGO RICARDO SEIRA','2019-3-21','',11327.77,11327.77,11327.77,'Pagado','2019-06-27 22:39:00','2019-06-27 22:39:00',1,3,2);</v>
      </c>
      <c r="U512" t="str">
        <f t="shared" si="23"/>
        <v/>
      </c>
    </row>
    <row r="513" spans="1:21" x14ac:dyDescent="0.2">
      <c r="A513">
        <v>21</v>
      </c>
      <c r="B513" s="4">
        <v>43545</v>
      </c>
      <c r="D513" t="s">
        <v>267</v>
      </c>
      <c r="E513" s="1">
        <v>200</v>
      </c>
      <c r="F513" s="1"/>
      <c r="G513" s="1">
        <v>94790.81</v>
      </c>
      <c r="H513" t="s">
        <v>137</v>
      </c>
      <c r="J513">
        <v>4</v>
      </c>
      <c r="K513" t="str">
        <f>IF(Tabla1[[#This Row],[cheque]]="","''",Tabla1[[#This Row],[cheque]])</f>
        <v>''</v>
      </c>
      <c r="L513">
        <f>VLOOKUP(Tabla1[[#This Row],[banco]],Hoja2!$A$1:$B$6,2,0)</f>
        <v>3</v>
      </c>
      <c r="M513" t="str">
        <f>CONCATENATE("'2019-",J513,"-",Tabla1[[#This Row],[dia]],"'")</f>
        <v>'2019-4-21'</v>
      </c>
      <c r="N513" s="4">
        <f>DATE(2019,J513,Tabla1[[#This Row],[dia]])</f>
        <v>43576</v>
      </c>
      <c r="P513">
        <f>DAY(Tabla1[[#This Row],[fecha]])</f>
        <v>21</v>
      </c>
      <c r="Q513">
        <f>MONTH(Tabla1[[#This Row],[fecha]])</f>
        <v>3</v>
      </c>
      <c r="R513">
        <f>YEAR(Tabla1[[#This Row],[fecha]])</f>
        <v>2019</v>
      </c>
      <c r="S513" t="str">
        <f t="shared" si="21"/>
        <v>'2019-3-21'</v>
      </c>
      <c r="T513" t="str">
        <f t="shared" si="22"/>
        <v/>
      </c>
      <c r="U513" t="str">
        <f t="shared" si="23"/>
        <v>insert into estados_cuenta (tipo_movimiento, concepto, fecha, cheque, total, deposito, pagado, estatus, created_at, updated_at, pagado_boolean, id_cuenta, id_admin) values('INGRESO','EF (S) LOGOTIPO RECIBO 2158','2019-3-21','',200,200,200,'Pagado','2019-06-27 22:39:00','2019-06-27 22:39:00',1,3,2);</v>
      </c>
    </row>
    <row r="514" spans="1:21" x14ac:dyDescent="0.2">
      <c r="A514">
        <v>21</v>
      </c>
      <c r="B514" s="4">
        <v>43545</v>
      </c>
      <c r="D514" t="s">
        <v>5</v>
      </c>
      <c r="E514" s="1">
        <v>15000</v>
      </c>
      <c r="F514" s="1"/>
      <c r="G514" s="1">
        <v>15000</v>
      </c>
      <c r="H514" t="s">
        <v>140</v>
      </c>
      <c r="J514">
        <v>4</v>
      </c>
      <c r="K514" t="str">
        <f>IF(Tabla1[[#This Row],[cheque]]="","''",Tabla1[[#This Row],[cheque]])</f>
        <v>''</v>
      </c>
      <c r="L514">
        <f>VLOOKUP(Tabla1[[#This Row],[banco]],Hoja2!$A$1:$B$6,2,0)</f>
        <v>6</v>
      </c>
      <c r="M514" t="str">
        <f>CONCATENATE("'2019-",J514,"-",Tabla1[[#This Row],[dia]],"'")</f>
        <v>'2019-4-21'</v>
      </c>
      <c r="N514" s="4">
        <f>DATE(2019,J514,Tabla1[[#This Row],[dia]])</f>
        <v>43576</v>
      </c>
      <c r="P514">
        <f>DAY(Tabla1[[#This Row],[fecha]])</f>
        <v>21</v>
      </c>
      <c r="Q514">
        <f>MONTH(Tabla1[[#This Row],[fecha]])</f>
        <v>3</v>
      </c>
      <c r="R514">
        <f>YEAR(Tabla1[[#This Row],[fecha]])</f>
        <v>2019</v>
      </c>
      <c r="S514" t="str">
        <f t="shared" si="21"/>
        <v>'2019-3-21'</v>
      </c>
      <c r="T514" t="str">
        <f t="shared" si="22"/>
        <v/>
      </c>
      <c r="U514" t="str">
        <f t="shared" si="23"/>
        <v>insert into estados_cuenta (tipo_movimiento, concepto, fecha, cheque, total, deposito, pagado, estatus, created_at, updated_at, pagado_boolean, id_cuenta, id_admin) values('INGRESO','TRASPASO DE HSBC A SCOTIABANK','2019-3-21','',15000,15000,15000,'Pagado','2019-06-27 22:39:00','2019-06-27 22:39:00',1,6,2);</v>
      </c>
    </row>
    <row r="515" spans="1:21" x14ac:dyDescent="0.2">
      <c r="A515">
        <v>21</v>
      </c>
      <c r="B515" s="4">
        <v>43545</v>
      </c>
      <c r="D515" t="s">
        <v>689</v>
      </c>
      <c r="F515" s="1">
        <v>14944</v>
      </c>
      <c r="G515" s="1">
        <v>56</v>
      </c>
      <c r="H515" t="s">
        <v>140</v>
      </c>
      <c r="J515">
        <v>4</v>
      </c>
      <c r="K515" t="str">
        <f>IF(Tabla1[[#This Row],[cheque]]="","''",Tabla1[[#This Row],[cheque]])</f>
        <v>''</v>
      </c>
      <c r="L515">
        <f>VLOOKUP(Tabla1[[#This Row],[banco]],Hoja2!$A$1:$B$6,2,0)</f>
        <v>6</v>
      </c>
      <c r="M515" t="str">
        <f>CONCATENATE("'2019-",J515,"-",Tabla1[[#This Row],[dia]],"'")</f>
        <v>'2019-4-21'</v>
      </c>
      <c r="N515" s="4">
        <f>DATE(2019,J515,Tabla1[[#This Row],[dia]])</f>
        <v>43576</v>
      </c>
      <c r="P515">
        <f>DAY(Tabla1[[#This Row],[fecha]])</f>
        <v>21</v>
      </c>
      <c r="Q515">
        <f>MONTH(Tabla1[[#This Row],[fecha]])</f>
        <v>3</v>
      </c>
      <c r="R515">
        <f>YEAR(Tabla1[[#This Row],[fecha]])</f>
        <v>2019</v>
      </c>
      <c r="S515" t="str">
        <f t="shared" ref="S515:S578" si="24">CONCATENATE("'2019-",Q515,"-",P515,"'")</f>
        <v>'2019-3-21'</v>
      </c>
      <c r="T515" t="str">
        <f t="shared" ref="T515:T578" si="25">IF(F515="","",CONCATENATE("insert into estados_cuenta (tipo_movimiento, concepto, fecha, cheque, total, retiro, pagado, estatus, created_at, updated_at, pagado_boolean, id_cuenta, id_admin) values('EGRESO','",D515,"',",S515,",",K515,",",F515,",",F515,",",F515,",'Pagado','2019-06-27 22:39:00','2019-06-27 22:39:00',1,",L515,",2);"))</f>
        <v>insert into estados_cuenta (tipo_movimiento, concepto, fecha, cheque, total, retiro, pagado, estatus, created_at, updated_at, pagado_boolean, id_cuenta, id_admin) values('EGRESO','PAGO PRESTAMO','2019-3-21','',14944,14944,14944,'Pagado','2019-06-27 22:39:00','2019-06-27 22:39:00',1,6,2);</v>
      </c>
      <c r="U515" t="str">
        <f t="shared" ref="U515:U578" si="26">IF(E515="","",CONCATENATE("insert into estados_cuenta (tipo_movimiento, concepto, fecha, cheque, total, deposito, pagado, estatus, created_at, updated_at, pagado_boolean, id_cuenta, id_admin) values('INGRESO','",D515,"',",S515,",",K515,",",E515,",",E515,",",E515,",'Pagado','2019-06-27 22:39:00','2019-06-27 22:39:00',1,",L515,",2);"))</f>
        <v/>
      </c>
    </row>
    <row r="516" spans="1:21" x14ac:dyDescent="0.2">
      <c r="A516">
        <v>21</v>
      </c>
      <c r="B516" s="4">
        <v>43545</v>
      </c>
      <c r="D516" t="s">
        <v>690</v>
      </c>
      <c r="F516" s="1">
        <v>56</v>
      </c>
      <c r="G516" s="1">
        <v>0</v>
      </c>
      <c r="H516" t="s">
        <v>140</v>
      </c>
      <c r="J516">
        <v>4</v>
      </c>
      <c r="K516" t="str">
        <f>IF(Tabla1[[#This Row],[cheque]]="","''",Tabla1[[#This Row],[cheque]])</f>
        <v>''</v>
      </c>
      <c r="L516">
        <f>VLOOKUP(Tabla1[[#This Row],[banco]],Hoja2!$A$1:$B$6,2,0)</f>
        <v>6</v>
      </c>
      <c r="M516" t="str">
        <f>CONCATENATE("'2019-",J516,"-",Tabla1[[#This Row],[dia]],"'")</f>
        <v>'2019-4-21'</v>
      </c>
      <c r="N516" s="4">
        <f>DATE(2019,J516,Tabla1[[#This Row],[dia]])</f>
        <v>43576</v>
      </c>
      <c r="P516">
        <f>DAY(Tabla1[[#This Row],[fecha]])</f>
        <v>21</v>
      </c>
      <c r="Q516">
        <f>MONTH(Tabla1[[#This Row],[fecha]])</f>
        <v>3</v>
      </c>
      <c r="R516">
        <f>YEAR(Tabla1[[#This Row],[fecha]])</f>
        <v>2019</v>
      </c>
      <c r="S516" t="str">
        <f t="shared" si="24"/>
        <v>'2019-3-21'</v>
      </c>
      <c r="T516" t="str">
        <f t="shared" si="25"/>
        <v>insert into estados_cuenta (tipo_movimiento, concepto, fecha, cheque, total, retiro, pagado, estatus, created_at, updated_at, pagado_boolean, id_cuenta, id_admin) values('EGRESO','IVA GASTOS DE COBRANZA','2019-3-21','',56,56,56,'Pagado','2019-06-27 22:39:00','2019-06-27 22:39:00',1,6,2);</v>
      </c>
      <c r="U516" t="str">
        <f t="shared" si="26"/>
        <v/>
      </c>
    </row>
    <row r="517" spans="1:21" x14ac:dyDescent="0.2">
      <c r="A517">
        <v>21</v>
      </c>
      <c r="B517" s="4">
        <v>43545</v>
      </c>
      <c r="D517" t="s">
        <v>713</v>
      </c>
      <c r="E517" s="1">
        <v>665</v>
      </c>
      <c r="F517" s="1"/>
      <c r="G517" s="1">
        <v>19865.55</v>
      </c>
      <c r="H517" t="s">
        <v>138</v>
      </c>
      <c r="J517">
        <v>4</v>
      </c>
      <c r="K517" t="str">
        <f>IF(Tabla1[[#This Row],[cheque]]="","''",Tabla1[[#This Row],[cheque]])</f>
        <v>''</v>
      </c>
      <c r="L517">
        <f>VLOOKUP(Tabla1[[#This Row],[banco]],Hoja2!$A$1:$B$6,2,0)</f>
        <v>4</v>
      </c>
      <c r="M517" t="str">
        <f>CONCATENATE("'2019-",J517,"-",Tabla1[[#This Row],[dia]],"'")</f>
        <v>'2019-4-21'</v>
      </c>
      <c r="N517" s="4">
        <f>DATE(2019,J517,Tabla1[[#This Row],[dia]])</f>
        <v>43576</v>
      </c>
      <c r="P517">
        <f>DAY(Tabla1[[#This Row],[fecha]])</f>
        <v>21</v>
      </c>
      <c r="Q517">
        <f>MONTH(Tabla1[[#This Row],[fecha]])</f>
        <v>3</v>
      </c>
      <c r="R517">
        <f>YEAR(Tabla1[[#This Row],[fecha]])</f>
        <v>2019</v>
      </c>
      <c r="S517" t="str">
        <f t="shared" si="24"/>
        <v>'2019-3-21'</v>
      </c>
      <c r="T517" t="str">
        <f t="shared" si="25"/>
        <v/>
      </c>
      <c r="U517" t="str">
        <f t="shared" si="26"/>
        <v>insert into estados_cuenta (tipo_movimiento, concepto, fecha, cheque, total, deposito, pagado, estatus, created_at, updated_at, pagado_boolean, id_cuenta, id_admin) values('INGRESO','REN Y DUSO PAGO 6/12 BARAKATO SALON RECIBO 2160','2019-3-21','',665,665,665,'Pagado','2019-06-27 22:39:00','2019-06-27 22:39:00',1,4,2);</v>
      </c>
    </row>
    <row r="518" spans="1:21" x14ac:dyDescent="0.2">
      <c r="A518">
        <v>22</v>
      </c>
      <c r="B518" s="4">
        <v>43546</v>
      </c>
      <c r="D518" t="s">
        <v>5</v>
      </c>
      <c r="F518" s="1">
        <v>30000</v>
      </c>
      <c r="G518" s="1">
        <v>64790.81</v>
      </c>
      <c r="H518" t="s">
        <v>137</v>
      </c>
      <c r="J518">
        <v>4</v>
      </c>
      <c r="K518" t="str">
        <f>IF(Tabla1[[#This Row],[cheque]]="","''",Tabla1[[#This Row],[cheque]])</f>
        <v>''</v>
      </c>
      <c r="L518">
        <f>VLOOKUP(Tabla1[[#This Row],[banco]],Hoja2!$A$1:$B$6,2,0)</f>
        <v>3</v>
      </c>
      <c r="M518" t="str">
        <f>CONCATENATE("'2019-",J518,"-",Tabla1[[#This Row],[dia]],"'")</f>
        <v>'2019-4-22'</v>
      </c>
      <c r="N518" s="4">
        <f>DATE(2019,J518,Tabla1[[#This Row],[dia]])</f>
        <v>43577</v>
      </c>
      <c r="P518">
        <f>DAY(Tabla1[[#This Row],[fecha]])</f>
        <v>22</v>
      </c>
      <c r="Q518">
        <f>MONTH(Tabla1[[#This Row],[fecha]])</f>
        <v>3</v>
      </c>
      <c r="R518">
        <f>YEAR(Tabla1[[#This Row],[fecha]])</f>
        <v>2019</v>
      </c>
      <c r="S518" t="str">
        <f t="shared" si="24"/>
        <v>'2019-3-22'</v>
      </c>
      <c r="T518" t="str">
        <f t="shared" si="25"/>
        <v>insert into estados_cuenta (tipo_movimiento, concepto, fecha, cheque, total, retiro, pagado, estatus, created_at, updated_at, pagado_boolean, id_cuenta, id_admin) values('EGRESO','TRASPASO DE HSBC A SCOTIABANK','2019-3-22','',30000,30000,30000,'Pagado','2019-06-27 22:39:00','2019-06-27 22:39:00',1,3,2);</v>
      </c>
      <c r="U518" t="str">
        <f t="shared" si="26"/>
        <v/>
      </c>
    </row>
    <row r="519" spans="1:21" x14ac:dyDescent="0.2">
      <c r="A519">
        <v>22</v>
      </c>
      <c r="B519" s="4">
        <v>43546</v>
      </c>
      <c r="D519" t="s">
        <v>268</v>
      </c>
      <c r="E519" s="1">
        <v>5690</v>
      </c>
      <c r="F519" s="1"/>
      <c r="G519" s="1">
        <v>70480.81</v>
      </c>
      <c r="H519" t="s">
        <v>137</v>
      </c>
      <c r="J519">
        <v>4</v>
      </c>
      <c r="K519" t="str">
        <f>IF(Tabla1[[#This Row],[cheque]]="","''",Tabla1[[#This Row],[cheque]])</f>
        <v>''</v>
      </c>
      <c r="L519">
        <f>VLOOKUP(Tabla1[[#This Row],[banco]],Hoja2!$A$1:$B$6,2,0)</f>
        <v>3</v>
      </c>
      <c r="M519" t="str">
        <f>CONCATENATE("'2019-",J519,"-",Tabla1[[#This Row],[dia]],"'")</f>
        <v>'2019-4-22'</v>
      </c>
      <c r="N519" s="4">
        <f>DATE(2019,J519,Tabla1[[#This Row],[dia]])</f>
        <v>43577</v>
      </c>
      <c r="P519">
        <f>DAY(Tabla1[[#This Row],[fecha]])</f>
        <v>22</v>
      </c>
      <c r="Q519">
        <f>MONTH(Tabla1[[#This Row],[fecha]])</f>
        <v>3</v>
      </c>
      <c r="R519">
        <f>YEAR(Tabla1[[#This Row],[fecha]])</f>
        <v>2019</v>
      </c>
      <c r="S519" t="str">
        <f t="shared" si="24"/>
        <v>'2019-3-22'</v>
      </c>
      <c r="T519" t="str">
        <f t="shared" si="25"/>
        <v/>
      </c>
      <c r="U519" t="str">
        <f t="shared" si="26"/>
        <v>insert into estados_cuenta (tipo_movimiento, concepto, fecha, cheque, total, deposito, pagado, estatus, created_at, updated_at, pagado_boolean, id_cuenta, id_admin) values('INGRESO','RM "GALESCO" FACTURA 6013','2019-3-22','',5690,5690,5690,'Pagado','2019-06-27 22:39:00','2019-06-27 22:39:00',1,3,2);</v>
      </c>
    </row>
    <row r="520" spans="1:21" x14ac:dyDescent="0.2">
      <c r="A520">
        <v>22</v>
      </c>
      <c r="B520" s="4">
        <v>43546</v>
      </c>
      <c r="D520" t="s">
        <v>269</v>
      </c>
      <c r="E520" s="1">
        <v>15000</v>
      </c>
      <c r="F520" s="1"/>
      <c r="G520" s="1">
        <v>85480.81</v>
      </c>
      <c r="H520" t="s">
        <v>137</v>
      </c>
      <c r="J520">
        <v>4</v>
      </c>
      <c r="K520" t="str">
        <f>IF(Tabla1[[#This Row],[cheque]]="","''",Tabla1[[#This Row],[cheque]])</f>
        <v>''</v>
      </c>
      <c r="L520">
        <f>VLOOKUP(Tabla1[[#This Row],[banco]],Hoja2!$A$1:$B$6,2,0)</f>
        <v>3</v>
      </c>
      <c r="M520" t="str">
        <f>CONCATENATE("'2019-",J520,"-",Tabla1[[#This Row],[dia]],"'")</f>
        <v>'2019-4-22'</v>
      </c>
      <c r="N520" s="4">
        <f>DATE(2019,J520,Tabla1[[#This Row],[dia]])</f>
        <v>43577</v>
      </c>
      <c r="P520">
        <f>DAY(Tabla1[[#This Row],[fecha]])</f>
        <v>22</v>
      </c>
      <c r="Q520">
        <f>MONTH(Tabla1[[#This Row],[fecha]])</f>
        <v>3</v>
      </c>
      <c r="R520">
        <f>YEAR(Tabla1[[#This Row],[fecha]])</f>
        <v>2019</v>
      </c>
      <c r="S520" t="str">
        <f t="shared" si="24"/>
        <v>'2019-3-22'</v>
      </c>
      <c r="T520" t="str">
        <f t="shared" si="25"/>
        <v/>
      </c>
      <c r="U520" t="str">
        <f t="shared" si="26"/>
        <v>insert into estados_cuenta (tipo_movimiento, concepto, fecha, cheque, total, deposito, pagado, estatus, created_at, updated_at, pagado_boolean, id_cuenta, id_admin) values('INGRESO','SOLADM PAGO 3/4 ECOCENTER FACTURA 6011','2019-3-22','',15000,15000,15000,'Pagado','2019-06-27 22:39:00','2019-06-27 22:39:00',1,3,2);</v>
      </c>
    </row>
    <row r="521" spans="1:21" x14ac:dyDescent="0.2">
      <c r="A521">
        <v>22</v>
      </c>
      <c r="B521" s="4">
        <v>43546</v>
      </c>
      <c r="C521" s="2"/>
      <c r="D521" t="s">
        <v>626</v>
      </c>
      <c r="F521" s="1">
        <v>61</v>
      </c>
      <c r="G521" s="1">
        <v>29412.03</v>
      </c>
      <c r="H521" t="s">
        <v>136</v>
      </c>
      <c r="J521">
        <v>4</v>
      </c>
      <c r="K521" t="str">
        <f>IF(Tabla1[[#This Row],[cheque]]="","''",Tabla1[[#This Row],[cheque]])</f>
        <v>''</v>
      </c>
      <c r="L521">
        <f>VLOOKUP(Tabla1[[#This Row],[banco]],Hoja2!$A$1:$B$6,2,0)</f>
        <v>2</v>
      </c>
      <c r="M521" t="str">
        <f>CONCATENATE("'2019-",J521,"-",Tabla1[[#This Row],[dia]],"'")</f>
        <v>'2019-4-22'</v>
      </c>
      <c r="N521" s="4">
        <f>DATE(2019,J521,Tabla1[[#This Row],[dia]])</f>
        <v>43577</v>
      </c>
      <c r="P521">
        <f>DAY(Tabla1[[#This Row],[fecha]])</f>
        <v>22</v>
      </c>
      <c r="Q521">
        <f>MONTH(Tabla1[[#This Row],[fecha]])</f>
        <v>3</v>
      </c>
      <c r="R521">
        <f>YEAR(Tabla1[[#This Row],[fecha]])</f>
        <v>2019</v>
      </c>
      <c r="S521" t="str">
        <f t="shared" si="24"/>
        <v>'2019-3-22'</v>
      </c>
      <c r="T521" t="str">
        <f t="shared" si="25"/>
        <v>insert into estados_cuenta (tipo_movimiento, concepto, fecha, cheque, total, retiro, pagado, estatus, created_at, updated_at, pagado_boolean, id_cuenta, id_admin) values('EGRESO','CAFETERIA BELEN','2019-3-22','',61,61,61,'Pagado','2019-06-27 22:39:00','2019-06-27 22:39:00',1,2,2);</v>
      </c>
      <c r="U521" t="str">
        <f t="shared" si="26"/>
        <v/>
      </c>
    </row>
    <row r="522" spans="1:21" x14ac:dyDescent="0.2">
      <c r="A522">
        <v>22</v>
      </c>
      <c r="B522" s="4">
        <v>43546</v>
      </c>
      <c r="D522" t="s">
        <v>627</v>
      </c>
      <c r="F522" s="1">
        <v>200</v>
      </c>
      <c r="G522" s="1">
        <v>29212.03</v>
      </c>
      <c r="H522" t="s">
        <v>136</v>
      </c>
      <c r="J522">
        <v>4</v>
      </c>
      <c r="K522" t="str">
        <f>IF(Tabla1[[#This Row],[cheque]]="","''",Tabla1[[#This Row],[cheque]])</f>
        <v>''</v>
      </c>
      <c r="L522">
        <f>VLOOKUP(Tabla1[[#This Row],[banco]],Hoja2!$A$1:$B$6,2,0)</f>
        <v>2</v>
      </c>
      <c r="M522" t="str">
        <f>CONCATENATE("'2019-",J522,"-",Tabla1[[#This Row],[dia]],"'")</f>
        <v>'2019-4-22'</v>
      </c>
      <c r="N522" s="4">
        <f>DATE(2019,J522,Tabla1[[#This Row],[dia]])</f>
        <v>43577</v>
      </c>
      <c r="P522">
        <f>DAY(Tabla1[[#This Row],[fecha]])</f>
        <v>22</v>
      </c>
      <c r="Q522">
        <f>MONTH(Tabla1[[#This Row],[fecha]])</f>
        <v>3</v>
      </c>
      <c r="R522">
        <f>YEAR(Tabla1[[#This Row],[fecha]])</f>
        <v>2019</v>
      </c>
      <c r="S522" t="str">
        <f t="shared" si="24"/>
        <v>'2019-3-22'</v>
      </c>
      <c r="T522" t="str">
        <f t="shared" si="25"/>
        <v>insert into estados_cuenta (tipo_movimiento, concepto, fecha, cheque, total, retiro, pagado, estatus, created_at, updated_at, pagado_boolean, id_cuenta, id_admin) values('EGRESO','TECNICO MABE','2019-3-22','',200,200,200,'Pagado','2019-06-27 22:39:00','2019-06-27 22:39:00',1,2,2);</v>
      </c>
      <c r="U522" t="str">
        <f t="shared" si="26"/>
        <v/>
      </c>
    </row>
    <row r="523" spans="1:21" x14ac:dyDescent="0.2">
      <c r="A523">
        <v>22</v>
      </c>
      <c r="B523" s="4">
        <v>43546</v>
      </c>
      <c r="D523" t="s">
        <v>628</v>
      </c>
      <c r="F523" s="1">
        <v>3019</v>
      </c>
      <c r="G523" s="1">
        <v>26193.03</v>
      </c>
      <c r="H523" t="s">
        <v>136</v>
      </c>
      <c r="J523">
        <v>4</v>
      </c>
      <c r="K523" t="str">
        <f>IF(Tabla1[[#This Row],[cheque]]="","''",Tabla1[[#This Row],[cheque]])</f>
        <v>''</v>
      </c>
      <c r="L523">
        <f>VLOOKUP(Tabla1[[#This Row],[banco]],Hoja2!$A$1:$B$6,2,0)</f>
        <v>2</v>
      </c>
      <c r="M523" t="str">
        <f>CONCATENATE("'2019-",J523,"-",Tabla1[[#This Row],[dia]],"'")</f>
        <v>'2019-4-22'</v>
      </c>
      <c r="N523" s="4">
        <f>DATE(2019,J523,Tabla1[[#This Row],[dia]])</f>
        <v>43577</v>
      </c>
      <c r="P523">
        <f>DAY(Tabla1[[#This Row],[fecha]])</f>
        <v>22</v>
      </c>
      <c r="Q523">
        <f>MONTH(Tabla1[[#This Row],[fecha]])</f>
        <v>3</v>
      </c>
      <c r="R523">
        <f>YEAR(Tabla1[[#This Row],[fecha]])</f>
        <v>2019</v>
      </c>
      <c r="S523" t="str">
        <f t="shared" si="24"/>
        <v>'2019-3-22'</v>
      </c>
      <c r="T523" t="str">
        <f t="shared" si="25"/>
        <v>insert into estados_cuenta (tipo_movimiento, concepto, fecha, cheque, total, retiro, pagado, estatus, created_at, updated_at, pagado_boolean, id_cuenta, id_admin) values('EGRESO','DEV, FERNANDA LUNA (Depósito entró por HSBC)','2019-3-22','',3019,3019,3019,'Pagado','2019-06-27 22:39:00','2019-06-27 22:39:00',1,2,2);</v>
      </c>
      <c r="U523" t="str">
        <f t="shared" si="26"/>
        <v/>
      </c>
    </row>
    <row r="524" spans="1:21" x14ac:dyDescent="0.2">
      <c r="A524">
        <v>22</v>
      </c>
      <c r="B524" s="4">
        <v>43546</v>
      </c>
      <c r="D524" t="s">
        <v>5</v>
      </c>
      <c r="E524" s="1">
        <v>30000</v>
      </c>
      <c r="F524" s="1"/>
      <c r="G524" s="1">
        <v>30000</v>
      </c>
      <c r="H524" t="s">
        <v>140</v>
      </c>
      <c r="J524">
        <v>4</v>
      </c>
      <c r="K524" t="str">
        <f>IF(Tabla1[[#This Row],[cheque]]="","''",Tabla1[[#This Row],[cheque]])</f>
        <v>''</v>
      </c>
      <c r="L524">
        <f>VLOOKUP(Tabla1[[#This Row],[banco]],Hoja2!$A$1:$B$6,2,0)</f>
        <v>6</v>
      </c>
      <c r="M524" t="str">
        <f>CONCATENATE("'2019-",J524,"-",Tabla1[[#This Row],[dia]],"'")</f>
        <v>'2019-4-22'</v>
      </c>
      <c r="N524" s="4">
        <f>DATE(2019,J524,Tabla1[[#This Row],[dia]])</f>
        <v>43577</v>
      </c>
      <c r="P524">
        <f>DAY(Tabla1[[#This Row],[fecha]])</f>
        <v>22</v>
      </c>
      <c r="Q524">
        <f>MONTH(Tabla1[[#This Row],[fecha]])</f>
        <v>3</v>
      </c>
      <c r="R524">
        <f>YEAR(Tabla1[[#This Row],[fecha]])</f>
        <v>2019</v>
      </c>
      <c r="S524" t="str">
        <f t="shared" si="24"/>
        <v>'2019-3-22'</v>
      </c>
      <c r="T524" t="str">
        <f t="shared" si="25"/>
        <v/>
      </c>
      <c r="U524" t="str">
        <f t="shared" si="26"/>
        <v>insert into estados_cuenta (tipo_movimiento, concepto, fecha, cheque, total, deposito, pagado, estatus, created_at, updated_at, pagado_boolean, id_cuenta, id_admin) values('INGRESO','TRASPASO DE HSBC A SCOTIABANK','2019-3-22','',30000,30000,30000,'Pagado','2019-06-27 22:39:00','2019-06-27 22:39:00',1,6,2);</v>
      </c>
    </row>
    <row r="525" spans="1:21" x14ac:dyDescent="0.2">
      <c r="A525">
        <v>22</v>
      </c>
      <c r="B525" s="4">
        <v>43546</v>
      </c>
      <c r="D525" t="s">
        <v>689</v>
      </c>
      <c r="F525" s="1">
        <v>10542.12</v>
      </c>
      <c r="G525" s="1">
        <v>19457.88</v>
      </c>
      <c r="H525" t="s">
        <v>140</v>
      </c>
      <c r="J525">
        <v>4</v>
      </c>
      <c r="K525" t="str">
        <f>IF(Tabla1[[#This Row],[cheque]]="","''",Tabla1[[#This Row],[cheque]])</f>
        <v>''</v>
      </c>
      <c r="L525">
        <f>VLOOKUP(Tabla1[[#This Row],[banco]],Hoja2!$A$1:$B$6,2,0)</f>
        <v>6</v>
      </c>
      <c r="M525" t="str">
        <f>CONCATENATE("'2019-",J525,"-",Tabla1[[#This Row],[dia]],"'")</f>
        <v>'2019-4-22'</v>
      </c>
      <c r="N525" s="4">
        <f>DATE(2019,J525,Tabla1[[#This Row],[dia]])</f>
        <v>43577</v>
      </c>
      <c r="P525">
        <f>DAY(Tabla1[[#This Row],[fecha]])</f>
        <v>22</v>
      </c>
      <c r="Q525">
        <f>MONTH(Tabla1[[#This Row],[fecha]])</f>
        <v>3</v>
      </c>
      <c r="R525">
        <f>YEAR(Tabla1[[#This Row],[fecha]])</f>
        <v>2019</v>
      </c>
      <c r="S525" t="str">
        <f t="shared" si="24"/>
        <v>'2019-3-22'</v>
      </c>
      <c r="T525" t="str">
        <f t="shared" si="25"/>
        <v>insert into estados_cuenta (tipo_movimiento, concepto, fecha, cheque, total, retiro, pagado, estatus, created_at, updated_at, pagado_boolean, id_cuenta, id_admin) values('EGRESO','PAGO PRESTAMO','2019-3-22','',10542.12,10542.12,10542.12,'Pagado','2019-06-27 22:39:00','2019-06-27 22:39:00',1,6,2);</v>
      </c>
      <c r="U525" t="str">
        <f t="shared" si="26"/>
        <v/>
      </c>
    </row>
    <row r="526" spans="1:21" x14ac:dyDescent="0.2">
      <c r="A526">
        <v>22</v>
      </c>
      <c r="B526" s="4">
        <v>43546</v>
      </c>
      <c r="D526" t="s">
        <v>708</v>
      </c>
      <c r="F526" s="1">
        <v>3.5</v>
      </c>
      <c r="G526" s="1">
        <v>19862.05</v>
      </c>
      <c r="H526" t="s">
        <v>138</v>
      </c>
      <c r="J526">
        <v>4</v>
      </c>
      <c r="K526" t="str">
        <f>IF(Tabla1[[#This Row],[cheque]]="","''",Tabla1[[#This Row],[cheque]])</f>
        <v>''</v>
      </c>
      <c r="L526">
        <f>VLOOKUP(Tabla1[[#This Row],[banco]],Hoja2!$A$1:$B$6,2,0)</f>
        <v>4</v>
      </c>
      <c r="M526" t="str">
        <f>CONCATENATE("'2019-",J526,"-",Tabla1[[#This Row],[dia]],"'")</f>
        <v>'2019-4-22'</v>
      </c>
      <c r="N526" s="4">
        <f>DATE(2019,J526,Tabla1[[#This Row],[dia]])</f>
        <v>43577</v>
      </c>
      <c r="P526">
        <f>DAY(Tabla1[[#This Row],[fecha]])</f>
        <v>22</v>
      </c>
      <c r="Q526">
        <f>MONTH(Tabla1[[#This Row],[fecha]])</f>
        <v>3</v>
      </c>
      <c r="R526">
        <f>YEAR(Tabla1[[#This Row],[fecha]])</f>
        <v>2019</v>
      </c>
      <c r="S526" t="str">
        <f t="shared" si="24"/>
        <v>'2019-3-22'</v>
      </c>
      <c r="T526" t="str">
        <f t="shared" si="25"/>
        <v>insert into estados_cuenta (tipo_movimiento, concepto, fecha, cheque, total, retiro, pagado, estatus, created_at, updated_at, pagado_boolean, id_cuenta, id_admin) values('EGRESO','COBRO DE COMISION PINTERP','2019-3-22','',3.5,3.5,3.5,'Pagado','2019-06-27 22:39:00','2019-06-27 22:39:00',1,4,2);</v>
      </c>
      <c r="U526" t="str">
        <f t="shared" si="26"/>
        <v/>
      </c>
    </row>
    <row r="527" spans="1:21" x14ac:dyDescent="0.2">
      <c r="A527">
        <v>22</v>
      </c>
      <c r="B527" s="4">
        <v>43546</v>
      </c>
      <c r="D527" t="s">
        <v>709</v>
      </c>
      <c r="F527" s="1">
        <v>0.56000000000000005</v>
      </c>
      <c r="G527" s="1">
        <v>19861.490000000002</v>
      </c>
      <c r="H527" t="s">
        <v>138</v>
      </c>
      <c r="J527">
        <v>4</v>
      </c>
      <c r="K527" t="str">
        <f>IF(Tabla1[[#This Row],[cheque]]="","''",Tabla1[[#This Row],[cheque]])</f>
        <v>''</v>
      </c>
      <c r="L527">
        <f>VLOOKUP(Tabla1[[#This Row],[banco]],Hoja2!$A$1:$B$6,2,0)</f>
        <v>4</v>
      </c>
      <c r="M527" t="str">
        <f>CONCATENATE("'2019-",J527,"-",Tabla1[[#This Row],[dia]],"'")</f>
        <v>'2019-4-22'</v>
      </c>
      <c r="N527" s="4">
        <f>DATE(2019,J527,Tabla1[[#This Row],[dia]])</f>
        <v>43577</v>
      </c>
      <c r="P527">
        <f>DAY(Tabla1[[#This Row],[fecha]])</f>
        <v>22</v>
      </c>
      <c r="Q527">
        <f>MONTH(Tabla1[[#This Row],[fecha]])</f>
        <v>3</v>
      </c>
      <c r="R527">
        <f>YEAR(Tabla1[[#This Row],[fecha]])</f>
        <v>2019</v>
      </c>
      <c r="S527" t="str">
        <f t="shared" si="24"/>
        <v>'2019-3-22'</v>
      </c>
      <c r="T527" t="str">
        <f t="shared" si="25"/>
        <v>insert into estados_cuenta (tipo_movimiento, concepto, fecha, cheque, total, retiro, pagado, estatus, created_at, updated_at, pagado_boolean, id_cuenta, id_admin) values('EGRESO','COBRO DE IVA PINTERP','2019-3-22','',0.56,0.56,0.56,'Pagado','2019-06-27 22:39:00','2019-06-27 22:39:00',1,4,2);</v>
      </c>
      <c r="U527" t="str">
        <f t="shared" si="26"/>
        <v/>
      </c>
    </row>
    <row r="528" spans="1:21" x14ac:dyDescent="0.2">
      <c r="A528">
        <v>25</v>
      </c>
      <c r="B528" s="4">
        <v>43549</v>
      </c>
      <c r="D528" t="s">
        <v>270</v>
      </c>
      <c r="E528" s="1">
        <v>1740</v>
      </c>
      <c r="F528" s="1"/>
      <c r="G528" s="1">
        <v>87220.81</v>
      </c>
      <c r="H528" t="s">
        <v>137</v>
      </c>
      <c r="J528">
        <v>4</v>
      </c>
      <c r="K528" t="str">
        <f>IF(Tabla1[[#This Row],[cheque]]="","''",Tabla1[[#This Row],[cheque]])</f>
        <v>''</v>
      </c>
      <c r="L528">
        <f>VLOOKUP(Tabla1[[#This Row],[banco]],Hoja2!$A$1:$B$6,2,0)</f>
        <v>3</v>
      </c>
      <c r="M528" t="str">
        <f>CONCATENATE("'2019-",J528,"-",Tabla1[[#This Row],[dia]],"'")</f>
        <v>'2019-4-25'</v>
      </c>
      <c r="N528" s="4">
        <f>DATE(2019,J528,Tabla1[[#This Row],[dia]])</f>
        <v>43580</v>
      </c>
      <c r="P528">
        <f>DAY(Tabla1[[#This Row],[fecha]])</f>
        <v>25</v>
      </c>
      <c r="Q528">
        <f>MONTH(Tabla1[[#This Row],[fecha]])</f>
        <v>3</v>
      </c>
      <c r="R528">
        <f>YEAR(Tabla1[[#This Row],[fecha]])</f>
        <v>2019</v>
      </c>
      <c r="S528" t="str">
        <f t="shared" si="24"/>
        <v>'2019-3-25'</v>
      </c>
      <c r="T528" t="str">
        <f t="shared" si="25"/>
        <v/>
      </c>
      <c r="U528" t="str">
        <f t="shared" si="26"/>
        <v>insert into estados_cuenta (tipo_movimiento, concepto, fecha, cheque, total, deposito, pagado, estatus, created_at, updated_at, pagado_boolean, id_cuenta, id_admin) values('INGRESO','TITRM "DOZAL" FACTURA 6009','2019-3-25','',1740,1740,1740,'Pagado','2019-06-27 22:39:00','2019-06-27 22:39:00',1,3,2);</v>
      </c>
    </row>
    <row r="529" spans="1:21" x14ac:dyDescent="0.2">
      <c r="A529">
        <v>25</v>
      </c>
      <c r="B529" s="4">
        <v>43549</v>
      </c>
      <c r="D529" t="s">
        <v>82</v>
      </c>
      <c r="F529" s="1">
        <v>389</v>
      </c>
      <c r="G529" s="1">
        <v>86831.81</v>
      </c>
      <c r="H529" t="s">
        <v>137</v>
      </c>
      <c r="J529">
        <v>4</v>
      </c>
      <c r="K529" t="str">
        <f>IF(Tabla1[[#This Row],[cheque]]="","''",Tabla1[[#This Row],[cheque]])</f>
        <v>''</v>
      </c>
      <c r="L529">
        <f>VLOOKUP(Tabla1[[#This Row],[banco]],Hoja2!$A$1:$B$6,2,0)</f>
        <v>3</v>
      </c>
      <c r="M529" t="str">
        <f>CONCATENATE("'2019-",J529,"-",Tabla1[[#This Row],[dia]],"'")</f>
        <v>'2019-4-25'</v>
      </c>
      <c r="N529" s="4">
        <f>DATE(2019,J529,Tabla1[[#This Row],[dia]])</f>
        <v>43580</v>
      </c>
      <c r="P529">
        <f>DAY(Tabla1[[#This Row],[fecha]])</f>
        <v>25</v>
      </c>
      <c r="Q529">
        <f>MONTH(Tabla1[[#This Row],[fecha]])</f>
        <v>3</v>
      </c>
      <c r="R529">
        <f>YEAR(Tabla1[[#This Row],[fecha]])</f>
        <v>2019</v>
      </c>
      <c r="S529" t="str">
        <f t="shared" si="24"/>
        <v>'2019-3-25'</v>
      </c>
      <c r="T529" t="str">
        <f t="shared" si="25"/>
        <v>insert into estados_cuenta (tipo_movimiento, concepto, fecha, cheque, total, retiro, pagado, estatus, created_at, updated_at, pagado_boolean, id_cuenta, id_admin) values('EGRESO','COMIS JUAN CARLOS','2019-3-25','',389,389,389,'Pagado','2019-06-27 22:39:00','2019-06-27 22:39:00',1,3,2);</v>
      </c>
      <c r="U529" t="str">
        <f t="shared" si="26"/>
        <v/>
      </c>
    </row>
    <row r="530" spans="1:21" x14ac:dyDescent="0.2">
      <c r="A530">
        <v>25</v>
      </c>
      <c r="B530" s="4">
        <v>43549</v>
      </c>
      <c r="D530" t="s">
        <v>81</v>
      </c>
      <c r="F530" s="1">
        <v>380</v>
      </c>
      <c r="G530" s="1">
        <v>86451.81</v>
      </c>
      <c r="H530" t="s">
        <v>137</v>
      </c>
      <c r="J530">
        <v>4</v>
      </c>
      <c r="K530" t="str">
        <f>IF(Tabla1[[#This Row],[cheque]]="","''",Tabla1[[#This Row],[cheque]])</f>
        <v>''</v>
      </c>
      <c r="L530">
        <f>VLOOKUP(Tabla1[[#This Row],[banco]],Hoja2!$A$1:$B$6,2,0)</f>
        <v>3</v>
      </c>
      <c r="M530" t="str">
        <f>CONCATENATE("'2019-",J530,"-",Tabla1[[#This Row],[dia]],"'")</f>
        <v>'2019-4-25'</v>
      </c>
      <c r="N530" s="4">
        <f>DATE(2019,J530,Tabla1[[#This Row],[dia]])</f>
        <v>43580</v>
      </c>
      <c r="P530">
        <f>DAY(Tabla1[[#This Row],[fecha]])</f>
        <v>25</v>
      </c>
      <c r="Q530">
        <f>MONTH(Tabla1[[#This Row],[fecha]])</f>
        <v>3</v>
      </c>
      <c r="R530">
        <f>YEAR(Tabla1[[#This Row],[fecha]])</f>
        <v>2019</v>
      </c>
      <c r="S530" t="str">
        <f t="shared" si="24"/>
        <v>'2019-3-25'</v>
      </c>
      <c r="T530" t="str">
        <f t="shared" si="25"/>
        <v>insert into estados_cuenta (tipo_movimiento, concepto, fecha, cheque, total, retiro, pagado, estatus, created_at, updated_at, pagado_boolean, id_cuenta, id_admin) values('EGRESO','COMIS PAOLA','2019-3-25','',380,380,380,'Pagado','2019-06-27 22:39:00','2019-06-27 22:39:00',1,3,2);</v>
      </c>
      <c r="U530" t="str">
        <f t="shared" si="26"/>
        <v/>
      </c>
    </row>
    <row r="531" spans="1:21" x14ac:dyDescent="0.2">
      <c r="A531">
        <v>25</v>
      </c>
      <c r="B531" s="4">
        <v>43549</v>
      </c>
      <c r="D531" t="s">
        <v>84</v>
      </c>
      <c r="F531" s="1">
        <v>196</v>
      </c>
      <c r="G531" s="1">
        <v>86255.81</v>
      </c>
      <c r="H531" t="s">
        <v>137</v>
      </c>
      <c r="J531">
        <v>4</v>
      </c>
      <c r="K531" t="str">
        <f>IF(Tabla1[[#This Row],[cheque]]="","''",Tabla1[[#This Row],[cheque]])</f>
        <v>''</v>
      </c>
      <c r="L531">
        <f>VLOOKUP(Tabla1[[#This Row],[banco]],Hoja2!$A$1:$B$6,2,0)</f>
        <v>3</v>
      </c>
      <c r="M531" t="str">
        <f>CONCATENATE("'2019-",J531,"-",Tabla1[[#This Row],[dia]],"'")</f>
        <v>'2019-4-25'</v>
      </c>
      <c r="N531" s="4">
        <f>DATE(2019,J531,Tabla1[[#This Row],[dia]])</f>
        <v>43580</v>
      </c>
      <c r="P531">
        <f>DAY(Tabla1[[#This Row],[fecha]])</f>
        <v>25</v>
      </c>
      <c r="Q531">
        <f>MONTH(Tabla1[[#This Row],[fecha]])</f>
        <v>3</v>
      </c>
      <c r="R531">
        <f>YEAR(Tabla1[[#This Row],[fecha]])</f>
        <v>2019</v>
      </c>
      <c r="S531" t="str">
        <f t="shared" si="24"/>
        <v>'2019-3-25'</v>
      </c>
      <c r="T531" t="str">
        <f t="shared" si="25"/>
        <v>insert into estados_cuenta (tipo_movimiento, concepto, fecha, cheque, total, retiro, pagado, estatus, created_at, updated_at, pagado_boolean, id_cuenta, id_admin) values('EGRESO','COMIS DIANA','2019-3-25','',196,196,196,'Pagado','2019-06-27 22:39:00','2019-06-27 22:39:00',1,3,2);</v>
      </c>
      <c r="U531" t="str">
        <f t="shared" si="26"/>
        <v/>
      </c>
    </row>
    <row r="532" spans="1:21" x14ac:dyDescent="0.2">
      <c r="A532">
        <v>25</v>
      </c>
      <c r="B532" s="4">
        <v>43549</v>
      </c>
      <c r="D532" t="s">
        <v>85</v>
      </c>
      <c r="F532" s="1">
        <v>465</v>
      </c>
      <c r="G532" s="1">
        <v>85790.81</v>
      </c>
      <c r="H532" t="s">
        <v>137</v>
      </c>
      <c r="J532">
        <v>4</v>
      </c>
      <c r="K532" t="str">
        <f>IF(Tabla1[[#This Row],[cheque]]="","''",Tabla1[[#This Row],[cheque]])</f>
        <v>''</v>
      </c>
      <c r="L532">
        <f>VLOOKUP(Tabla1[[#This Row],[banco]],Hoja2!$A$1:$B$6,2,0)</f>
        <v>3</v>
      </c>
      <c r="M532" t="str">
        <f>CONCATENATE("'2019-",J532,"-",Tabla1[[#This Row],[dia]],"'")</f>
        <v>'2019-4-25'</v>
      </c>
      <c r="N532" s="4">
        <f>DATE(2019,J532,Tabla1[[#This Row],[dia]])</f>
        <v>43580</v>
      </c>
      <c r="P532">
        <f>DAY(Tabla1[[#This Row],[fecha]])</f>
        <v>25</v>
      </c>
      <c r="Q532">
        <f>MONTH(Tabla1[[#This Row],[fecha]])</f>
        <v>3</v>
      </c>
      <c r="R532">
        <f>YEAR(Tabla1[[#This Row],[fecha]])</f>
        <v>2019</v>
      </c>
      <c r="S532" t="str">
        <f t="shared" si="24"/>
        <v>'2019-3-25'</v>
      </c>
      <c r="T532" t="str">
        <f t="shared" si="25"/>
        <v>insert into estados_cuenta (tipo_movimiento, concepto, fecha, cheque, total, retiro, pagado, estatus, created_at, updated_at, pagado_boolean, id_cuenta, id_admin) values('EGRESO','COMIS BETTY','2019-3-25','',465,465,465,'Pagado','2019-06-27 22:39:00','2019-06-27 22:39:00',1,3,2);</v>
      </c>
      <c r="U532" t="str">
        <f t="shared" si="26"/>
        <v/>
      </c>
    </row>
    <row r="533" spans="1:21" x14ac:dyDescent="0.2">
      <c r="A533">
        <v>25</v>
      </c>
      <c r="B533" s="4">
        <v>43549</v>
      </c>
      <c r="D533" t="s">
        <v>83</v>
      </c>
      <c r="F533" s="1">
        <v>7021.63</v>
      </c>
      <c r="G533" s="1">
        <v>78769.179999999993</v>
      </c>
      <c r="H533" t="s">
        <v>137</v>
      </c>
      <c r="J533">
        <v>4</v>
      </c>
      <c r="K533" t="str">
        <f>IF(Tabla1[[#This Row],[cheque]]="","''",Tabla1[[#This Row],[cheque]])</f>
        <v>''</v>
      </c>
      <c r="L533">
        <f>VLOOKUP(Tabla1[[#This Row],[banco]],Hoja2!$A$1:$B$6,2,0)</f>
        <v>3</v>
      </c>
      <c r="M533" t="str">
        <f>CONCATENATE("'2019-",J533,"-",Tabla1[[#This Row],[dia]],"'")</f>
        <v>'2019-4-25'</v>
      </c>
      <c r="N533" s="4">
        <f>DATE(2019,J533,Tabla1[[#This Row],[dia]])</f>
        <v>43580</v>
      </c>
      <c r="P533">
        <f>DAY(Tabla1[[#This Row],[fecha]])</f>
        <v>25</v>
      </c>
      <c r="Q533">
        <f>MONTH(Tabla1[[#This Row],[fecha]])</f>
        <v>3</v>
      </c>
      <c r="R533">
        <f>YEAR(Tabla1[[#This Row],[fecha]])</f>
        <v>2019</v>
      </c>
      <c r="S533" t="str">
        <f t="shared" si="24"/>
        <v>'2019-3-25'</v>
      </c>
      <c r="T533" t="str">
        <f t="shared" si="25"/>
        <v>insert into estados_cuenta (tipo_movimiento, concepto, fecha, cheque, total, retiro, pagado, estatus, created_at, updated_at, pagado_boolean, id_cuenta, id_admin) values('EGRESO','COMIS RAFA','2019-3-25','',7021.63,7021.63,7021.63,'Pagado','2019-06-27 22:39:00','2019-06-27 22:39:00',1,3,2);</v>
      </c>
      <c r="U533" t="str">
        <f t="shared" si="26"/>
        <v/>
      </c>
    </row>
    <row r="534" spans="1:21" x14ac:dyDescent="0.2">
      <c r="A534">
        <v>25</v>
      </c>
      <c r="B534" s="4">
        <v>43549</v>
      </c>
      <c r="D534" t="s">
        <v>102</v>
      </c>
      <c r="F534" s="1">
        <v>25000</v>
      </c>
      <c r="G534" s="1">
        <v>53769.18</v>
      </c>
      <c r="H534" t="s">
        <v>137</v>
      </c>
      <c r="J534">
        <v>4</v>
      </c>
      <c r="K534" t="str">
        <f>IF(Tabla1[[#This Row],[cheque]]="","''",Tabla1[[#This Row],[cheque]])</f>
        <v>''</v>
      </c>
      <c r="L534">
        <f>VLOOKUP(Tabla1[[#This Row],[banco]],Hoja2!$A$1:$B$6,2,0)</f>
        <v>3</v>
      </c>
      <c r="M534" t="str">
        <f>CONCATENATE("'2019-",J534,"-",Tabla1[[#This Row],[dia]],"'")</f>
        <v>'2019-4-25'</v>
      </c>
      <c r="N534" s="4">
        <f>DATE(2019,J534,Tabla1[[#This Row],[dia]])</f>
        <v>43580</v>
      </c>
      <c r="P534">
        <f>DAY(Tabla1[[#This Row],[fecha]])</f>
        <v>25</v>
      </c>
      <c r="Q534">
        <f>MONTH(Tabla1[[#This Row],[fecha]])</f>
        <v>3</v>
      </c>
      <c r="R534">
        <f>YEAR(Tabla1[[#This Row],[fecha]])</f>
        <v>2019</v>
      </c>
      <c r="S534" t="str">
        <f t="shared" si="24"/>
        <v>'2019-3-25'</v>
      </c>
      <c r="T534" t="str">
        <f t="shared" si="25"/>
        <v>insert into estados_cuenta (tipo_movimiento, concepto, fecha, cheque, total, retiro, pagado, estatus, created_at, updated_at, pagado_boolean, id_cuenta, id_admin) values('EGRESO','TRASPASO DE HSBC A BANAMEX','2019-3-25','',25000,25000,25000,'Pagado','2019-06-27 22:39:00','2019-06-27 22:39:00',1,3,2);</v>
      </c>
      <c r="U534" t="str">
        <f t="shared" si="26"/>
        <v/>
      </c>
    </row>
    <row r="535" spans="1:21" x14ac:dyDescent="0.2">
      <c r="A535">
        <v>25</v>
      </c>
      <c r="B535" s="4">
        <v>43549</v>
      </c>
      <c r="D535" t="s">
        <v>271</v>
      </c>
      <c r="E535" s="1">
        <v>6600.4</v>
      </c>
      <c r="F535" s="1"/>
      <c r="G535" s="1">
        <v>60369.58</v>
      </c>
      <c r="H535" t="s">
        <v>137</v>
      </c>
      <c r="J535">
        <v>4</v>
      </c>
      <c r="K535" t="str">
        <f>IF(Tabla1[[#This Row],[cheque]]="","''",Tabla1[[#This Row],[cheque]])</f>
        <v>''</v>
      </c>
      <c r="L535">
        <f>VLOOKUP(Tabla1[[#This Row],[banco]],Hoja2!$A$1:$B$6,2,0)</f>
        <v>3</v>
      </c>
      <c r="M535" t="str">
        <f>CONCATENATE("'2019-",J535,"-",Tabla1[[#This Row],[dia]],"'")</f>
        <v>'2019-4-25'</v>
      </c>
      <c r="N535" s="4">
        <f>DATE(2019,J535,Tabla1[[#This Row],[dia]])</f>
        <v>43580</v>
      </c>
      <c r="P535">
        <f>DAY(Tabla1[[#This Row],[fecha]])</f>
        <v>25</v>
      </c>
      <c r="Q535">
        <f>MONTH(Tabla1[[#This Row],[fecha]])</f>
        <v>3</v>
      </c>
      <c r="R535">
        <f>YEAR(Tabla1[[#This Row],[fecha]])</f>
        <v>2019</v>
      </c>
      <c r="S535" t="str">
        <f t="shared" si="24"/>
        <v>'2019-3-25'</v>
      </c>
      <c r="T535" t="str">
        <f t="shared" si="25"/>
        <v/>
      </c>
      <c r="U535" t="str">
        <f t="shared" si="26"/>
        <v>insert into estados_cuenta (tipo_movimiento, concepto, fecha, cheque, total, deposito, pagado, estatus, created_at, updated_at, pagado_boolean, id_cuenta, id_admin) values('INGRESO','RM "EXPO CHIHUAHUA" FACTURA 6006','2019-3-25','',6600.4,6600.4,6600.4,'Pagado','2019-06-27 22:39:00','2019-06-27 22:39:00',1,3,2);</v>
      </c>
    </row>
    <row r="536" spans="1:21" x14ac:dyDescent="0.2">
      <c r="A536">
        <v>25</v>
      </c>
      <c r="B536" s="4">
        <v>43549</v>
      </c>
      <c r="D536" t="s">
        <v>155</v>
      </c>
      <c r="F536" s="1">
        <v>116</v>
      </c>
      <c r="G536" s="1">
        <v>60253.58</v>
      </c>
      <c r="H536" t="s">
        <v>137</v>
      </c>
      <c r="J536">
        <v>4</v>
      </c>
      <c r="K536" t="str">
        <f>IF(Tabla1[[#This Row],[cheque]]="","''",Tabla1[[#This Row],[cheque]])</f>
        <v>''</v>
      </c>
      <c r="L536">
        <f>VLOOKUP(Tabla1[[#This Row],[banco]],Hoja2!$A$1:$B$6,2,0)</f>
        <v>3</v>
      </c>
      <c r="M536" t="str">
        <f>CONCATENATE("'2019-",J536,"-",Tabla1[[#This Row],[dia]],"'")</f>
        <v>'2019-4-25'</v>
      </c>
      <c r="N536" s="4">
        <f>DATE(2019,J536,Tabla1[[#This Row],[dia]])</f>
        <v>43580</v>
      </c>
      <c r="P536">
        <f>DAY(Tabla1[[#This Row],[fecha]])</f>
        <v>25</v>
      </c>
      <c r="Q536">
        <f>MONTH(Tabla1[[#This Row],[fecha]])</f>
        <v>3</v>
      </c>
      <c r="R536">
        <f>YEAR(Tabla1[[#This Row],[fecha]])</f>
        <v>2019</v>
      </c>
      <c r="S536" t="str">
        <f t="shared" si="24"/>
        <v>'2019-3-25'</v>
      </c>
      <c r="T536" t="str">
        <f t="shared" si="25"/>
        <v>insert into estados_cuenta (tipo_movimiento, concepto, fecha, cheque, total, retiro, pagado, estatus, created_at, updated_at, pagado_boolean, id_cuenta, id_admin) values('EGRESO','COMIS AIME','2019-3-25','',116,116,116,'Pagado','2019-06-27 22:39:00','2019-06-27 22:39:00',1,3,2);</v>
      </c>
      <c r="U536" t="str">
        <f t="shared" si="26"/>
        <v/>
      </c>
    </row>
    <row r="537" spans="1:21" x14ac:dyDescent="0.2">
      <c r="A537">
        <v>25</v>
      </c>
      <c r="B537" s="4">
        <v>43549</v>
      </c>
      <c r="D537" t="s">
        <v>13</v>
      </c>
      <c r="F537" s="1">
        <v>10000</v>
      </c>
      <c r="G537" s="1">
        <v>50253.58</v>
      </c>
      <c r="H537" t="s">
        <v>137</v>
      </c>
      <c r="J537">
        <v>4</v>
      </c>
      <c r="K537" t="str">
        <f>IF(Tabla1[[#This Row],[cheque]]="","''",Tabla1[[#This Row],[cheque]])</f>
        <v>''</v>
      </c>
      <c r="L537">
        <f>VLOOKUP(Tabla1[[#This Row],[banco]],Hoja2!$A$1:$B$6,2,0)</f>
        <v>3</v>
      </c>
      <c r="M537" t="str">
        <f>CONCATENATE("'2019-",J537,"-",Tabla1[[#This Row],[dia]],"'")</f>
        <v>'2019-4-25'</v>
      </c>
      <c r="N537" s="4">
        <f>DATE(2019,J537,Tabla1[[#This Row],[dia]])</f>
        <v>43580</v>
      </c>
      <c r="P537">
        <f>DAY(Tabla1[[#This Row],[fecha]])</f>
        <v>25</v>
      </c>
      <c r="Q537">
        <f>MONTH(Tabla1[[#This Row],[fecha]])</f>
        <v>3</v>
      </c>
      <c r="R537">
        <f>YEAR(Tabla1[[#This Row],[fecha]])</f>
        <v>2019</v>
      </c>
      <c r="S537" t="str">
        <f t="shared" si="24"/>
        <v>'2019-3-25'</v>
      </c>
      <c r="T537" t="str">
        <f t="shared" si="25"/>
        <v>insert into estados_cuenta (tipo_movimiento, concepto, fecha, cheque, total, retiro, pagado, estatus, created_at, updated_at, pagado_boolean, id_cuenta, id_admin) values('EGRESO','TRASPASO DE HSBC A BANCOMER','2019-3-25','',10000,10000,10000,'Pagado','2019-06-27 22:39:00','2019-06-27 22:39:00',1,3,2);</v>
      </c>
      <c r="U537" t="str">
        <f t="shared" si="26"/>
        <v/>
      </c>
    </row>
    <row r="538" spans="1:21" x14ac:dyDescent="0.2">
      <c r="A538">
        <v>25</v>
      </c>
      <c r="B538" s="4">
        <v>43549</v>
      </c>
      <c r="D538" t="s">
        <v>272</v>
      </c>
      <c r="E538" s="1">
        <v>464</v>
      </c>
      <c r="F538" s="1"/>
      <c r="G538" s="1">
        <v>50717.58</v>
      </c>
      <c r="H538" t="s">
        <v>137</v>
      </c>
      <c r="J538">
        <v>4</v>
      </c>
      <c r="K538" t="str">
        <f>IF(Tabla1[[#This Row],[cheque]]="","''",Tabla1[[#This Row],[cheque]])</f>
        <v>''</v>
      </c>
      <c r="L538">
        <f>VLOOKUP(Tabla1[[#This Row],[banco]],Hoja2!$A$1:$B$6,2,0)</f>
        <v>3</v>
      </c>
      <c r="M538" t="str">
        <f>CONCATENATE("'2019-",J538,"-",Tabla1[[#This Row],[dia]],"'")</f>
        <v>'2019-4-25'</v>
      </c>
      <c r="N538" s="4">
        <f>DATE(2019,J538,Tabla1[[#This Row],[dia]])</f>
        <v>43580</v>
      </c>
      <c r="P538">
        <f>DAY(Tabla1[[#This Row],[fecha]])</f>
        <v>25</v>
      </c>
      <c r="Q538">
        <f>MONTH(Tabla1[[#This Row],[fecha]])</f>
        <v>3</v>
      </c>
      <c r="R538">
        <f>YEAR(Tabla1[[#This Row],[fecha]])</f>
        <v>2019</v>
      </c>
      <c r="S538" t="str">
        <f t="shared" si="24"/>
        <v>'2019-3-25'</v>
      </c>
      <c r="T538" t="str">
        <f t="shared" si="25"/>
        <v/>
      </c>
      <c r="U538" t="str">
        <f t="shared" si="26"/>
        <v>insert into estados_cuenta (tipo_movimiento, concepto, fecha, cheque, total, deposito, pagado, estatus, created_at, updated_at, pagado_boolean, id_cuenta, id_admin) values('INGRESO','EF "CEDIS PABLO II" FACTURA 5996','2019-3-25','',464,464,464,'Pagado','2019-06-27 22:39:00','2019-06-27 22:39:00',1,3,2);</v>
      </c>
    </row>
    <row r="539" spans="1:21" x14ac:dyDescent="0.2">
      <c r="A539">
        <v>25</v>
      </c>
      <c r="B539" s="4">
        <v>43549</v>
      </c>
      <c r="D539" t="s">
        <v>13</v>
      </c>
      <c r="E539" s="1">
        <v>10000</v>
      </c>
      <c r="F539" s="1"/>
      <c r="G539" s="1">
        <v>36193.03</v>
      </c>
      <c r="H539" t="s">
        <v>136</v>
      </c>
      <c r="J539">
        <v>4</v>
      </c>
      <c r="K539" t="str">
        <f>IF(Tabla1[[#This Row],[cheque]]="","''",Tabla1[[#This Row],[cheque]])</f>
        <v>''</v>
      </c>
      <c r="L539">
        <f>VLOOKUP(Tabla1[[#This Row],[banco]],Hoja2!$A$1:$B$6,2,0)</f>
        <v>2</v>
      </c>
      <c r="M539" t="str">
        <f>CONCATENATE("'2019-",J539,"-",Tabla1[[#This Row],[dia]],"'")</f>
        <v>'2019-4-25'</v>
      </c>
      <c r="N539" s="4">
        <f>DATE(2019,J539,Tabla1[[#This Row],[dia]])</f>
        <v>43580</v>
      </c>
      <c r="P539">
        <f>DAY(Tabla1[[#This Row],[fecha]])</f>
        <v>25</v>
      </c>
      <c r="Q539">
        <f>MONTH(Tabla1[[#This Row],[fecha]])</f>
        <v>3</v>
      </c>
      <c r="R539">
        <f>YEAR(Tabla1[[#This Row],[fecha]])</f>
        <v>2019</v>
      </c>
      <c r="S539" t="str">
        <f t="shared" si="24"/>
        <v>'2019-3-25'</v>
      </c>
      <c r="T539" t="str">
        <f t="shared" si="25"/>
        <v/>
      </c>
      <c r="U539" t="str">
        <f t="shared" si="26"/>
        <v>insert into estados_cuenta (tipo_movimiento, concepto, fecha, cheque, total, deposito, pagado, estatus, created_at, updated_at, pagado_boolean, id_cuenta, id_admin) values('INGRESO','TRASPASO DE HSBC A BANCOMER','2019-3-25','',10000,10000,10000,'Pagado','2019-06-27 22:39:00','2019-06-27 22:39:00',1,2,2);</v>
      </c>
    </row>
    <row r="540" spans="1:21" x14ac:dyDescent="0.2">
      <c r="A540">
        <v>25</v>
      </c>
      <c r="B540" s="4">
        <v>43549</v>
      </c>
      <c r="D540" t="s">
        <v>629</v>
      </c>
      <c r="F540" s="1">
        <v>12641.48</v>
      </c>
      <c r="G540" s="1">
        <v>23551.55</v>
      </c>
      <c r="H540" t="s">
        <v>136</v>
      </c>
      <c r="J540">
        <v>4</v>
      </c>
      <c r="K540" t="str">
        <f>IF(Tabla1[[#This Row],[cheque]]="","''",Tabla1[[#This Row],[cheque]])</f>
        <v>''</v>
      </c>
      <c r="L540">
        <f>VLOOKUP(Tabla1[[#This Row],[banco]],Hoja2!$A$1:$B$6,2,0)</f>
        <v>2</v>
      </c>
      <c r="M540" t="str">
        <f>CONCATENATE("'2019-",J540,"-",Tabla1[[#This Row],[dia]],"'")</f>
        <v>'2019-4-25'</v>
      </c>
      <c r="N540" s="4">
        <f>DATE(2019,J540,Tabla1[[#This Row],[dia]])</f>
        <v>43580</v>
      </c>
      <c r="P540">
        <f>DAY(Tabla1[[#This Row],[fecha]])</f>
        <v>25</v>
      </c>
      <c r="Q540">
        <f>MONTH(Tabla1[[#This Row],[fecha]])</f>
        <v>3</v>
      </c>
      <c r="R540">
        <f>YEAR(Tabla1[[#This Row],[fecha]])</f>
        <v>2019</v>
      </c>
      <c r="S540" t="str">
        <f t="shared" si="24"/>
        <v>'2019-3-25'</v>
      </c>
      <c r="T540" t="str">
        <f t="shared" si="25"/>
        <v>insert into estados_cuenta (tipo_movimiento, concepto, fecha, cheque, total, retiro, pagado, estatus, created_at, updated_at, pagado_boolean, id_cuenta, id_admin) values('EGRESO','CREQ "FACEIMAGEN", RM ("GOLDEN PAY" CL. 35, "TOTAL CONTROL DE PLAGAS" CL. 37, "FIXYCAR" CL. 9, "MANZANELA" CL. 35), COPIAS DEL MODELO INDUSTRIAL ("33051", "33052", "33053"), Y COPIAS CERTIFICADAS DEL MODELO INDUSTRIAL ("33051", "33052", "33053").','2019-3-25','',12641.48,12641.48,12641.48,'Pagado','2019-06-27 22:39:00','2019-06-27 22:39:00',1,2,2);</v>
      </c>
      <c r="U540" t="str">
        <f t="shared" si="26"/>
        <v/>
      </c>
    </row>
    <row r="541" spans="1:21" x14ac:dyDescent="0.2">
      <c r="A541">
        <v>25</v>
      </c>
      <c r="B541" s="4">
        <v>43549</v>
      </c>
      <c r="D541" t="s">
        <v>102</v>
      </c>
      <c r="E541" s="1">
        <v>25000</v>
      </c>
      <c r="F541" s="1"/>
      <c r="G541" s="1">
        <v>44861.49</v>
      </c>
      <c r="H541" t="s">
        <v>138</v>
      </c>
      <c r="J541">
        <v>4</v>
      </c>
      <c r="K541" t="str">
        <f>IF(Tabla1[[#This Row],[cheque]]="","''",Tabla1[[#This Row],[cheque]])</f>
        <v>''</v>
      </c>
      <c r="L541">
        <f>VLOOKUP(Tabla1[[#This Row],[banco]],Hoja2!$A$1:$B$6,2,0)</f>
        <v>4</v>
      </c>
      <c r="M541" t="str">
        <f>CONCATENATE("'2019-",J541,"-",Tabla1[[#This Row],[dia]],"'")</f>
        <v>'2019-4-25'</v>
      </c>
      <c r="N541" s="4">
        <f>DATE(2019,J541,Tabla1[[#This Row],[dia]])</f>
        <v>43580</v>
      </c>
      <c r="P541">
        <f>DAY(Tabla1[[#This Row],[fecha]])</f>
        <v>25</v>
      </c>
      <c r="Q541">
        <f>MONTH(Tabla1[[#This Row],[fecha]])</f>
        <v>3</v>
      </c>
      <c r="R541">
        <f>YEAR(Tabla1[[#This Row],[fecha]])</f>
        <v>2019</v>
      </c>
      <c r="S541" t="str">
        <f t="shared" si="24"/>
        <v>'2019-3-25'</v>
      </c>
      <c r="T541" t="str">
        <f t="shared" si="25"/>
        <v/>
      </c>
      <c r="U541" t="str">
        <f t="shared" si="26"/>
        <v>insert into estados_cuenta (tipo_movimiento, concepto, fecha, cheque, total, deposito, pagado, estatus, created_at, updated_at, pagado_boolean, id_cuenta, id_admin) values('INGRESO','TRASPASO DE HSBC A BANAMEX','2019-3-25','',25000,25000,25000,'Pagado','2019-06-27 22:39:00','2019-06-27 22:39:00',1,4,2);</v>
      </c>
    </row>
    <row r="542" spans="1:21" x14ac:dyDescent="0.2">
      <c r="A542">
        <v>26</v>
      </c>
      <c r="B542" s="4">
        <v>43550</v>
      </c>
      <c r="D542" t="s">
        <v>273</v>
      </c>
      <c r="E542" s="1">
        <v>1714</v>
      </c>
      <c r="F542" s="1"/>
      <c r="G542" s="1">
        <v>52431.58</v>
      </c>
      <c r="H542" t="s">
        <v>137</v>
      </c>
      <c r="J542">
        <v>4</v>
      </c>
      <c r="K542" t="str">
        <f>IF(Tabla1[[#This Row],[cheque]]="","''",Tabla1[[#This Row],[cheque]])</f>
        <v>''</v>
      </c>
      <c r="L542">
        <f>VLOOKUP(Tabla1[[#This Row],[banco]],Hoja2!$A$1:$B$6,2,0)</f>
        <v>3</v>
      </c>
      <c r="M542" t="str">
        <f>CONCATENATE("'2019-",J542,"-",Tabla1[[#This Row],[dia]],"'")</f>
        <v>'2019-4-26'</v>
      </c>
      <c r="N542" s="4">
        <f>DATE(2019,J542,Tabla1[[#This Row],[dia]])</f>
        <v>43581</v>
      </c>
      <c r="P542">
        <f>DAY(Tabla1[[#This Row],[fecha]])</f>
        <v>26</v>
      </c>
      <c r="Q542">
        <f>MONTH(Tabla1[[#This Row],[fecha]])</f>
        <v>3</v>
      </c>
      <c r="R542">
        <f>YEAR(Tabla1[[#This Row],[fecha]])</f>
        <v>2019</v>
      </c>
      <c r="S542" t="str">
        <f t="shared" si="24"/>
        <v>'2019-3-26'</v>
      </c>
      <c r="T542" t="str">
        <f t="shared" si="25"/>
        <v/>
      </c>
      <c r="U542" t="str">
        <f t="shared" si="26"/>
        <v>insert into estados_cuenta (tipo_movimiento, concepto, fecha, cheque, total, deposito, pagado, estatus, created_at, updated_at, pagado_boolean, id_cuenta, id_admin) values('INGRESO','DEPOSITO EN OXXO','2019-3-26','',1714,1714,1714,'Pagado','2019-06-27 22:39:00','2019-06-27 22:39:00',1,3,2);</v>
      </c>
    </row>
    <row r="543" spans="1:21" x14ac:dyDescent="0.2">
      <c r="A543">
        <v>26</v>
      </c>
      <c r="B543" s="4">
        <v>43550</v>
      </c>
      <c r="D543" t="s">
        <v>274</v>
      </c>
      <c r="E543" s="1">
        <v>19743.2</v>
      </c>
      <c r="F543" s="1"/>
      <c r="G543" s="1">
        <v>72174.78</v>
      </c>
      <c r="H543" t="s">
        <v>137</v>
      </c>
      <c r="J543">
        <v>4</v>
      </c>
      <c r="K543" t="str">
        <f>IF(Tabla1[[#This Row],[cheque]]="","''",Tabla1[[#This Row],[cheque]])</f>
        <v>''</v>
      </c>
      <c r="L543">
        <f>VLOOKUP(Tabla1[[#This Row],[banco]],Hoja2!$A$1:$B$6,2,0)</f>
        <v>3</v>
      </c>
      <c r="M543" t="str">
        <f>CONCATENATE("'2019-",J543,"-",Tabla1[[#This Row],[dia]],"'")</f>
        <v>'2019-4-26'</v>
      </c>
      <c r="N543" s="4">
        <f>DATE(2019,J543,Tabla1[[#This Row],[dia]])</f>
        <v>43581</v>
      </c>
      <c r="P543">
        <f>DAY(Tabla1[[#This Row],[fecha]])</f>
        <v>26</v>
      </c>
      <c r="Q543">
        <f>MONTH(Tabla1[[#This Row],[fecha]])</f>
        <v>3</v>
      </c>
      <c r="R543">
        <f>YEAR(Tabla1[[#This Row],[fecha]])</f>
        <v>2019</v>
      </c>
      <c r="S543" t="str">
        <f t="shared" si="24"/>
        <v>'2019-3-26'</v>
      </c>
      <c r="T543" t="str">
        <f t="shared" si="25"/>
        <v/>
      </c>
      <c r="U543" t="str">
        <f t="shared" si="26"/>
        <v>insert into estados_cuenta (tipo_movimiento, concepto, fecha, cheque, total, deposito, pagado, estatus, created_at, updated_at, pagado_boolean, id_cuenta, id_admin) values('INGRESO','HXHE, DUSO Y CAPO "INDUSTRIAS FRI MAR" CL. 35, RM "INDUSTRIAS FRI MAR" CL. 7, Y RM "HERRAMIENTAS FRI MAR" CL. 35 FACTURA 6010','2019-3-26','',19743.2,19743.2,19743.2,'Pagado','2019-06-27 22:39:00','2019-06-27 22:39:00',1,3,2);</v>
      </c>
    </row>
    <row r="544" spans="1:21" x14ac:dyDescent="0.2">
      <c r="A544">
        <v>26</v>
      </c>
      <c r="B544" s="4">
        <v>43550</v>
      </c>
      <c r="D544" t="s">
        <v>275</v>
      </c>
      <c r="E544" s="1">
        <v>1600</v>
      </c>
      <c r="F544" s="1"/>
      <c r="G544" s="1">
        <v>73774.78</v>
      </c>
      <c r="H544" t="s">
        <v>137</v>
      </c>
      <c r="J544">
        <v>4</v>
      </c>
      <c r="K544" t="str">
        <f>IF(Tabla1[[#This Row],[cheque]]="","''",Tabla1[[#This Row],[cheque]])</f>
        <v>''</v>
      </c>
      <c r="L544">
        <f>VLOOKUP(Tabla1[[#This Row],[banco]],Hoja2!$A$1:$B$6,2,0)</f>
        <v>3</v>
      </c>
      <c r="M544" t="str">
        <f>CONCATENATE("'2019-",J544,"-",Tabla1[[#This Row],[dia]],"'")</f>
        <v>'2019-4-26'</v>
      </c>
      <c r="N544" s="4">
        <f>DATE(2019,J544,Tabla1[[#This Row],[dia]])</f>
        <v>43581</v>
      </c>
      <c r="P544">
        <f>DAY(Tabla1[[#This Row],[fecha]])</f>
        <v>26</v>
      </c>
      <c r="Q544">
        <f>MONTH(Tabla1[[#This Row],[fecha]])</f>
        <v>3</v>
      </c>
      <c r="R544">
        <f>YEAR(Tabla1[[#This Row],[fecha]])</f>
        <v>2019</v>
      </c>
      <c r="S544" t="str">
        <f t="shared" si="24"/>
        <v>'2019-3-26'</v>
      </c>
      <c r="T544" t="str">
        <f t="shared" si="25"/>
        <v/>
      </c>
      <c r="U544" t="str">
        <f t="shared" si="26"/>
        <v>insert into estados_cuenta (tipo_movimiento, concepto, fecha, cheque, total, deposito, pagado, estatus, created_at, updated_at, pagado_boolean, id_cuenta, id_admin) values('INGRESO','VIATICOS JUAREZ','2019-3-26','',1600,1600,1600,'Pagado','2019-06-27 22:39:00','2019-06-27 22:39:00',1,3,2);</v>
      </c>
    </row>
    <row r="545" spans="1:21" x14ac:dyDescent="0.2">
      <c r="A545">
        <v>26</v>
      </c>
      <c r="B545" s="4">
        <v>43550</v>
      </c>
      <c r="D545" t="s">
        <v>24</v>
      </c>
      <c r="F545" s="1">
        <v>1489</v>
      </c>
      <c r="G545" s="1">
        <v>72285.78</v>
      </c>
      <c r="H545" t="s">
        <v>137</v>
      </c>
      <c r="J545">
        <v>5</v>
      </c>
      <c r="K545" t="str">
        <f>IF(Tabla1[[#This Row],[cheque]]="","''",Tabla1[[#This Row],[cheque]])</f>
        <v>''</v>
      </c>
      <c r="L545">
        <f>VLOOKUP(Tabla1[[#This Row],[banco]],Hoja2!$A$1:$B$6,2,0)</f>
        <v>3</v>
      </c>
      <c r="M545" t="str">
        <f>CONCATENATE("'2019-",J545,"-",Tabla1[[#This Row],[dia]],"'")</f>
        <v>'2019-5-26'</v>
      </c>
      <c r="N545" s="4">
        <f>DATE(2019,J545,Tabla1[[#This Row],[dia]])</f>
        <v>43611</v>
      </c>
      <c r="P545">
        <f>DAY(Tabla1[[#This Row],[fecha]])</f>
        <v>26</v>
      </c>
      <c r="Q545">
        <f>MONTH(Tabla1[[#This Row],[fecha]])</f>
        <v>3</v>
      </c>
      <c r="R545">
        <f>YEAR(Tabla1[[#This Row],[fecha]])</f>
        <v>2019</v>
      </c>
      <c r="S545" t="str">
        <f t="shared" si="24"/>
        <v>'2019-3-26'</v>
      </c>
      <c r="T545" t="str">
        <f t="shared" si="25"/>
        <v>insert into estados_cuenta (tipo_movimiento, concepto, fecha, cheque, total, retiro, pagado, estatus, created_at, updated_at, pagado_boolean, id_cuenta, id_admin) values('EGRESO','COMIS LULY','2019-3-26','',1489,1489,1489,'Pagado','2019-06-27 22:39:00','2019-06-27 22:39:00',1,3,2);</v>
      </c>
      <c r="U545" t="str">
        <f t="shared" si="26"/>
        <v/>
      </c>
    </row>
    <row r="546" spans="1:21" x14ac:dyDescent="0.2">
      <c r="A546">
        <v>26</v>
      </c>
      <c r="B546" s="4">
        <v>43550</v>
      </c>
      <c r="D546" t="s">
        <v>276</v>
      </c>
      <c r="E546" s="1">
        <v>928</v>
      </c>
      <c r="F546" s="1"/>
      <c r="G546" s="1">
        <v>73213.78</v>
      </c>
      <c r="H546" t="s">
        <v>137</v>
      </c>
      <c r="J546">
        <v>5</v>
      </c>
      <c r="K546" t="str">
        <f>IF(Tabla1[[#This Row],[cheque]]="","''",Tabla1[[#This Row],[cheque]])</f>
        <v>''</v>
      </c>
      <c r="L546">
        <f>VLOOKUP(Tabla1[[#This Row],[banco]],Hoja2!$A$1:$B$6,2,0)</f>
        <v>3</v>
      </c>
      <c r="M546" t="str">
        <f>CONCATENATE("'2019-",J546,"-",Tabla1[[#This Row],[dia]],"'")</f>
        <v>'2019-5-26'</v>
      </c>
      <c r="N546" s="4">
        <f>DATE(2019,J546,Tabla1[[#This Row],[dia]])</f>
        <v>43611</v>
      </c>
      <c r="P546">
        <f>DAY(Tabla1[[#This Row],[fecha]])</f>
        <v>26</v>
      </c>
      <c r="Q546">
        <f>MONTH(Tabla1[[#This Row],[fecha]])</f>
        <v>3</v>
      </c>
      <c r="R546">
        <f>YEAR(Tabla1[[#This Row],[fecha]])</f>
        <v>2019</v>
      </c>
      <c r="S546" t="str">
        <f t="shared" si="24"/>
        <v>'2019-3-26'</v>
      </c>
      <c r="T546" t="str">
        <f t="shared" si="25"/>
        <v/>
      </c>
      <c r="U546" t="str">
        <f t="shared" si="26"/>
        <v>insert into estados_cuenta (tipo_movimiento, concepto, fecha, cheque, total, deposito, pagado, estatus, created_at, updated_at, pagado_boolean, id_cuenta, id_admin) values('INGRESO','EF "EXPERIENCIA Y ALTA TECNOLOGIA" Y EF "EXPERIENCE AND HI TEC FOR YOUR HEALT" FACTURA 6007','2019-3-26','',928,928,928,'Pagado','2019-06-27 22:39:00','2019-06-27 22:39:00',1,3,2);</v>
      </c>
    </row>
    <row r="547" spans="1:21" x14ac:dyDescent="0.2">
      <c r="A547">
        <v>26</v>
      </c>
      <c r="B547" s="4">
        <v>43550</v>
      </c>
      <c r="D547" t="s">
        <v>277</v>
      </c>
      <c r="F547" s="1">
        <v>350</v>
      </c>
      <c r="G547" s="1">
        <v>72863.78</v>
      </c>
      <c r="H547" t="s">
        <v>137</v>
      </c>
      <c r="J547">
        <v>5</v>
      </c>
      <c r="K547" t="str">
        <f>IF(Tabla1[[#This Row],[cheque]]="","''",Tabla1[[#This Row],[cheque]])</f>
        <v>''</v>
      </c>
      <c r="L547">
        <f>VLOOKUP(Tabla1[[#This Row],[banco]],Hoja2!$A$1:$B$6,2,0)</f>
        <v>3</v>
      </c>
      <c r="M547" t="str">
        <f>CONCATENATE("'2019-",J547,"-",Tabla1[[#This Row],[dia]],"'")</f>
        <v>'2019-5-26'</v>
      </c>
      <c r="N547" s="4">
        <f>DATE(2019,J547,Tabla1[[#This Row],[dia]])</f>
        <v>43611</v>
      </c>
      <c r="P547">
        <f>DAY(Tabla1[[#This Row],[fecha]])</f>
        <v>26</v>
      </c>
      <c r="Q547">
        <f>MONTH(Tabla1[[#This Row],[fecha]])</f>
        <v>3</v>
      </c>
      <c r="R547">
        <f>YEAR(Tabla1[[#This Row],[fecha]])</f>
        <v>2019</v>
      </c>
      <c r="S547" t="str">
        <f t="shared" si="24"/>
        <v>'2019-3-26'</v>
      </c>
      <c r="T547" t="str">
        <f t="shared" si="25"/>
        <v>insert into estados_cuenta (tipo_movimiento, concepto, fecha, cheque, total, retiro, pagado, estatus, created_at, updated_at, pagado_boolean, id_cuenta, id_admin) values('EGRESO','FOTOS FABIOLA','2019-3-26','',350,350,350,'Pagado','2019-06-27 22:39:00','2019-06-27 22:39:00',1,3,2);</v>
      </c>
      <c r="U547" t="str">
        <f t="shared" si="26"/>
        <v/>
      </c>
    </row>
    <row r="548" spans="1:21" x14ac:dyDescent="0.2">
      <c r="A548">
        <v>26</v>
      </c>
      <c r="B548" s="4">
        <v>43550</v>
      </c>
      <c r="D548" t="s">
        <v>278</v>
      </c>
      <c r="F548" s="1">
        <v>263</v>
      </c>
      <c r="G548" s="1">
        <v>72600.78</v>
      </c>
      <c r="H548" t="s">
        <v>137</v>
      </c>
      <c r="J548">
        <v>5</v>
      </c>
      <c r="K548" t="str">
        <f>IF(Tabla1[[#This Row],[cheque]]="","''",Tabla1[[#This Row],[cheque]])</f>
        <v>''</v>
      </c>
      <c r="L548">
        <f>VLOOKUP(Tabla1[[#This Row],[banco]],Hoja2!$A$1:$B$6,2,0)</f>
        <v>3</v>
      </c>
      <c r="M548" t="str">
        <f>CONCATENATE("'2019-",J548,"-",Tabla1[[#This Row],[dia]],"'")</f>
        <v>'2019-5-26'</v>
      </c>
      <c r="N548" s="4">
        <f>DATE(2019,J548,Tabla1[[#This Row],[dia]])</f>
        <v>43611</v>
      </c>
      <c r="P548">
        <f>DAY(Tabla1[[#This Row],[fecha]])</f>
        <v>26</v>
      </c>
      <c r="Q548">
        <f>MONTH(Tabla1[[#This Row],[fecha]])</f>
        <v>3</v>
      </c>
      <c r="R548">
        <f>YEAR(Tabla1[[#This Row],[fecha]])</f>
        <v>2019</v>
      </c>
      <c r="S548" t="str">
        <f t="shared" si="24"/>
        <v>'2019-3-26'</v>
      </c>
      <c r="T548" t="str">
        <f t="shared" si="25"/>
        <v>insert into estados_cuenta (tipo_movimiento, concepto, fecha, cheque, total, retiro, pagado, estatus, created_at, updated_at, pagado_boolean, id_cuenta, id_admin) values('EGRESO','RO "FLEJES DE ALAMBRE ENDOSADO CON SELLO DE SEGURIDAD"','2019-3-26','',263,263,263,'Pagado','2019-06-27 22:39:00','2019-06-27 22:39:00',1,3,2);</v>
      </c>
      <c r="U548" t="str">
        <f t="shared" si="26"/>
        <v/>
      </c>
    </row>
    <row r="549" spans="1:21" x14ac:dyDescent="0.2">
      <c r="A549">
        <v>26</v>
      </c>
      <c r="B549" s="4">
        <v>43550</v>
      </c>
      <c r="D549" t="s">
        <v>630</v>
      </c>
      <c r="F549" s="1">
        <v>3191.66</v>
      </c>
      <c r="G549" s="1">
        <v>20359.89</v>
      </c>
      <c r="H549" t="s">
        <v>136</v>
      </c>
      <c r="J549">
        <v>5</v>
      </c>
      <c r="K549" t="str">
        <f>IF(Tabla1[[#This Row],[cheque]]="","''",Tabla1[[#This Row],[cheque]])</f>
        <v>''</v>
      </c>
      <c r="L549">
        <f>VLOOKUP(Tabla1[[#This Row],[banco]],Hoja2!$A$1:$B$6,2,0)</f>
        <v>2</v>
      </c>
      <c r="M549" t="str">
        <f>CONCATENATE("'2019-",J549,"-",Tabla1[[#This Row],[dia]],"'")</f>
        <v>'2019-5-26'</v>
      </c>
      <c r="N549" s="4">
        <f>DATE(2019,J549,Tabla1[[#This Row],[dia]])</f>
        <v>43611</v>
      </c>
      <c r="P549">
        <f>DAY(Tabla1[[#This Row],[fecha]])</f>
        <v>26</v>
      </c>
      <c r="Q549">
        <f>MONTH(Tabla1[[#This Row],[fecha]])</f>
        <v>3</v>
      </c>
      <c r="R549">
        <f>YEAR(Tabla1[[#This Row],[fecha]])</f>
        <v>2019</v>
      </c>
      <c r="S549" t="str">
        <f t="shared" si="24"/>
        <v>'2019-3-26'</v>
      </c>
      <c r="T549" t="str">
        <f t="shared" si="25"/>
        <v>insert into estados_cuenta (tipo_movimiento, concepto, fecha, cheque, total, retiro, pagado, estatus, created_at, updated_at, pagado_boolean, id_cuenta, id_admin) values('EGRESO','CANT "OPTILENTES" Y RM "HOGAR INTERCERAMIC" CL. 35','2019-3-26','',3191.66,3191.66,3191.66,'Pagado','2019-06-27 22:39:00','2019-06-27 22:39:00',1,2,2);</v>
      </c>
      <c r="U549" t="str">
        <f t="shared" si="26"/>
        <v/>
      </c>
    </row>
    <row r="550" spans="1:21" x14ac:dyDescent="0.2">
      <c r="A550">
        <v>26</v>
      </c>
      <c r="B550" s="4">
        <v>43550</v>
      </c>
      <c r="D550" t="s">
        <v>631</v>
      </c>
      <c r="F550" s="1">
        <v>1620</v>
      </c>
      <c r="G550" s="1">
        <v>18739.89</v>
      </c>
      <c r="H550" t="s">
        <v>136</v>
      </c>
      <c r="J550">
        <v>5</v>
      </c>
      <c r="K550" t="str">
        <f>IF(Tabla1[[#This Row],[cheque]]="","''",Tabla1[[#This Row],[cheque]])</f>
        <v>''</v>
      </c>
      <c r="L550">
        <f>VLOOKUP(Tabla1[[#This Row],[banco]],Hoja2!$A$1:$B$6,2,0)</f>
        <v>2</v>
      </c>
      <c r="M550" t="str">
        <f>CONCATENATE("'2019-",J550,"-",Tabla1[[#This Row],[dia]],"'")</f>
        <v>'2019-5-26'</v>
      </c>
      <c r="N550" s="4">
        <f>DATE(2019,J550,Tabla1[[#This Row],[dia]])</f>
        <v>43611</v>
      </c>
      <c r="P550">
        <f>DAY(Tabla1[[#This Row],[fecha]])</f>
        <v>26</v>
      </c>
      <c r="Q550">
        <f>MONTH(Tabla1[[#This Row],[fecha]])</f>
        <v>3</v>
      </c>
      <c r="R550">
        <f>YEAR(Tabla1[[#This Row],[fecha]])</f>
        <v>2019</v>
      </c>
      <c r="S550" t="str">
        <f t="shared" si="24"/>
        <v>'2019-3-26'</v>
      </c>
      <c r="T550" t="str">
        <f t="shared" si="25"/>
        <v>insert into estados_cuenta (tipo_movimiento, concepto, fecha, cheque, total, retiro, pagado, estatus, created_at, updated_at, pagado_boolean, id_cuenta, id_admin) values('EGRESO','GASTOS PRIMERA COMUNIÓN FABI','2019-3-26','',1620,1620,1620,'Pagado','2019-06-27 22:39:00','2019-06-27 22:39:00',1,2,2);</v>
      </c>
      <c r="U550" t="str">
        <f t="shared" si="26"/>
        <v/>
      </c>
    </row>
    <row r="551" spans="1:21" x14ac:dyDescent="0.2">
      <c r="A551">
        <v>26</v>
      </c>
      <c r="B551" s="4">
        <v>43550</v>
      </c>
      <c r="D551" t="s">
        <v>714</v>
      </c>
      <c r="F551" s="1">
        <v>21105.75</v>
      </c>
      <c r="G551" s="1">
        <v>23755.74</v>
      </c>
      <c r="H551" t="s">
        <v>138</v>
      </c>
      <c r="J551">
        <v>5</v>
      </c>
      <c r="K551" t="str">
        <f>IF(Tabla1[[#This Row],[cheque]]="","''",Tabla1[[#This Row],[cheque]])</f>
        <v>''</v>
      </c>
      <c r="L551">
        <f>VLOOKUP(Tabla1[[#This Row],[banco]],Hoja2!$A$1:$B$6,2,0)</f>
        <v>4</v>
      </c>
      <c r="M551" t="str">
        <f>CONCATENATE("'2019-",J551,"-",Tabla1[[#This Row],[dia]],"'")</f>
        <v>'2019-5-26'</v>
      </c>
      <c r="N551" s="4">
        <f>DATE(2019,J551,Tabla1[[#This Row],[dia]])</f>
        <v>43611</v>
      </c>
      <c r="P551">
        <f>DAY(Tabla1[[#This Row],[fecha]])</f>
        <v>26</v>
      </c>
      <c r="Q551">
        <f>MONTH(Tabla1[[#This Row],[fecha]])</f>
        <v>3</v>
      </c>
      <c r="R551">
        <f>YEAR(Tabla1[[#This Row],[fecha]])</f>
        <v>2019</v>
      </c>
      <c r="S551" t="str">
        <f t="shared" si="24"/>
        <v>'2019-3-26'</v>
      </c>
      <c r="T551" t="str">
        <f t="shared" si="25"/>
        <v>insert into estados_cuenta (tipo_movimiento, concepto, fecha, cheque, total, retiro, pagado, estatus, created_at, updated_at, pagado_boolean, id_cuenta, id_admin) values('EGRESO','PAGO DE SERVICIO','2019-3-26','',21105.75,21105.75,21105.75,'Pagado','2019-06-27 22:39:00','2019-06-27 22:39:00',1,4,2);</v>
      </c>
      <c r="U551" t="str">
        <f t="shared" si="26"/>
        <v/>
      </c>
    </row>
    <row r="552" spans="1:21" x14ac:dyDescent="0.2">
      <c r="A552">
        <v>27</v>
      </c>
      <c r="B552" s="4">
        <v>43551</v>
      </c>
      <c r="D552" t="s">
        <v>279</v>
      </c>
      <c r="E552" s="1">
        <v>7134</v>
      </c>
      <c r="F552" s="1"/>
      <c r="G552" s="1">
        <v>79734.78</v>
      </c>
      <c r="H552" t="s">
        <v>137</v>
      </c>
      <c r="J552">
        <v>5</v>
      </c>
      <c r="K552" t="str">
        <f>IF(Tabla1[[#This Row],[cheque]]="","''",Tabla1[[#This Row],[cheque]])</f>
        <v>''</v>
      </c>
      <c r="L552">
        <f>VLOOKUP(Tabla1[[#This Row],[banco]],Hoja2!$A$1:$B$6,2,0)</f>
        <v>3</v>
      </c>
      <c r="M552" t="str">
        <f>CONCATENATE("'2019-",J552,"-",Tabla1[[#This Row],[dia]],"'")</f>
        <v>'2019-5-27'</v>
      </c>
      <c r="N552" s="4">
        <f>DATE(2019,J552,Tabla1[[#This Row],[dia]])</f>
        <v>43612</v>
      </c>
      <c r="P552">
        <f>DAY(Tabla1[[#This Row],[fecha]])</f>
        <v>27</v>
      </c>
      <c r="Q552">
        <f>MONTH(Tabla1[[#This Row],[fecha]])</f>
        <v>3</v>
      </c>
      <c r="R552">
        <f>YEAR(Tabla1[[#This Row],[fecha]])</f>
        <v>2019</v>
      </c>
      <c r="S552" t="str">
        <f t="shared" si="24"/>
        <v>'2019-3-27'</v>
      </c>
      <c r="T552" t="str">
        <f t="shared" si="25"/>
        <v/>
      </c>
      <c r="U552" t="str">
        <f t="shared" si="26"/>
        <v>insert into estados_cuenta (tipo_movimiento, concepto, fecha, cheque, total, deposito, pagado, estatus, created_at, updated_at, pagado_boolean, id_cuenta, id_admin) values('INGRESO','REN Y DUSO LOGO ZAPATERIA CORONA RECIBO 2163','2019-3-27','',7134,7134,7134,'Pagado','2019-06-27 22:39:00','2019-06-27 22:39:00',1,3,2);</v>
      </c>
    </row>
    <row r="553" spans="1:21" x14ac:dyDescent="0.2">
      <c r="A553">
        <v>27</v>
      </c>
      <c r="B553" s="4">
        <v>43551</v>
      </c>
      <c r="D553" t="s">
        <v>280</v>
      </c>
      <c r="E553" s="1">
        <v>1740</v>
      </c>
      <c r="F553" s="1"/>
      <c r="G553" s="1">
        <v>81474.78</v>
      </c>
      <c r="H553" t="s">
        <v>137</v>
      </c>
      <c r="J553">
        <v>5</v>
      </c>
      <c r="K553" t="str">
        <f>IF(Tabla1[[#This Row],[cheque]]="","''",Tabla1[[#This Row],[cheque]])</f>
        <v>''</v>
      </c>
      <c r="L553">
        <f>VLOOKUP(Tabla1[[#This Row],[banco]],Hoja2!$A$1:$B$6,2,0)</f>
        <v>3</v>
      </c>
      <c r="M553" t="str">
        <f>CONCATENATE("'2019-",J553,"-",Tabla1[[#This Row],[dia]],"'")</f>
        <v>'2019-5-27'</v>
      </c>
      <c r="N553" s="4">
        <f>DATE(2019,J553,Tabla1[[#This Row],[dia]])</f>
        <v>43612</v>
      </c>
      <c r="P553">
        <f>DAY(Tabla1[[#This Row],[fecha]])</f>
        <v>27</v>
      </c>
      <c r="Q553">
        <f>MONTH(Tabla1[[#This Row],[fecha]])</f>
        <v>3</v>
      </c>
      <c r="R553">
        <f>YEAR(Tabla1[[#This Row],[fecha]])</f>
        <v>2019</v>
      </c>
      <c r="S553" t="str">
        <f t="shared" si="24"/>
        <v>'2019-3-27'</v>
      </c>
      <c r="T553" t="str">
        <f t="shared" si="25"/>
        <v/>
      </c>
      <c r="U553" t="str">
        <f t="shared" si="26"/>
        <v>insert into estados_cuenta (tipo_movimiento, concepto, fecha, cheque, total, deposito, pagado, estatus, created_at, updated_at, pagado_boolean, id_cuenta, id_admin) values('INGRESO','TITRM BITE LESS FACTURA 6014','2019-3-27','',1740,1740,1740,'Pagado','2019-06-27 22:39:00','2019-06-27 22:39:00',1,3,2);</v>
      </c>
    </row>
    <row r="554" spans="1:21" x14ac:dyDescent="0.2">
      <c r="A554">
        <v>27</v>
      </c>
      <c r="B554" s="4">
        <v>43551</v>
      </c>
      <c r="D554" t="s">
        <v>281</v>
      </c>
      <c r="F554" s="1">
        <v>1000</v>
      </c>
      <c r="G554" s="1">
        <v>80474.78</v>
      </c>
      <c r="H554" t="s">
        <v>137</v>
      </c>
      <c r="J554">
        <v>5</v>
      </c>
      <c r="K554" t="str">
        <f>IF(Tabla1[[#This Row],[cheque]]="","''",Tabla1[[#This Row],[cheque]])</f>
        <v>''</v>
      </c>
      <c r="L554">
        <f>VLOOKUP(Tabla1[[#This Row],[banco]],Hoja2!$A$1:$B$6,2,0)</f>
        <v>3</v>
      </c>
      <c r="M554" t="str">
        <f>CONCATENATE("'2019-",J554,"-",Tabla1[[#This Row],[dia]],"'")</f>
        <v>'2019-5-27'</v>
      </c>
      <c r="N554" s="4">
        <f>DATE(2019,J554,Tabla1[[#This Row],[dia]])</f>
        <v>43612</v>
      </c>
      <c r="P554">
        <f>DAY(Tabla1[[#This Row],[fecha]])</f>
        <v>27</v>
      </c>
      <c r="Q554">
        <f>MONTH(Tabla1[[#This Row],[fecha]])</f>
        <v>3</v>
      </c>
      <c r="R554">
        <f>YEAR(Tabla1[[#This Row],[fecha]])</f>
        <v>2019</v>
      </c>
      <c r="S554" t="str">
        <f t="shared" si="24"/>
        <v>'2019-3-27'</v>
      </c>
      <c r="T554" t="str">
        <f t="shared" si="25"/>
        <v>insert into estados_cuenta (tipo_movimiento, concepto, fecha, cheque, total, retiro, pagado, estatus, created_at, updated_at, pagado_boolean, id_cuenta, id_admin) values('EGRESO','PAGO PINTORES (hogar)','2019-3-27','',1000,1000,1000,'Pagado','2019-06-27 22:39:00','2019-06-27 22:39:00',1,3,2);</v>
      </c>
      <c r="U554" t="str">
        <f t="shared" si="26"/>
        <v/>
      </c>
    </row>
    <row r="555" spans="1:21" x14ac:dyDescent="0.2">
      <c r="A555">
        <v>27</v>
      </c>
      <c r="B555" s="4">
        <v>43551</v>
      </c>
      <c r="D555" t="s">
        <v>275</v>
      </c>
      <c r="E555" s="1">
        <v>1600</v>
      </c>
      <c r="F555" s="1"/>
      <c r="G555" s="1">
        <v>82074.78</v>
      </c>
      <c r="H555" t="s">
        <v>137</v>
      </c>
      <c r="J555">
        <v>5</v>
      </c>
      <c r="K555" t="str">
        <f>IF(Tabla1[[#This Row],[cheque]]="","''",Tabla1[[#This Row],[cheque]])</f>
        <v>''</v>
      </c>
      <c r="L555">
        <f>VLOOKUP(Tabla1[[#This Row],[banco]],Hoja2!$A$1:$B$6,2,0)</f>
        <v>3</v>
      </c>
      <c r="M555" t="str">
        <f>CONCATENATE("'2019-",J555,"-",Tabla1[[#This Row],[dia]],"'")</f>
        <v>'2019-5-27'</v>
      </c>
      <c r="N555" s="4">
        <f>DATE(2019,J555,Tabla1[[#This Row],[dia]])</f>
        <v>43612</v>
      </c>
      <c r="P555">
        <f>DAY(Tabla1[[#This Row],[fecha]])</f>
        <v>27</v>
      </c>
      <c r="Q555">
        <f>MONTH(Tabla1[[#This Row],[fecha]])</f>
        <v>3</v>
      </c>
      <c r="R555">
        <f>YEAR(Tabla1[[#This Row],[fecha]])</f>
        <v>2019</v>
      </c>
      <c r="S555" t="str">
        <f t="shared" si="24"/>
        <v>'2019-3-27'</v>
      </c>
      <c r="T555" t="str">
        <f t="shared" si="25"/>
        <v/>
      </c>
      <c r="U555" t="str">
        <f t="shared" si="26"/>
        <v>insert into estados_cuenta (tipo_movimiento, concepto, fecha, cheque, total, deposito, pagado, estatus, created_at, updated_at, pagado_boolean, id_cuenta, id_admin) values('INGRESO','VIATICOS JUAREZ','2019-3-27','',1600,1600,1600,'Pagado','2019-06-27 22:39:00','2019-06-27 22:39:00',1,3,2);</v>
      </c>
    </row>
    <row r="556" spans="1:21" x14ac:dyDescent="0.2">
      <c r="A556">
        <v>28</v>
      </c>
      <c r="B556" s="4">
        <v>43552</v>
      </c>
      <c r="D556" t="s">
        <v>211</v>
      </c>
      <c r="F556" s="1">
        <v>911.29</v>
      </c>
      <c r="G556" s="1">
        <v>29403.8</v>
      </c>
      <c r="H556" t="s">
        <v>137</v>
      </c>
      <c r="J556">
        <v>5</v>
      </c>
      <c r="K556" t="str">
        <f>IF(Tabla1[[#This Row],[cheque]]="","''",Tabla1[[#This Row],[cheque]])</f>
        <v>''</v>
      </c>
      <c r="L556">
        <f>VLOOKUP(Tabla1[[#This Row],[banco]],Hoja2!$A$1:$B$6,2,0)</f>
        <v>3</v>
      </c>
      <c r="M556" t="str">
        <f>CONCATENATE("'2019-",J556,"-",Tabla1[[#This Row],[dia]],"'")</f>
        <v>'2019-5-28'</v>
      </c>
      <c r="N556" s="4">
        <f>DATE(2019,J556,Tabla1[[#This Row],[dia]])</f>
        <v>43613</v>
      </c>
      <c r="P556">
        <f>DAY(Tabla1[[#This Row],[fecha]])</f>
        <v>28</v>
      </c>
      <c r="Q556">
        <f>MONTH(Tabla1[[#This Row],[fecha]])</f>
        <v>3</v>
      </c>
      <c r="R556">
        <f>YEAR(Tabla1[[#This Row],[fecha]])</f>
        <v>2019</v>
      </c>
      <c r="S556" t="str">
        <f t="shared" si="24"/>
        <v>'2019-3-28'</v>
      </c>
      <c r="T556" t="str">
        <f t="shared" si="25"/>
        <v>insert into estados_cuenta (tipo_movimiento, concepto, fecha, cheque, total, retiro, pagado, estatus, created_at, updated_at, pagado_boolean, id_cuenta, id_admin) values('EGRESO','PAGO SEGURO MULTICREDITO','2019-3-28','',911.29,911.29,911.29,'Pagado','2019-06-27 22:39:00','2019-06-27 22:39:00',1,3,2);</v>
      </c>
      <c r="U556" t="str">
        <f t="shared" si="26"/>
        <v/>
      </c>
    </row>
    <row r="557" spans="1:21" x14ac:dyDescent="0.2">
      <c r="A557">
        <v>28</v>
      </c>
      <c r="B557" s="4">
        <v>43552</v>
      </c>
      <c r="D557" t="s">
        <v>282</v>
      </c>
      <c r="E557" s="1">
        <v>7064.4</v>
      </c>
      <c r="F557" s="1"/>
      <c r="G557" s="1">
        <v>89139.18</v>
      </c>
      <c r="H557" t="s">
        <v>137</v>
      </c>
      <c r="J557">
        <v>5</v>
      </c>
      <c r="K557" t="str">
        <f>IF(Tabla1[[#This Row],[cheque]]="","''",Tabla1[[#This Row],[cheque]])</f>
        <v>''</v>
      </c>
      <c r="L557">
        <f>VLOOKUP(Tabla1[[#This Row],[banco]],Hoja2!$A$1:$B$6,2,0)</f>
        <v>3</v>
      </c>
      <c r="M557" t="str">
        <f>CONCATENATE("'2019-",J557,"-",Tabla1[[#This Row],[dia]],"'")</f>
        <v>'2019-5-28'</v>
      </c>
      <c r="N557" s="4">
        <f>DATE(2019,J557,Tabla1[[#This Row],[dia]])</f>
        <v>43613</v>
      </c>
      <c r="P557">
        <f>DAY(Tabla1[[#This Row],[fecha]])</f>
        <v>28</v>
      </c>
      <c r="Q557">
        <f>MONTH(Tabla1[[#This Row],[fecha]])</f>
        <v>3</v>
      </c>
      <c r="R557">
        <f>YEAR(Tabla1[[#This Row],[fecha]])</f>
        <v>2019</v>
      </c>
      <c r="S557" t="str">
        <f t="shared" si="24"/>
        <v>'2019-3-28'</v>
      </c>
      <c r="T557" t="str">
        <f t="shared" si="25"/>
        <v/>
      </c>
      <c r="U557" t="str">
        <f t="shared" si="26"/>
        <v>insert into estados_cuenta (tipo_movimiento, concepto, fecha, cheque, total, deposito, pagado, estatus, created_at, updated_at, pagado_boolean, id_cuenta, id_admin) values('INGRESO','EF Y RM ORSINI´S FACTURA 6015','2019-3-28','',7064.4,7064.4,7064.4,'Pagado','2019-06-27 22:39:00','2019-06-27 22:39:00',1,3,2);</v>
      </c>
    </row>
    <row r="558" spans="1:21" x14ac:dyDescent="0.2">
      <c r="A558">
        <v>28</v>
      </c>
      <c r="B558" s="4">
        <v>43552</v>
      </c>
      <c r="D558" t="s">
        <v>283</v>
      </c>
      <c r="E558" s="1">
        <v>8275.44</v>
      </c>
      <c r="F558" s="1"/>
      <c r="G558" s="1">
        <v>97414.62</v>
      </c>
      <c r="H558" t="s">
        <v>137</v>
      </c>
      <c r="J558">
        <v>5</v>
      </c>
      <c r="K558" t="str">
        <f>IF(Tabla1[[#This Row],[cheque]]="","''",Tabla1[[#This Row],[cheque]])</f>
        <v>''</v>
      </c>
      <c r="L558">
        <f>VLOOKUP(Tabla1[[#This Row],[banco]],Hoja2!$A$1:$B$6,2,0)</f>
        <v>3</v>
      </c>
      <c r="M558" t="str">
        <f>CONCATENATE("'2019-",J558,"-",Tabla1[[#This Row],[dia]],"'")</f>
        <v>'2019-5-28'</v>
      </c>
      <c r="N558" s="4">
        <f>DATE(2019,J558,Tabla1[[#This Row],[dia]])</f>
        <v>43613</v>
      </c>
      <c r="P558">
        <f>DAY(Tabla1[[#This Row],[fecha]])</f>
        <v>28</v>
      </c>
      <c r="Q558">
        <f>MONTH(Tabla1[[#This Row],[fecha]])</f>
        <v>3</v>
      </c>
      <c r="R558">
        <f>YEAR(Tabla1[[#This Row],[fecha]])</f>
        <v>2019</v>
      </c>
      <c r="S558" t="str">
        <f t="shared" si="24"/>
        <v>'2019-3-28'</v>
      </c>
      <c r="T558" t="str">
        <f t="shared" si="25"/>
        <v/>
      </c>
      <c r="U558" t="str">
        <f t="shared" si="26"/>
        <v>insert into estados_cuenta (tipo_movimiento, concepto, fecha, cheque, total, deposito, pagado, estatus, created_at, updated_at, pagado_boolean, id_cuenta, id_admin) values('INGRESO','REN Y DUSO JON NY´S CL. 44 FACTURA 6003','2019-3-28','',8275.44,8275.44,8275.44,'Pagado','2019-06-27 22:39:00','2019-06-27 22:39:00',1,3,2);</v>
      </c>
    </row>
    <row r="559" spans="1:21" x14ac:dyDescent="0.2">
      <c r="A559">
        <v>28</v>
      </c>
      <c r="B559" s="4">
        <v>43552</v>
      </c>
      <c r="D559" t="s">
        <v>682</v>
      </c>
      <c r="E559" s="1">
        <v>4700</v>
      </c>
      <c r="F559" s="1"/>
      <c r="G559" s="1">
        <v>24157.88</v>
      </c>
      <c r="H559" t="s">
        <v>140</v>
      </c>
      <c r="J559">
        <v>5</v>
      </c>
      <c r="K559" t="str">
        <f>IF(Tabla1[[#This Row],[cheque]]="","''",Tabla1[[#This Row],[cheque]])</f>
        <v>''</v>
      </c>
      <c r="L559">
        <f>VLOOKUP(Tabla1[[#This Row],[banco]],Hoja2!$A$1:$B$6,2,0)</f>
        <v>6</v>
      </c>
      <c r="M559" t="str">
        <f>CONCATENATE("'2019-",J559,"-",Tabla1[[#This Row],[dia]],"'")</f>
        <v>'2019-5-28'</v>
      </c>
      <c r="N559" s="4">
        <f>DATE(2019,J559,Tabla1[[#This Row],[dia]])</f>
        <v>43613</v>
      </c>
      <c r="P559">
        <f>DAY(Tabla1[[#This Row],[fecha]])</f>
        <v>28</v>
      </c>
      <c r="Q559">
        <f>MONTH(Tabla1[[#This Row],[fecha]])</f>
        <v>3</v>
      </c>
      <c r="R559">
        <f>YEAR(Tabla1[[#This Row],[fecha]])</f>
        <v>2019</v>
      </c>
      <c r="S559" t="str">
        <f t="shared" si="24"/>
        <v>'2019-3-28'</v>
      </c>
      <c r="T559" t="str">
        <f t="shared" si="25"/>
        <v/>
      </c>
      <c r="U559" t="str">
        <f t="shared" si="26"/>
        <v>insert into estados_cuenta (tipo_movimiento, concepto, fecha, cheque, total, deposito, pagado, estatus, created_at, updated_at, pagado_boolean, id_cuenta, id_admin) values('INGRESO','TRANSFERENCIA INTERBANCARIA','2019-3-28','',4700,4700,4700,'Pagado','2019-06-27 22:39:00','2019-06-27 22:39:00',1,6,2);</v>
      </c>
    </row>
    <row r="560" spans="1:21" x14ac:dyDescent="0.2">
      <c r="A560">
        <v>29</v>
      </c>
      <c r="B560" s="4">
        <v>43553</v>
      </c>
      <c r="D560" t="s">
        <v>284</v>
      </c>
      <c r="F560" s="1">
        <v>1102</v>
      </c>
      <c r="G560" s="1">
        <v>96312.62</v>
      </c>
      <c r="H560" t="s">
        <v>137</v>
      </c>
      <c r="J560">
        <v>5</v>
      </c>
      <c r="K560" t="str">
        <f>IF(Tabla1[[#This Row],[cheque]]="","''",Tabla1[[#This Row],[cheque]])</f>
        <v>''</v>
      </c>
      <c r="L560">
        <f>VLOOKUP(Tabla1[[#This Row],[banco]],Hoja2!$A$1:$B$6,2,0)</f>
        <v>3</v>
      </c>
      <c r="M560" t="str">
        <f>CONCATENATE("'2019-",J560,"-",Tabla1[[#This Row],[dia]],"'")</f>
        <v>'2019-5-29'</v>
      </c>
      <c r="N560" s="4">
        <f>DATE(2019,J560,Tabla1[[#This Row],[dia]])</f>
        <v>43614</v>
      </c>
      <c r="P560">
        <f>DAY(Tabla1[[#This Row],[fecha]])</f>
        <v>29</v>
      </c>
      <c r="Q560">
        <f>MONTH(Tabla1[[#This Row],[fecha]])</f>
        <v>3</v>
      </c>
      <c r="R560">
        <f>YEAR(Tabla1[[#This Row],[fecha]])</f>
        <v>2019</v>
      </c>
      <c r="S560" t="str">
        <f t="shared" si="24"/>
        <v>'2019-3-29'</v>
      </c>
      <c r="T560" t="str">
        <f t="shared" si="25"/>
        <v>insert into estados_cuenta (tipo_movimiento, concepto, fecha, cheque, total, retiro, pagado, estatus, created_at, updated_at, pagado_boolean, id_cuenta, id_admin) values('EGRESO','PAGO TBS TONER','2019-3-29','',1102,1102,1102,'Pagado','2019-06-27 22:39:00','2019-06-27 22:39:00',1,3,2);</v>
      </c>
      <c r="U560" t="str">
        <f t="shared" si="26"/>
        <v/>
      </c>
    </row>
    <row r="561" spans="1:21" x14ac:dyDescent="0.2">
      <c r="A561">
        <v>29</v>
      </c>
      <c r="B561" s="4">
        <v>43553</v>
      </c>
      <c r="D561" t="s">
        <v>49</v>
      </c>
      <c r="F561" s="1">
        <v>5000</v>
      </c>
      <c r="G561" s="1">
        <v>91312.62</v>
      </c>
      <c r="H561" t="s">
        <v>137</v>
      </c>
      <c r="J561">
        <v>5</v>
      </c>
      <c r="K561" t="str">
        <f>IF(Tabla1[[#This Row],[cheque]]="","''",Tabla1[[#This Row],[cheque]])</f>
        <v>''</v>
      </c>
      <c r="L561">
        <f>VLOOKUP(Tabla1[[#This Row],[banco]],Hoja2!$A$1:$B$6,2,0)</f>
        <v>3</v>
      </c>
      <c r="M561" t="str">
        <f>CONCATENATE("'2019-",J561,"-",Tabla1[[#This Row],[dia]],"'")</f>
        <v>'2019-5-29'</v>
      </c>
      <c r="N561" s="4">
        <f>DATE(2019,J561,Tabla1[[#This Row],[dia]])</f>
        <v>43614</v>
      </c>
      <c r="P561">
        <f>DAY(Tabla1[[#This Row],[fecha]])</f>
        <v>29</v>
      </c>
      <c r="Q561">
        <f>MONTH(Tabla1[[#This Row],[fecha]])</f>
        <v>3</v>
      </c>
      <c r="R561">
        <f>YEAR(Tabla1[[#This Row],[fecha]])</f>
        <v>2019</v>
      </c>
      <c r="S561" t="str">
        <f t="shared" si="24"/>
        <v>'2019-3-29'</v>
      </c>
      <c r="T561" t="str">
        <f t="shared" si="25"/>
        <v>insert into estados_cuenta (tipo_movimiento, concepto, fecha, cheque, total, retiro, pagado, estatus, created_at, updated_at, pagado_boolean, id_cuenta, id_admin) values('EGRESO','NOMINA LULY','2019-3-29','',5000,5000,5000,'Pagado','2019-06-27 22:39:00','2019-06-27 22:39:00',1,3,2);</v>
      </c>
      <c r="U561" t="str">
        <f t="shared" si="26"/>
        <v/>
      </c>
    </row>
    <row r="562" spans="1:21" x14ac:dyDescent="0.2">
      <c r="A562">
        <v>29</v>
      </c>
      <c r="B562" s="4">
        <v>43553</v>
      </c>
      <c r="D562" t="s">
        <v>52</v>
      </c>
      <c r="F562" s="1">
        <v>4500</v>
      </c>
      <c r="G562" s="1">
        <v>86812.62</v>
      </c>
      <c r="H562" t="s">
        <v>137</v>
      </c>
      <c r="J562">
        <v>5</v>
      </c>
      <c r="K562" t="str">
        <f>IF(Tabla1[[#This Row],[cheque]]="","''",Tabla1[[#This Row],[cheque]])</f>
        <v>''</v>
      </c>
      <c r="L562">
        <f>VLOOKUP(Tabla1[[#This Row],[banco]],Hoja2!$A$1:$B$6,2,0)</f>
        <v>3</v>
      </c>
      <c r="M562" t="str">
        <f>CONCATENATE("'2019-",J562,"-",Tabla1[[#This Row],[dia]],"'")</f>
        <v>'2019-5-29'</v>
      </c>
      <c r="N562" s="4">
        <f>DATE(2019,J562,Tabla1[[#This Row],[dia]])</f>
        <v>43614</v>
      </c>
      <c r="P562">
        <f>DAY(Tabla1[[#This Row],[fecha]])</f>
        <v>29</v>
      </c>
      <c r="Q562">
        <f>MONTH(Tabla1[[#This Row],[fecha]])</f>
        <v>3</v>
      </c>
      <c r="R562">
        <f>YEAR(Tabla1[[#This Row],[fecha]])</f>
        <v>2019</v>
      </c>
      <c r="S562" t="str">
        <f t="shared" si="24"/>
        <v>'2019-3-29'</v>
      </c>
      <c r="T562" t="str">
        <f t="shared" si="25"/>
        <v>insert into estados_cuenta (tipo_movimiento, concepto, fecha, cheque, total, retiro, pagado, estatus, created_at, updated_at, pagado_boolean, id_cuenta, id_admin) values('EGRESO','NOMINA RAFA','2019-3-29','',4500,4500,4500,'Pagado','2019-06-27 22:39:00','2019-06-27 22:39:00',1,3,2);</v>
      </c>
      <c r="U562" t="str">
        <f t="shared" si="26"/>
        <v/>
      </c>
    </row>
    <row r="563" spans="1:21" x14ac:dyDescent="0.2">
      <c r="A563">
        <v>29</v>
      </c>
      <c r="B563" s="4">
        <v>43553</v>
      </c>
      <c r="D563" t="s">
        <v>53</v>
      </c>
      <c r="F563" s="1">
        <v>4500</v>
      </c>
      <c r="G563" s="1">
        <v>82312.62</v>
      </c>
      <c r="H563" t="s">
        <v>137</v>
      </c>
      <c r="J563">
        <v>5</v>
      </c>
      <c r="K563" t="str">
        <f>IF(Tabla1[[#This Row],[cheque]]="","''",Tabla1[[#This Row],[cheque]])</f>
        <v>''</v>
      </c>
      <c r="L563">
        <f>VLOOKUP(Tabla1[[#This Row],[banco]],Hoja2!$A$1:$B$6,2,0)</f>
        <v>3</v>
      </c>
      <c r="M563" t="str">
        <f>CONCATENATE("'2019-",J563,"-",Tabla1[[#This Row],[dia]],"'")</f>
        <v>'2019-5-29'</v>
      </c>
      <c r="N563" s="4">
        <f>DATE(2019,J563,Tabla1[[#This Row],[dia]])</f>
        <v>43614</v>
      </c>
      <c r="P563">
        <f>DAY(Tabla1[[#This Row],[fecha]])</f>
        <v>29</v>
      </c>
      <c r="Q563">
        <f>MONTH(Tabla1[[#This Row],[fecha]])</f>
        <v>3</v>
      </c>
      <c r="R563">
        <f>YEAR(Tabla1[[#This Row],[fecha]])</f>
        <v>2019</v>
      </c>
      <c r="S563" t="str">
        <f t="shared" si="24"/>
        <v>'2019-3-29'</v>
      </c>
      <c r="T563" t="str">
        <f t="shared" si="25"/>
        <v>insert into estados_cuenta (tipo_movimiento, concepto, fecha, cheque, total, retiro, pagado, estatus, created_at, updated_at, pagado_boolean, id_cuenta, id_admin) values('EGRESO','NOMINA PAOLA','2019-3-29','',4500,4500,4500,'Pagado','2019-06-27 22:39:00','2019-06-27 22:39:00',1,3,2);</v>
      </c>
      <c r="U563" t="str">
        <f t="shared" si="26"/>
        <v/>
      </c>
    </row>
    <row r="564" spans="1:21" x14ac:dyDescent="0.2">
      <c r="A564">
        <v>29</v>
      </c>
      <c r="B564" s="4">
        <v>43553</v>
      </c>
      <c r="D564" t="s">
        <v>285</v>
      </c>
      <c r="F564" s="1">
        <v>9000</v>
      </c>
      <c r="G564" s="1">
        <v>73312.62</v>
      </c>
      <c r="H564" t="s">
        <v>137</v>
      </c>
      <c r="J564">
        <v>5</v>
      </c>
      <c r="K564" t="str">
        <f>IF(Tabla1[[#This Row],[cheque]]="","''",Tabla1[[#This Row],[cheque]])</f>
        <v>''</v>
      </c>
      <c r="L564">
        <f>VLOOKUP(Tabla1[[#This Row],[banco]],Hoja2!$A$1:$B$6,2,0)</f>
        <v>3</v>
      </c>
      <c r="M564" t="str">
        <f>CONCATENATE("'2019-",J564,"-",Tabla1[[#This Row],[dia]],"'")</f>
        <v>'2019-5-29'</v>
      </c>
      <c r="N564" s="4">
        <f>DATE(2019,J564,Tabla1[[#This Row],[dia]])</f>
        <v>43614</v>
      </c>
      <c r="P564">
        <f>DAY(Tabla1[[#This Row],[fecha]])</f>
        <v>29</v>
      </c>
      <c r="Q564">
        <f>MONTH(Tabla1[[#This Row],[fecha]])</f>
        <v>3</v>
      </c>
      <c r="R564">
        <f>YEAR(Tabla1[[#This Row],[fecha]])</f>
        <v>2019</v>
      </c>
      <c r="S564" t="str">
        <f t="shared" si="24"/>
        <v>'2019-3-29'</v>
      </c>
      <c r="T564" t="str">
        <f t="shared" si="25"/>
        <v>insert into estados_cuenta (tipo_movimiento, concepto, fecha, cheque, total, retiro, pagado, estatus, created_at, updated_at, pagado_boolean, id_cuenta, id_admin) values('EGRESO','NOMINA CRISTY Y BETTY','2019-3-29','',9000,9000,9000,'Pagado','2019-06-27 22:39:00','2019-06-27 22:39:00',1,3,2);</v>
      </c>
      <c r="U564" t="str">
        <f t="shared" si="26"/>
        <v/>
      </c>
    </row>
    <row r="565" spans="1:21" x14ac:dyDescent="0.2">
      <c r="A565">
        <v>29</v>
      </c>
      <c r="B565" s="4">
        <v>43553</v>
      </c>
      <c r="D565" t="s">
        <v>286</v>
      </c>
      <c r="E565" s="1">
        <v>9000</v>
      </c>
      <c r="F565" s="1"/>
      <c r="G565" s="1">
        <v>82312.62</v>
      </c>
      <c r="H565" t="s">
        <v>137</v>
      </c>
      <c r="J565">
        <v>5</v>
      </c>
      <c r="K565" t="str">
        <f>IF(Tabla1[[#This Row],[cheque]]="","''",Tabla1[[#This Row],[cheque]])</f>
        <v>''</v>
      </c>
      <c r="L565">
        <f>VLOOKUP(Tabla1[[#This Row],[banco]],Hoja2!$A$1:$B$6,2,0)</f>
        <v>3</v>
      </c>
      <c r="M565" t="str">
        <f>CONCATENATE("'2019-",J565,"-",Tabla1[[#This Row],[dia]],"'")</f>
        <v>'2019-5-29'</v>
      </c>
      <c r="N565" s="4">
        <f>DATE(2019,J565,Tabla1[[#This Row],[dia]])</f>
        <v>43614</v>
      </c>
      <c r="P565">
        <f>DAY(Tabla1[[#This Row],[fecha]])</f>
        <v>29</v>
      </c>
      <c r="Q565">
        <f>MONTH(Tabla1[[#This Row],[fecha]])</f>
        <v>3</v>
      </c>
      <c r="R565">
        <f>YEAR(Tabla1[[#This Row],[fecha]])</f>
        <v>2019</v>
      </c>
      <c r="S565" t="str">
        <f t="shared" si="24"/>
        <v>'2019-3-29'</v>
      </c>
      <c r="T565" t="str">
        <f t="shared" si="25"/>
        <v/>
      </c>
      <c r="U565" t="str">
        <f t="shared" si="26"/>
        <v>insert into estados_cuenta (tipo_movimiento, concepto, fecha, cheque, total, deposito, pagado, estatus, created_at, updated_at, pagado_boolean, id_cuenta, id_admin) values('INGRESO','DEV. NOMINA CRISTY Y BETTY','2019-3-29','',9000,9000,9000,'Pagado','2019-06-27 22:39:00','2019-06-27 22:39:00',1,3,2);</v>
      </c>
    </row>
    <row r="566" spans="1:21" x14ac:dyDescent="0.2">
      <c r="A566">
        <v>29</v>
      </c>
      <c r="B566" s="4">
        <v>43553</v>
      </c>
      <c r="D566" t="s">
        <v>48</v>
      </c>
      <c r="F566" s="1">
        <v>4500</v>
      </c>
      <c r="G566" s="1">
        <v>77812.62</v>
      </c>
      <c r="H566" t="s">
        <v>137</v>
      </c>
      <c r="J566">
        <v>5</v>
      </c>
      <c r="K566" t="str">
        <f>IF(Tabla1[[#This Row],[cheque]]="","''",Tabla1[[#This Row],[cheque]])</f>
        <v>''</v>
      </c>
      <c r="L566">
        <f>VLOOKUP(Tabla1[[#This Row],[banco]],Hoja2!$A$1:$B$6,2,0)</f>
        <v>3</v>
      </c>
      <c r="M566" t="str">
        <f>CONCATENATE("'2019-",J566,"-",Tabla1[[#This Row],[dia]],"'")</f>
        <v>'2019-5-29'</v>
      </c>
      <c r="N566" s="4">
        <f>DATE(2019,J566,Tabla1[[#This Row],[dia]])</f>
        <v>43614</v>
      </c>
      <c r="P566">
        <f>DAY(Tabla1[[#This Row],[fecha]])</f>
        <v>29</v>
      </c>
      <c r="Q566">
        <f>MONTH(Tabla1[[#This Row],[fecha]])</f>
        <v>3</v>
      </c>
      <c r="R566">
        <f>YEAR(Tabla1[[#This Row],[fecha]])</f>
        <v>2019</v>
      </c>
      <c r="S566" t="str">
        <f t="shared" si="24"/>
        <v>'2019-3-29'</v>
      </c>
      <c r="T566" t="str">
        <f t="shared" si="25"/>
        <v>insert into estados_cuenta (tipo_movimiento, concepto, fecha, cheque, total, retiro, pagado, estatus, created_at, updated_at, pagado_boolean, id_cuenta, id_admin) values('EGRESO','NOMINA JUAN CARLOS','2019-3-29','',4500,4500,4500,'Pagado','2019-06-27 22:39:00','2019-06-27 22:39:00',1,3,2);</v>
      </c>
      <c r="U566" t="str">
        <f t="shared" si="26"/>
        <v/>
      </c>
    </row>
    <row r="567" spans="1:21" x14ac:dyDescent="0.2">
      <c r="A567">
        <v>29</v>
      </c>
      <c r="B567" s="4">
        <v>43553</v>
      </c>
      <c r="D567" t="s">
        <v>287</v>
      </c>
      <c r="F567" s="1">
        <v>4000</v>
      </c>
      <c r="G567" s="1">
        <v>73812.62</v>
      </c>
      <c r="H567" t="s">
        <v>137</v>
      </c>
      <c r="J567">
        <v>5</v>
      </c>
      <c r="K567" t="str">
        <f>IF(Tabla1[[#This Row],[cheque]]="","''",Tabla1[[#This Row],[cheque]])</f>
        <v>''</v>
      </c>
      <c r="L567">
        <f>VLOOKUP(Tabla1[[#This Row],[banco]],Hoja2!$A$1:$B$6,2,0)</f>
        <v>3</v>
      </c>
      <c r="M567" t="str">
        <f>CONCATENATE("'2019-",J567,"-",Tabla1[[#This Row],[dia]],"'")</f>
        <v>'2019-5-29'</v>
      </c>
      <c r="N567" s="4">
        <f>DATE(2019,J567,Tabla1[[#This Row],[dia]])</f>
        <v>43614</v>
      </c>
      <c r="P567">
        <f>DAY(Tabla1[[#This Row],[fecha]])</f>
        <v>29</v>
      </c>
      <c r="Q567">
        <f>MONTH(Tabla1[[#This Row],[fecha]])</f>
        <v>3</v>
      </c>
      <c r="R567">
        <f>YEAR(Tabla1[[#This Row],[fecha]])</f>
        <v>2019</v>
      </c>
      <c r="S567" t="str">
        <f t="shared" si="24"/>
        <v>'2019-3-29'</v>
      </c>
      <c r="T567" t="str">
        <f t="shared" si="25"/>
        <v>insert into estados_cuenta (tipo_movimiento, concepto, fecha, cheque, total, retiro, pagado, estatus, created_at, updated_at, pagado_boolean, id_cuenta, id_admin) values('EGRESO','NOMINA CRISTY (fallido)','2019-3-29','',4000,4000,4000,'Pagado','2019-06-27 22:39:00','2019-06-27 22:39:00',1,3,2);</v>
      </c>
      <c r="U567" t="str">
        <f t="shared" si="26"/>
        <v/>
      </c>
    </row>
    <row r="568" spans="1:21" x14ac:dyDescent="0.2">
      <c r="A568">
        <v>29</v>
      </c>
      <c r="B568" s="4">
        <v>43553</v>
      </c>
      <c r="D568" t="s">
        <v>74</v>
      </c>
      <c r="F568" s="1">
        <v>4000</v>
      </c>
      <c r="G568" s="1">
        <v>69812.62</v>
      </c>
      <c r="H568" t="s">
        <v>137</v>
      </c>
      <c r="J568">
        <v>5</v>
      </c>
      <c r="K568" t="str">
        <f>IF(Tabla1[[#This Row],[cheque]]="","''",Tabla1[[#This Row],[cheque]])</f>
        <v>''</v>
      </c>
      <c r="L568">
        <f>VLOOKUP(Tabla1[[#This Row],[banco]],Hoja2!$A$1:$B$6,2,0)</f>
        <v>3</v>
      </c>
      <c r="M568" t="str">
        <f>CONCATENATE("'2019-",J568,"-",Tabla1[[#This Row],[dia]],"'")</f>
        <v>'2019-5-29'</v>
      </c>
      <c r="N568" s="4">
        <f>DATE(2019,J568,Tabla1[[#This Row],[dia]])</f>
        <v>43614</v>
      </c>
      <c r="P568">
        <f>DAY(Tabla1[[#This Row],[fecha]])</f>
        <v>29</v>
      </c>
      <c r="Q568">
        <f>MONTH(Tabla1[[#This Row],[fecha]])</f>
        <v>3</v>
      </c>
      <c r="R568">
        <f>YEAR(Tabla1[[#This Row],[fecha]])</f>
        <v>2019</v>
      </c>
      <c r="S568" t="str">
        <f t="shared" si="24"/>
        <v>'2019-3-29'</v>
      </c>
      <c r="T568" t="str">
        <f t="shared" si="25"/>
        <v>insert into estados_cuenta (tipo_movimiento, concepto, fecha, cheque, total, retiro, pagado, estatus, created_at, updated_at, pagado_boolean, id_cuenta, id_admin) values('EGRESO','NOMINA AIME','2019-3-29','',4000,4000,4000,'Pagado','2019-06-27 22:39:00','2019-06-27 22:39:00',1,3,2);</v>
      </c>
      <c r="U568" t="str">
        <f t="shared" si="26"/>
        <v/>
      </c>
    </row>
    <row r="569" spans="1:21" x14ac:dyDescent="0.2">
      <c r="A569">
        <v>29</v>
      </c>
      <c r="B569" s="4">
        <v>43553</v>
      </c>
      <c r="D569" t="s">
        <v>288</v>
      </c>
      <c r="F569" s="1">
        <v>5000</v>
      </c>
      <c r="G569" s="1">
        <v>64812.62</v>
      </c>
      <c r="H569" t="s">
        <v>137</v>
      </c>
      <c r="J569">
        <v>5</v>
      </c>
      <c r="K569" t="str">
        <f>IF(Tabla1[[#This Row],[cheque]]="","''",Tabla1[[#This Row],[cheque]])</f>
        <v>''</v>
      </c>
      <c r="L569">
        <f>VLOOKUP(Tabla1[[#This Row],[banco]],Hoja2!$A$1:$B$6,2,0)</f>
        <v>3</v>
      </c>
      <c r="M569" t="str">
        <f>CONCATENATE("'2019-",J569,"-",Tabla1[[#This Row],[dia]],"'")</f>
        <v>'2019-5-29'</v>
      </c>
      <c r="N569" s="4">
        <f>DATE(2019,J569,Tabla1[[#This Row],[dia]])</f>
        <v>43614</v>
      </c>
      <c r="P569">
        <f>DAY(Tabla1[[#This Row],[fecha]])</f>
        <v>29</v>
      </c>
      <c r="Q569">
        <f>MONTH(Tabla1[[#This Row],[fecha]])</f>
        <v>3</v>
      </c>
      <c r="R569">
        <f>YEAR(Tabla1[[#This Row],[fecha]])</f>
        <v>2019</v>
      </c>
      <c r="S569" t="str">
        <f t="shared" si="24"/>
        <v>'2019-3-29'</v>
      </c>
      <c r="T569" t="str">
        <f t="shared" si="25"/>
        <v>insert into estados_cuenta (tipo_movimiento, concepto, fecha, cheque, total, retiro, pagado, estatus, created_at, updated_at, pagado_boolean, id_cuenta, id_admin) values('EGRESO','INSCRIPCION FABIOLA PARRA','2019-3-29','',5000,5000,5000,'Pagado','2019-06-27 22:39:00','2019-06-27 22:39:00',1,3,2);</v>
      </c>
      <c r="U569" t="str">
        <f t="shared" si="26"/>
        <v/>
      </c>
    </row>
    <row r="570" spans="1:21" x14ac:dyDescent="0.2">
      <c r="A570">
        <v>29</v>
      </c>
      <c r="B570" s="4">
        <v>43553</v>
      </c>
      <c r="D570" t="s">
        <v>5</v>
      </c>
      <c r="F570" s="1">
        <v>15000</v>
      </c>
      <c r="G570" s="1">
        <v>49812.62</v>
      </c>
      <c r="H570" t="s">
        <v>137</v>
      </c>
      <c r="J570">
        <v>5</v>
      </c>
      <c r="K570" t="str">
        <f>IF(Tabla1[[#This Row],[cheque]]="","''",Tabla1[[#This Row],[cheque]])</f>
        <v>''</v>
      </c>
      <c r="L570">
        <f>VLOOKUP(Tabla1[[#This Row],[banco]],Hoja2!$A$1:$B$6,2,0)</f>
        <v>3</v>
      </c>
      <c r="M570" t="str">
        <f>CONCATENATE("'2019-",J570,"-",Tabla1[[#This Row],[dia]],"'")</f>
        <v>'2019-5-29'</v>
      </c>
      <c r="N570" s="4">
        <f>DATE(2019,J570,Tabla1[[#This Row],[dia]])</f>
        <v>43614</v>
      </c>
      <c r="P570">
        <f>DAY(Tabla1[[#This Row],[fecha]])</f>
        <v>29</v>
      </c>
      <c r="Q570">
        <f>MONTH(Tabla1[[#This Row],[fecha]])</f>
        <v>3</v>
      </c>
      <c r="R570">
        <f>YEAR(Tabla1[[#This Row],[fecha]])</f>
        <v>2019</v>
      </c>
      <c r="S570" t="str">
        <f t="shared" si="24"/>
        <v>'2019-3-29'</v>
      </c>
      <c r="T570" t="str">
        <f t="shared" si="25"/>
        <v>insert into estados_cuenta (tipo_movimiento, concepto, fecha, cheque, total, retiro, pagado, estatus, created_at, updated_at, pagado_boolean, id_cuenta, id_admin) values('EGRESO','TRASPASO DE HSBC A SCOTIABANK','2019-3-29','',15000,15000,15000,'Pagado','2019-06-27 22:39:00','2019-06-27 22:39:00',1,3,2);</v>
      </c>
      <c r="U570" t="str">
        <f t="shared" si="26"/>
        <v/>
      </c>
    </row>
    <row r="571" spans="1:21" x14ac:dyDescent="0.2">
      <c r="A571">
        <v>29</v>
      </c>
      <c r="B571" s="4">
        <v>43553</v>
      </c>
      <c r="D571" t="s">
        <v>285</v>
      </c>
      <c r="F571" s="1">
        <v>9000</v>
      </c>
      <c r="G571" s="1">
        <v>40812.620000000003</v>
      </c>
      <c r="H571" t="s">
        <v>137</v>
      </c>
      <c r="J571">
        <v>5</v>
      </c>
      <c r="K571" t="str">
        <f>IF(Tabla1[[#This Row],[cheque]]="","''",Tabla1[[#This Row],[cheque]])</f>
        <v>''</v>
      </c>
      <c r="L571">
        <f>VLOOKUP(Tabla1[[#This Row],[banco]],Hoja2!$A$1:$B$6,2,0)</f>
        <v>3</v>
      </c>
      <c r="M571" t="str">
        <f>CONCATENATE("'2019-",J571,"-",Tabla1[[#This Row],[dia]],"'")</f>
        <v>'2019-5-29'</v>
      </c>
      <c r="N571" s="4">
        <f>DATE(2019,J571,Tabla1[[#This Row],[dia]])</f>
        <v>43614</v>
      </c>
      <c r="P571">
        <f>DAY(Tabla1[[#This Row],[fecha]])</f>
        <v>29</v>
      </c>
      <c r="Q571">
        <f>MONTH(Tabla1[[#This Row],[fecha]])</f>
        <v>3</v>
      </c>
      <c r="R571">
        <f>YEAR(Tabla1[[#This Row],[fecha]])</f>
        <v>2019</v>
      </c>
      <c r="S571" t="str">
        <f t="shared" si="24"/>
        <v>'2019-3-29'</v>
      </c>
      <c r="T571" t="str">
        <f t="shared" si="25"/>
        <v>insert into estados_cuenta (tipo_movimiento, concepto, fecha, cheque, total, retiro, pagado, estatus, created_at, updated_at, pagado_boolean, id_cuenta, id_admin) values('EGRESO','NOMINA CRISTY Y BETTY','2019-3-29','',9000,9000,9000,'Pagado','2019-06-27 22:39:00','2019-06-27 22:39:00',1,3,2);</v>
      </c>
      <c r="U571" t="str">
        <f t="shared" si="26"/>
        <v/>
      </c>
    </row>
    <row r="572" spans="1:21" x14ac:dyDescent="0.2">
      <c r="A572">
        <v>29</v>
      </c>
      <c r="B572" s="4">
        <v>43553</v>
      </c>
      <c r="D572" t="s">
        <v>289</v>
      </c>
      <c r="E572" s="1">
        <v>1102</v>
      </c>
      <c r="F572" s="1"/>
      <c r="G572" s="1">
        <v>41914.620000000003</v>
      </c>
      <c r="H572" t="s">
        <v>137</v>
      </c>
      <c r="J572">
        <v>5</v>
      </c>
      <c r="K572" t="str">
        <f>IF(Tabla1[[#This Row],[cheque]]="","''",Tabla1[[#This Row],[cheque]])</f>
        <v>''</v>
      </c>
      <c r="L572">
        <f>VLOOKUP(Tabla1[[#This Row],[banco]],Hoja2!$A$1:$B$6,2,0)</f>
        <v>3</v>
      </c>
      <c r="M572" t="str">
        <f>CONCATENATE("'2019-",J572,"-",Tabla1[[#This Row],[dia]],"'")</f>
        <v>'2019-5-29'</v>
      </c>
      <c r="N572" s="4">
        <f>DATE(2019,J572,Tabla1[[#This Row],[dia]])</f>
        <v>43614</v>
      </c>
      <c r="P572">
        <f>DAY(Tabla1[[#This Row],[fecha]])</f>
        <v>29</v>
      </c>
      <c r="Q572">
        <f>MONTH(Tabla1[[#This Row],[fecha]])</f>
        <v>3</v>
      </c>
      <c r="R572">
        <f>YEAR(Tabla1[[#This Row],[fecha]])</f>
        <v>2019</v>
      </c>
      <c r="S572" t="str">
        <f t="shared" si="24"/>
        <v>'2019-3-29'</v>
      </c>
      <c r="T572" t="str">
        <f t="shared" si="25"/>
        <v/>
      </c>
      <c r="U572" t="str">
        <f t="shared" si="26"/>
        <v>insert into estados_cuenta (tipo_movimiento, concepto, fecha, cheque, total, deposito, pagado, estatus, created_at, updated_at, pagado_boolean, id_cuenta, id_admin) values('INGRESO','CANT "DESARROLLA T" FACTURA 6012','2019-3-29','',1102,1102,1102,'Pagado','2019-06-27 22:39:00','2019-06-27 22:39:00',1,3,2);</v>
      </c>
    </row>
    <row r="573" spans="1:21" x14ac:dyDescent="0.2">
      <c r="A573">
        <v>29</v>
      </c>
      <c r="B573" s="4">
        <v>43553</v>
      </c>
      <c r="D573" t="s">
        <v>290</v>
      </c>
      <c r="E573" s="1">
        <v>15000</v>
      </c>
      <c r="F573" s="1"/>
      <c r="G573" s="1">
        <v>56914.62</v>
      </c>
      <c r="H573" t="s">
        <v>137</v>
      </c>
      <c r="J573">
        <v>5</v>
      </c>
      <c r="K573" t="str">
        <f>IF(Tabla1[[#This Row],[cheque]]="","''",Tabla1[[#This Row],[cheque]])</f>
        <v>''</v>
      </c>
      <c r="L573">
        <f>VLOOKUP(Tabla1[[#This Row],[banco]],Hoja2!$A$1:$B$6,2,0)</f>
        <v>3</v>
      </c>
      <c r="M573" t="str">
        <f>CONCATENATE("'2019-",J573,"-",Tabla1[[#This Row],[dia]],"'")</f>
        <v>'2019-5-29'</v>
      </c>
      <c r="N573" s="4">
        <f>DATE(2019,J573,Tabla1[[#This Row],[dia]])</f>
        <v>43614</v>
      </c>
      <c r="P573">
        <f>DAY(Tabla1[[#This Row],[fecha]])</f>
        <v>29</v>
      </c>
      <c r="Q573">
        <f>MONTH(Tabla1[[#This Row],[fecha]])</f>
        <v>3</v>
      </c>
      <c r="R573">
        <f>YEAR(Tabla1[[#This Row],[fecha]])</f>
        <v>2019</v>
      </c>
      <c r="S573" t="str">
        <f t="shared" si="24"/>
        <v>'2019-3-29'</v>
      </c>
      <c r="T573" t="str">
        <f t="shared" si="25"/>
        <v/>
      </c>
      <c r="U573" t="str">
        <f t="shared" si="26"/>
        <v>insert into estados_cuenta (tipo_movimiento, concepto, fecha, cheque, total, deposito, pagado, estatus, created_at, updated_at, pagado_boolean, id_cuenta, id_admin) values('INGRESO','SOLADM PAGO 4/4 ECOCENTER FACTURA 6024','2019-3-29','',15000,15000,15000,'Pagado','2019-06-27 22:39:00','2019-06-27 22:39:00',1,3,2);</v>
      </c>
    </row>
    <row r="574" spans="1:21" x14ac:dyDescent="0.2">
      <c r="A574">
        <v>29</v>
      </c>
      <c r="B574" s="4">
        <v>43553</v>
      </c>
      <c r="D574" t="s">
        <v>5</v>
      </c>
      <c r="E574" s="1">
        <v>15000</v>
      </c>
      <c r="F574" s="1"/>
      <c r="G574" s="1">
        <v>39157.879999999997</v>
      </c>
      <c r="H574" t="s">
        <v>140</v>
      </c>
      <c r="J574">
        <v>5</v>
      </c>
      <c r="K574" t="str">
        <f>IF(Tabla1[[#This Row],[cheque]]="","''",Tabla1[[#This Row],[cheque]])</f>
        <v>''</v>
      </c>
      <c r="L574">
        <f>VLOOKUP(Tabla1[[#This Row],[banco]],Hoja2!$A$1:$B$6,2,0)</f>
        <v>6</v>
      </c>
      <c r="M574" t="str">
        <f>CONCATENATE("'2019-",J574,"-",Tabla1[[#This Row],[dia]],"'")</f>
        <v>'2019-5-29'</v>
      </c>
      <c r="N574" s="4">
        <f>DATE(2019,J574,Tabla1[[#This Row],[dia]])</f>
        <v>43614</v>
      </c>
      <c r="P574">
        <f>DAY(Tabla1[[#This Row],[fecha]])</f>
        <v>29</v>
      </c>
      <c r="Q574">
        <f>MONTH(Tabla1[[#This Row],[fecha]])</f>
        <v>3</v>
      </c>
      <c r="R574">
        <f>YEAR(Tabla1[[#This Row],[fecha]])</f>
        <v>2019</v>
      </c>
      <c r="S574" t="str">
        <f t="shared" si="24"/>
        <v>'2019-3-29'</v>
      </c>
      <c r="T574" t="str">
        <f t="shared" si="25"/>
        <v/>
      </c>
      <c r="U574" t="str">
        <f t="shared" si="26"/>
        <v>insert into estados_cuenta (tipo_movimiento, concepto, fecha, cheque, total, deposito, pagado, estatus, created_at, updated_at, pagado_boolean, id_cuenta, id_admin) values('INGRESO','TRASPASO DE HSBC A SCOTIABANK','2019-3-29','',15000,15000,15000,'Pagado','2019-06-27 22:39:00','2019-06-27 22:39:00',1,6,2);</v>
      </c>
    </row>
    <row r="575" spans="1:21" x14ac:dyDescent="0.2">
      <c r="A575">
        <v>29</v>
      </c>
      <c r="B575" s="4">
        <v>43553</v>
      </c>
      <c r="D575" t="s">
        <v>688</v>
      </c>
      <c r="F575" s="1">
        <v>26810.05</v>
      </c>
      <c r="G575" s="1">
        <v>12347.83</v>
      </c>
      <c r="H575" t="s">
        <v>140</v>
      </c>
      <c r="J575">
        <v>5</v>
      </c>
      <c r="K575" t="str">
        <f>IF(Tabla1[[#This Row],[cheque]]="","''",Tabla1[[#This Row],[cheque]])</f>
        <v>''</v>
      </c>
      <c r="L575">
        <f>VLOOKUP(Tabla1[[#This Row],[banco]],Hoja2!$A$1:$B$6,2,0)</f>
        <v>6</v>
      </c>
      <c r="M575" t="str">
        <f>CONCATENATE("'2019-",J575,"-",Tabla1[[#This Row],[dia]],"'")</f>
        <v>'2019-5-29'</v>
      </c>
      <c r="N575" s="4">
        <f>DATE(2019,J575,Tabla1[[#This Row],[dia]])</f>
        <v>43614</v>
      </c>
      <c r="P575">
        <f>DAY(Tabla1[[#This Row],[fecha]])</f>
        <v>29</v>
      </c>
      <c r="Q575">
        <f>MONTH(Tabla1[[#This Row],[fecha]])</f>
        <v>3</v>
      </c>
      <c r="R575">
        <f>YEAR(Tabla1[[#This Row],[fecha]])</f>
        <v>2019</v>
      </c>
      <c r="S575" t="str">
        <f t="shared" si="24"/>
        <v>'2019-3-29'</v>
      </c>
      <c r="T575" t="str">
        <f t="shared" si="25"/>
        <v>insert into estados_cuenta (tipo_movimiento, concepto, fecha, cheque, total, retiro, pagado, estatus, created_at, updated_at, pagado_boolean, id_cuenta, id_admin) values('EGRESO','TARJETA DE CRÉDITO SCOTIABANK','2019-3-29','',26810.05,26810.05,26810.05,'Pagado','2019-06-27 22:39:00','2019-06-27 22:39:00',1,6,2);</v>
      </c>
      <c r="U575" t="str">
        <f t="shared" si="26"/>
        <v/>
      </c>
    </row>
    <row r="576" spans="1:21" x14ac:dyDescent="0.2">
      <c r="A576">
        <v>31</v>
      </c>
      <c r="B576" s="4">
        <v>43555</v>
      </c>
      <c r="D576" t="s">
        <v>291</v>
      </c>
      <c r="E576" s="1">
        <v>6600.4</v>
      </c>
      <c r="F576" s="1"/>
      <c r="G576" s="1">
        <v>63515.02</v>
      </c>
      <c r="H576" t="s">
        <v>137</v>
      </c>
      <c r="J576">
        <v>5</v>
      </c>
      <c r="K576" t="str">
        <f>IF(Tabla1[[#This Row],[cheque]]="","''",Tabla1[[#This Row],[cheque]])</f>
        <v>''</v>
      </c>
      <c r="L576">
        <f>VLOOKUP(Tabla1[[#This Row],[banco]],Hoja2!$A$1:$B$6,2,0)</f>
        <v>3</v>
      </c>
      <c r="M576" t="str">
        <f>CONCATENATE("'2019-",J576,"-",Tabla1[[#This Row],[dia]],"'")</f>
        <v>'2019-5-31'</v>
      </c>
      <c r="N576" s="4">
        <f>DATE(2019,J576,Tabla1[[#This Row],[dia]])</f>
        <v>43616</v>
      </c>
      <c r="P576">
        <f>DAY(Tabla1[[#This Row],[fecha]])</f>
        <v>31</v>
      </c>
      <c r="Q576">
        <f>MONTH(Tabla1[[#This Row],[fecha]])</f>
        <v>3</v>
      </c>
      <c r="R576">
        <f>YEAR(Tabla1[[#This Row],[fecha]])</f>
        <v>2019</v>
      </c>
      <c r="S576" t="str">
        <f t="shared" si="24"/>
        <v>'2019-3-31'</v>
      </c>
      <c r="T576" t="str">
        <f t="shared" si="25"/>
        <v/>
      </c>
      <c r="U576" t="str">
        <f t="shared" si="26"/>
        <v>insert into estados_cuenta (tipo_movimiento, concepto, fecha, cheque, total, deposito, pagado, estatus, created_at, updated_at, pagado_boolean, id_cuenta, id_admin) values('INGRESO','CANCELADA-DEVOLUCION FACTURA 5997','2019-3-31','',6600.4,6600.4,6600.4,'Pagado','2019-06-27 22:39:00','2019-06-27 22:39:00',1,3,2);</v>
      </c>
    </row>
    <row r="577" spans="1:21" x14ac:dyDescent="0.2">
      <c r="A577">
        <v>1</v>
      </c>
      <c r="B577" s="4">
        <v>43556</v>
      </c>
      <c r="D577" t="s">
        <v>292</v>
      </c>
      <c r="E577" s="1">
        <v>1740</v>
      </c>
      <c r="F577" s="1"/>
      <c r="G577" s="1">
        <v>65255.02</v>
      </c>
      <c r="H577" t="s">
        <v>137</v>
      </c>
      <c r="J577">
        <v>5</v>
      </c>
      <c r="K577" t="str">
        <f>IF(Tabla1[[#This Row],[cheque]]="","''",Tabla1[[#This Row],[cheque]])</f>
        <v>''</v>
      </c>
      <c r="L577">
        <f>VLOOKUP(Tabla1[[#This Row],[banco]],Hoja2!$A$1:$B$6,2,0)</f>
        <v>3</v>
      </c>
      <c r="M577" t="str">
        <f>CONCATENATE("'2019-",J577,"-",Tabla1[[#This Row],[dia]],"'")</f>
        <v>'2019-5-1'</v>
      </c>
      <c r="N577" s="4">
        <f>DATE(2019,J577,Tabla1[[#This Row],[dia]])</f>
        <v>43586</v>
      </c>
      <c r="P577">
        <f>DAY(Tabla1[[#This Row],[fecha]])</f>
        <v>1</v>
      </c>
      <c r="Q577">
        <f>MONTH(Tabla1[[#This Row],[fecha]])</f>
        <v>4</v>
      </c>
      <c r="R577">
        <f>YEAR(Tabla1[[#This Row],[fecha]])</f>
        <v>2019</v>
      </c>
      <c r="S577" t="str">
        <f t="shared" si="24"/>
        <v>'2019-4-1'</v>
      </c>
      <c r="T577" t="str">
        <f t="shared" si="25"/>
        <v/>
      </c>
      <c r="U577" t="str">
        <f t="shared" si="26"/>
        <v>insert into estados_cuenta (tipo_movimiento, concepto, fecha, cheque, total, deposito, pagado, estatus, created_at, updated_at, pagado_boolean, id_cuenta, id_admin) values('INGRESO','TITRM "MAS TODO VALE" FACTURA 5969','2019-4-1','',1740,1740,1740,'Pagado','2019-06-27 22:39:00','2019-06-27 22:39:00',1,3,2);</v>
      </c>
    </row>
    <row r="578" spans="1:21" x14ac:dyDescent="0.2">
      <c r="A578">
        <v>1</v>
      </c>
      <c r="B578" s="4">
        <v>43556</v>
      </c>
      <c r="D578" t="s">
        <v>293</v>
      </c>
      <c r="E578" s="1">
        <v>5092.3999999999996</v>
      </c>
      <c r="F578" s="1"/>
      <c r="G578" s="1">
        <v>70347.42</v>
      </c>
      <c r="H578" t="s">
        <v>137</v>
      </c>
      <c r="J578">
        <v>5</v>
      </c>
      <c r="K578" t="str">
        <f>IF(Tabla1[[#This Row],[cheque]]="","''",Tabla1[[#This Row],[cheque]])</f>
        <v>''</v>
      </c>
      <c r="L578">
        <f>VLOOKUP(Tabla1[[#This Row],[banco]],Hoja2!$A$1:$B$6,2,0)</f>
        <v>3</v>
      </c>
      <c r="M578" t="str">
        <f>CONCATENATE("'2019-",J578,"-",Tabla1[[#This Row],[dia]],"'")</f>
        <v>'2019-5-1'</v>
      </c>
      <c r="N578" s="4">
        <f>DATE(2019,J578,Tabla1[[#This Row],[dia]])</f>
        <v>43586</v>
      </c>
      <c r="P578">
        <f>DAY(Tabla1[[#This Row],[fecha]])</f>
        <v>1</v>
      </c>
      <c r="Q578">
        <f>MONTH(Tabla1[[#This Row],[fecha]])</f>
        <v>4</v>
      </c>
      <c r="R578">
        <f>YEAR(Tabla1[[#This Row],[fecha]])</f>
        <v>2019</v>
      </c>
      <c r="S578" t="str">
        <f t="shared" si="24"/>
        <v>'2019-4-1'</v>
      </c>
      <c r="T578" t="str">
        <f t="shared" si="25"/>
        <v/>
      </c>
      <c r="U578" t="str">
        <f t="shared" si="26"/>
        <v>insert into estados_cuenta (tipo_movimiento, concepto, fecha, cheque, total, deposito, pagado, estatus, created_at, updated_at, pagado_boolean, id_cuenta, id_admin) values('INGRESO','EF MIXTO "DICK" Y CDER "AGROREMOLQUES WIEBE" FACTURA 6021','2019-4-1','',5092.4,5092.4,5092.4,'Pagado','2019-06-27 22:39:00','2019-06-27 22:39:00',1,3,2);</v>
      </c>
    </row>
    <row r="579" spans="1:21" x14ac:dyDescent="0.2">
      <c r="A579">
        <v>1</v>
      </c>
      <c r="B579" s="4">
        <v>43556</v>
      </c>
      <c r="D579" t="s">
        <v>294</v>
      </c>
      <c r="E579" s="1">
        <v>3480</v>
      </c>
      <c r="F579" s="1"/>
      <c r="G579" s="1">
        <v>73827.42</v>
      </c>
      <c r="H579" t="s">
        <v>137</v>
      </c>
      <c r="J579">
        <v>5</v>
      </c>
      <c r="K579" t="str">
        <f>IF(Tabla1[[#This Row],[cheque]]="","''",Tabla1[[#This Row],[cheque]])</f>
        <v>''</v>
      </c>
      <c r="L579">
        <f>VLOOKUP(Tabla1[[#This Row],[banco]],Hoja2!$A$1:$B$6,2,0)</f>
        <v>3</v>
      </c>
      <c r="M579" t="str">
        <f>CONCATENATE("'2019-",J579,"-",Tabla1[[#This Row],[dia]],"'")</f>
        <v>'2019-5-1'</v>
      </c>
      <c r="N579" s="4">
        <f>DATE(2019,J579,Tabla1[[#This Row],[dia]])</f>
        <v>43586</v>
      </c>
      <c r="P579">
        <f>DAY(Tabla1[[#This Row],[fecha]])</f>
        <v>1</v>
      </c>
      <c r="Q579">
        <f>MONTH(Tabla1[[#This Row],[fecha]])</f>
        <v>4</v>
      </c>
      <c r="R579">
        <f>YEAR(Tabla1[[#This Row],[fecha]])</f>
        <v>2019</v>
      </c>
      <c r="S579" t="str">
        <f t="shared" ref="S579:S642" si="27">CONCATENATE("'2019-",Q579,"-",P579,"'")</f>
        <v>'2019-4-1'</v>
      </c>
      <c r="T579" t="str">
        <f t="shared" ref="T579:T642" si="28">IF(F579="","",CONCATENATE("insert into estados_cuenta (tipo_movimiento, concepto, fecha, cheque, total, retiro, pagado, estatus, created_at, updated_at, pagado_boolean, id_cuenta, id_admin) values('EGRESO','",D579,"',",S579,",",K579,",",F579,",",F579,",",F579,",'Pagado','2019-06-27 22:39:00','2019-06-27 22:39:00',1,",L579,",2);"))</f>
        <v/>
      </c>
      <c r="U579" t="str">
        <f t="shared" ref="U579:U642" si="29">IF(E579="","",CONCATENATE("insert into estados_cuenta (tipo_movimiento, concepto, fecha, cheque, total, deposito, pagado, estatus, created_at, updated_at, pagado_boolean, id_cuenta, id_admin) values('INGRESO','",D579,"',",S579,",",K579,",",E579,",",E579,",",E579,",'Pagado','2019-06-27 22:39:00','2019-06-27 22:39:00',1,",L579,",2);"))</f>
        <v>insert into estados_cuenta (tipo_movimiento, concepto, fecha, cheque, total, deposito, pagado, estatus, created_at, updated_at, pagado_boolean, id_cuenta, id_admin) values('INGRESO','TITRM "LA CABAÑA SMOKEHOUSE" Y "GASTRONOMICA SMOKEHOUSE" FACTURA 6022','2019-4-1','',3480,3480,3480,'Pagado','2019-06-27 22:39:00','2019-06-27 22:39:00',1,3,2);</v>
      </c>
    </row>
    <row r="580" spans="1:21" x14ac:dyDescent="0.2">
      <c r="A580">
        <v>1</v>
      </c>
      <c r="B580" s="4">
        <v>43556</v>
      </c>
      <c r="D580" t="s">
        <v>295</v>
      </c>
      <c r="E580" s="1">
        <v>50135.199999999997</v>
      </c>
      <c r="F580" s="1"/>
      <c r="G580" s="1">
        <v>123962.62</v>
      </c>
      <c r="H580" t="s">
        <v>137</v>
      </c>
      <c r="J580">
        <v>5</v>
      </c>
      <c r="K580" t="str">
        <f>IF(Tabla1[[#This Row],[cheque]]="","''",Tabla1[[#This Row],[cheque]])</f>
        <v>''</v>
      </c>
      <c r="L580">
        <f>VLOOKUP(Tabla1[[#This Row],[banco]],Hoja2!$A$1:$B$6,2,0)</f>
        <v>3</v>
      </c>
      <c r="M580" t="str">
        <f>CONCATENATE("'2019-",J580,"-",Tabla1[[#This Row],[dia]],"'")</f>
        <v>'2019-5-1'</v>
      </c>
      <c r="N580" s="4">
        <f>DATE(2019,J580,Tabla1[[#This Row],[dia]])</f>
        <v>43586</v>
      </c>
      <c r="P580">
        <f>DAY(Tabla1[[#This Row],[fecha]])</f>
        <v>1</v>
      </c>
      <c r="Q580">
        <f>MONTH(Tabla1[[#This Row],[fecha]])</f>
        <v>4</v>
      </c>
      <c r="R580">
        <f>YEAR(Tabla1[[#This Row],[fecha]])</f>
        <v>2019</v>
      </c>
      <c r="S580" t="str">
        <f t="shared" si="27"/>
        <v>'2019-4-1'</v>
      </c>
      <c r="T580" t="str">
        <f t="shared" si="28"/>
        <v/>
      </c>
      <c r="U580" t="str">
        <f t="shared" si="29"/>
        <v>insert into estados_cuenta (tipo_movimiento, concepto, fecha, cheque, total, deposito, pagado, estatus, created_at, updated_at, pagado_boolean, id_cuenta, id_admin) values('INGRESO','RM ("MOLINA SALAD", "HONKY TON SAUCE", "BUCKAROO SAUCE", DISEÑO "BUCKAROO", "REBEL RINDS", "CHICKEN STICKS"), Y AC ("GREAT RIBS IN A GREAT PLACE", "BEST RIBS IN TOWN") FACTURA 6016','2019-4-1','',50135.2,50135.2,50135.2,'Pagado','2019-06-27 22:39:00','2019-06-27 22:39:00',1,3,2);</v>
      </c>
    </row>
    <row r="581" spans="1:21" x14ac:dyDescent="0.2">
      <c r="A581">
        <v>1</v>
      </c>
      <c r="B581" s="4">
        <v>43556</v>
      </c>
      <c r="D581" t="s">
        <v>296</v>
      </c>
      <c r="F581" s="1">
        <v>908.81</v>
      </c>
      <c r="G581" s="1">
        <v>123053.81</v>
      </c>
      <c r="H581" t="s">
        <v>137</v>
      </c>
      <c r="J581">
        <v>5</v>
      </c>
      <c r="K581" t="str">
        <f>IF(Tabla1[[#This Row],[cheque]]="","''",Tabla1[[#This Row],[cheque]])</f>
        <v>''</v>
      </c>
      <c r="L581">
        <f>VLOOKUP(Tabla1[[#This Row],[banco]],Hoja2!$A$1:$B$6,2,0)</f>
        <v>3</v>
      </c>
      <c r="M581" t="str">
        <f>CONCATENATE("'2019-",J581,"-",Tabla1[[#This Row],[dia]],"'")</f>
        <v>'2019-5-1'</v>
      </c>
      <c r="N581" s="4">
        <f>DATE(2019,J581,Tabla1[[#This Row],[dia]])</f>
        <v>43586</v>
      </c>
      <c r="P581">
        <f>DAY(Tabla1[[#This Row],[fecha]])</f>
        <v>1</v>
      </c>
      <c r="Q581">
        <f>MONTH(Tabla1[[#This Row],[fecha]])</f>
        <v>4</v>
      </c>
      <c r="R581">
        <f>YEAR(Tabla1[[#This Row],[fecha]])</f>
        <v>2019</v>
      </c>
      <c r="S581" t="str">
        <f t="shared" si="27"/>
        <v>'2019-4-1'</v>
      </c>
      <c r="T581" t="str">
        <f t="shared" si="28"/>
        <v>insert into estados_cuenta (tipo_movimiento, concepto, fecha, cheque, total, retiro, pagado, estatus, created_at, updated_at, pagado_boolean, id_cuenta, id_admin) values('EGRESO','SEGURO MULTI CREDITO','2019-4-1','',908.81,908.81,908.81,'Pagado','2019-06-27 22:39:00','2019-06-27 22:39:00',1,3,2);</v>
      </c>
      <c r="U581" t="str">
        <f t="shared" si="29"/>
        <v/>
      </c>
    </row>
    <row r="582" spans="1:21" x14ac:dyDescent="0.2">
      <c r="A582">
        <v>1</v>
      </c>
      <c r="B582" s="4">
        <v>43556</v>
      </c>
      <c r="D582" t="s">
        <v>632</v>
      </c>
      <c r="F582" s="1">
        <v>3183.56</v>
      </c>
      <c r="G582" s="1">
        <v>15556.33</v>
      </c>
      <c r="H582" t="s">
        <v>136</v>
      </c>
      <c r="J582">
        <v>5</v>
      </c>
      <c r="K582" t="str">
        <f>IF(Tabla1[[#This Row],[cheque]]="","''",Tabla1[[#This Row],[cheque]])</f>
        <v>''</v>
      </c>
      <c r="L582">
        <f>VLOOKUP(Tabla1[[#This Row],[banco]],Hoja2!$A$1:$B$6,2,0)</f>
        <v>2</v>
      </c>
      <c r="M582" t="str">
        <f>CONCATENATE("'2019-",J582,"-",Tabla1[[#This Row],[dia]],"'")</f>
        <v>'2019-5-1'</v>
      </c>
      <c r="N582" s="4">
        <f>DATE(2019,J582,Tabla1[[#This Row],[dia]])</f>
        <v>43586</v>
      </c>
      <c r="P582">
        <f>DAY(Tabla1[[#This Row],[fecha]])</f>
        <v>1</v>
      </c>
      <c r="Q582">
        <f>MONTH(Tabla1[[#This Row],[fecha]])</f>
        <v>4</v>
      </c>
      <c r="R582">
        <f>YEAR(Tabla1[[#This Row],[fecha]])</f>
        <v>2019</v>
      </c>
      <c r="S582" t="str">
        <f t="shared" si="27"/>
        <v>'2019-4-1'</v>
      </c>
      <c r="T582" t="str">
        <f t="shared" si="28"/>
        <v>insert into estados_cuenta (tipo_movimiento, concepto, fecha, cheque, total, retiro, pagado, estatus, created_at, updated_at, pagado_boolean, id_cuenta, id_admin) values('EGRESO','COPIAS SIMPLES "TROQUELADOS" Y COPIAS CERTIFICADAS "TROQUELADOS" Y RM "PINSA" CL 40','2019-4-1','',3183.56,3183.56,3183.56,'Pagado','2019-06-27 22:39:00','2019-06-27 22:39:00',1,2,2);</v>
      </c>
      <c r="U582" t="str">
        <f t="shared" si="29"/>
        <v/>
      </c>
    </row>
    <row r="583" spans="1:21" x14ac:dyDescent="0.2">
      <c r="A583">
        <v>1</v>
      </c>
      <c r="B583" s="4">
        <v>43556</v>
      </c>
      <c r="D583" t="s">
        <v>633</v>
      </c>
      <c r="F583" s="1">
        <v>5097</v>
      </c>
      <c r="G583" s="1">
        <v>10459.33</v>
      </c>
      <c r="H583" t="s">
        <v>136</v>
      </c>
      <c r="J583">
        <v>5</v>
      </c>
      <c r="K583" t="str">
        <f>IF(Tabla1[[#This Row],[cheque]]="","''",Tabla1[[#This Row],[cheque]])</f>
        <v>''</v>
      </c>
      <c r="L583">
        <f>VLOOKUP(Tabla1[[#This Row],[banco]],Hoja2!$A$1:$B$6,2,0)</f>
        <v>2</v>
      </c>
      <c r="M583" t="str">
        <f>CONCATENATE("'2019-",J583,"-",Tabla1[[#This Row],[dia]],"'")</f>
        <v>'2019-5-1'</v>
      </c>
      <c r="N583" s="4">
        <f>DATE(2019,J583,Tabla1[[#This Row],[dia]])</f>
        <v>43586</v>
      </c>
      <c r="P583">
        <f>DAY(Tabla1[[#This Row],[fecha]])</f>
        <v>1</v>
      </c>
      <c r="Q583">
        <f>MONTH(Tabla1[[#This Row],[fecha]])</f>
        <v>4</v>
      </c>
      <c r="R583">
        <f>YEAR(Tabla1[[#This Row],[fecha]])</f>
        <v>2019</v>
      </c>
      <c r="S583" t="str">
        <f t="shared" si="27"/>
        <v>'2019-4-1'</v>
      </c>
      <c r="T583" t="str">
        <f t="shared" si="28"/>
        <v>insert into estados_cuenta (tipo_movimiento, concepto, fecha, cheque, total, retiro, pagado, estatus, created_at, updated_at, pagado_boolean, id_cuenta, id_admin) values('EGRESO','PAGO CORTINAS','2019-4-1','',5097,5097,5097,'Pagado','2019-06-27 22:39:00','2019-06-27 22:39:00',1,2,2);</v>
      </c>
      <c r="U583" t="str">
        <f t="shared" si="29"/>
        <v/>
      </c>
    </row>
    <row r="584" spans="1:21" x14ac:dyDescent="0.2">
      <c r="A584">
        <v>1</v>
      </c>
      <c r="B584" s="4">
        <v>43556</v>
      </c>
      <c r="D584" t="s">
        <v>633</v>
      </c>
      <c r="F584" s="1">
        <v>5097</v>
      </c>
      <c r="G584" s="1">
        <v>5362.33</v>
      </c>
      <c r="H584" t="s">
        <v>136</v>
      </c>
      <c r="J584">
        <v>5</v>
      </c>
      <c r="K584" t="str">
        <f>IF(Tabla1[[#This Row],[cheque]]="","''",Tabla1[[#This Row],[cheque]])</f>
        <v>''</v>
      </c>
      <c r="L584">
        <f>VLOOKUP(Tabla1[[#This Row],[banco]],Hoja2!$A$1:$B$6,2,0)</f>
        <v>2</v>
      </c>
      <c r="M584" t="str">
        <f>CONCATENATE("'2019-",J584,"-",Tabla1[[#This Row],[dia]],"'")</f>
        <v>'2019-5-1'</v>
      </c>
      <c r="N584" s="4">
        <f>DATE(2019,J584,Tabla1[[#This Row],[dia]])</f>
        <v>43586</v>
      </c>
      <c r="P584">
        <f>DAY(Tabla1[[#This Row],[fecha]])</f>
        <v>1</v>
      </c>
      <c r="Q584">
        <f>MONTH(Tabla1[[#This Row],[fecha]])</f>
        <v>4</v>
      </c>
      <c r="R584">
        <f>YEAR(Tabla1[[#This Row],[fecha]])</f>
        <v>2019</v>
      </c>
      <c r="S584" t="str">
        <f t="shared" si="27"/>
        <v>'2019-4-1'</v>
      </c>
      <c r="T584" t="str">
        <f t="shared" si="28"/>
        <v>insert into estados_cuenta (tipo_movimiento, concepto, fecha, cheque, total, retiro, pagado, estatus, created_at, updated_at, pagado_boolean, id_cuenta, id_admin) values('EGRESO','PAGO CORTINAS','2019-4-1','',5097,5097,5097,'Pagado','2019-06-27 22:39:00','2019-06-27 22:39:00',1,2,2);</v>
      </c>
      <c r="U584" t="str">
        <f t="shared" si="29"/>
        <v/>
      </c>
    </row>
    <row r="585" spans="1:21" x14ac:dyDescent="0.2">
      <c r="A585">
        <v>1</v>
      </c>
      <c r="B585" s="4">
        <v>43556</v>
      </c>
      <c r="D585" t="s">
        <v>634</v>
      </c>
      <c r="F585" s="1">
        <v>400</v>
      </c>
      <c r="G585" s="1">
        <v>4962.33</v>
      </c>
      <c r="H585" t="s">
        <v>136</v>
      </c>
      <c r="J585">
        <v>5</v>
      </c>
      <c r="K585" t="str">
        <f>IF(Tabla1[[#This Row],[cheque]]="","''",Tabla1[[#This Row],[cheque]])</f>
        <v>''</v>
      </c>
      <c r="L585">
        <f>VLOOKUP(Tabla1[[#This Row],[banco]],Hoja2!$A$1:$B$6,2,0)</f>
        <v>2</v>
      </c>
      <c r="M585" t="str">
        <f>CONCATENATE("'2019-",J585,"-",Tabla1[[#This Row],[dia]],"'")</f>
        <v>'2019-5-1'</v>
      </c>
      <c r="N585" s="4">
        <f>DATE(2019,J585,Tabla1[[#This Row],[dia]])</f>
        <v>43586</v>
      </c>
      <c r="P585">
        <f>DAY(Tabla1[[#This Row],[fecha]])</f>
        <v>1</v>
      </c>
      <c r="Q585">
        <f>MONTH(Tabla1[[#This Row],[fecha]])</f>
        <v>4</v>
      </c>
      <c r="R585">
        <f>YEAR(Tabla1[[#This Row],[fecha]])</f>
        <v>2019</v>
      </c>
      <c r="S585" t="str">
        <f t="shared" si="27"/>
        <v>'2019-4-1'</v>
      </c>
      <c r="T585" t="str">
        <f t="shared" si="28"/>
        <v>insert into estados_cuenta (tipo_movimiento, concepto, fecha, cheque, total, retiro, pagado, estatus, created_at, updated_at, pagado_boolean, id_cuenta, id_admin) values('EGRESO','BNET','2019-4-1','',400,400,400,'Pagado','2019-06-27 22:39:00','2019-06-27 22:39:00',1,2,2);</v>
      </c>
      <c r="U585" t="str">
        <f t="shared" si="29"/>
        <v/>
      </c>
    </row>
    <row r="586" spans="1:21" x14ac:dyDescent="0.2">
      <c r="A586">
        <v>1</v>
      </c>
      <c r="B586" s="4">
        <v>43556</v>
      </c>
      <c r="D586" t="s">
        <v>635</v>
      </c>
      <c r="E586" s="1">
        <v>5097</v>
      </c>
      <c r="F586" s="1"/>
      <c r="G586" s="1">
        <v>10059.33</v>
      </c>
      <c r="H586" t="s">
        <v>136</v>
      </c>
      <c r="J586">
        <v>5</v>
      </c>
      <c r="K586" t="str">
        <f>IF(Tabla1[[#This Row],[cheque]]="","''",Tabla1[[#This Row],[cheque]])</f>
        <v>''</v>
      </c>
      <c r="L586">
        <f>VLOOKUP(Tabla1[[#This Row],[banco]],Hoja2!$A$1:$B$6,2,0)</f>
        <v>2</v>
      </c>
      <c r="M586" t="str">
        <f>CONCATENATE("'2019-",J586,"-",Tabla1[[#This Row],[dia]],"'")</f>
        <v>'2019-5-1'</v>
      </c>
      <c r="N586" s="4">
        <f>DATE(2019,J586,Tabla1[[#This Row],[dia]])</f>
        <v>43586</v>
      </c>
      <c r="P586">
        <f>DAY(Tabla1[[#This Row],[fecha]])</f>
        <v>1</v>
      </c>
      <c r="Q586">
        <f>MONTH(Tabla1[[#This Row],[fecha]])</f>
        <v>4</v>
      </c>
      <c r="R586">
        <f>YEAR(Tabla1[[#This Row],[fecha]])</f>
        <v>2019</v>
      </c>
      <c r="S586" t="str">
        <f t="shared" si="27"/>
        <v>'2019-4-1'</v>
      </c>
      <c r="T586" t="str">
        <f t="shared" si="28"/>
        <v/>
      </c>
      <c r="U586" t="str">
        <f t="shared" si="29"/>
        <v>insert into estados_cuenta (tipo_movimiento, concepto, fecha, cheque, total, deposito, pagado, estatus, created_at, updated_at, pagado_boolean, id_cuenta, id_admin) values('INGRESO','DEVOLUCION DE TRANSFERENCIA PAGO DOBLE CORTINAS','2019-4-1','',5097,5097,5097,'Pagado','2019-06-27 22:39:00','2019-06-27 22:39:00',1,2,2);</v>
      </c>
    </row>
    <row r="587" spans="1:21" x14ac:dyDescent="0.2">
      <c r="A587">
        <v>2</v>
      </c>
      <c r="B587" s="4">
        <v>43557</v>
      </c>
      <c r="D587" t="s">
        <v>223</v>
      </c>
      <c r="F587" s="1">
        <v>588</v>
      </c>
      <c r="G587" s="1">
        <v>122465.81</v>
      </c>
      <c r="H587" t="s">
        <v>137</v>
      </c>
      <c r="J587">
        <v>5</v>
      </c>
      <c r="K587" t="str">
        <f>IF(Tabla1[[#This Row],[cheque]]="","''",Tabla1[[#This Row],[cheque]])</f>
        <v>''</v>
      </c>
      <c r="L587">
        <f>VLOOKUP(Tabla1[[#This Row],[banco]],Hoja2!$A$1:$B$6,2,0)</f>
        <v>3</v>
      </c>
      <c r="M587" t="str">
        <f>CONCATENATE("'2019-",J587,"-",Tabla1[[#This Row],[dia]],"'")</f>
        <v>'2019-5-2'</v>
      </c>
      <c r="N587" s="4">
        <f>DATE(2019,J587,Tabla1[[#This Row],[dia]])</f>
        <v>43587</v>
      </c>
      <c r="P587">
        <f>DAY(Tabla1[[#This Row],[fecha]])</f>
        <v>2</v>
      </c>
      <c r="Q587">
        <f>MONTH(Tabla1[[#This Row],[fecha]])</f>
        <v>4</v>
      </c>
      <c r="R587">
        <f>YEAR(Tabla1[[#This Row],[fecha]])</f>
        <v>2019</v>
      </c>
      <c r="S587" t="str">
        <f t="shared" si="27"/>
        <v>'2019-4-2'</v>
      </c>
      <c r="T587" t="str">
        <f t="shared" si="28"/>
        <v>insert into estados_cuenta (tipo_movimiento, concepto, fecha, cheque, total, retiro, pagado, estatus, created_at, updated_at, pagado_boolean, id_cuenta, id_admin) values('EGRESO','CAPACITACION DEL MES','2019-4-2','',588,588,588,'Pagado','2019-06-27 22:39:00','2019-06-27 22:39:00',1,3,2);</v>
      </c>
      <c r="U587" t="str">
        <f t="shared" si="29"/>
        <v/>
      </c>
    </row>
    <row r="588" spans="1:21" x14ac:dyDescent="0.2">
      <c r="A588">
        <v>2</v>
      </c>
      <c r="B588" s="4">
        <v>43557</v>
      </c>
      <c r="D588" t="s">
        <v>297</v>
      </c>
      <c r="E588" s="1">
        <v>2320</v>
      </c>
      <c r="F588" s="1"/>
      <c r="G588" s="1">
        <v>124785.81</v>
      </c>
      <c r="H588" t="s">
        <v>137</v>
      </c>
      <c r="J588">
        <v>5</v>
      </c>
      <c r="K588" t="str">
        <f>IF(Tabla1[[#This Row],[cheque]]="","''",Tabla1[[#This Row],[cheque]])</f>
        <v>''</v>
      </c>
      <c r="L588">
        <f>VLOOKUP(Tabla1[[#This Row],[banco]],Hoja2!$A$1:$B$6,2,0)</f>
        <v>3</v>
      </c>
      <c r="M588" t="str">
        <f>CONCATENATE("'2019-",J588,"-",Tabla1[[#This Row],[dia]],"'")</f>
        <v>'2019-5-2'</v>
      </c>
      <c r="N588" s="4">
        <f>DATE(2019,J588,Tabla1[[#This Row],[dia]])</f>
        <v>43587</v>
      </c>
      <c r="P588">
        <f>DAY(Tabla1[[#This Row],[fecha]])</f>
        <v>2</v>
      </c>
      <c r="Q588">
        <f>MONTH(Tabla1[[#This Row],[fecha]])</f>
        <v>4</v>
      </c>
      <c r="R588">
        <f>YEAR(Tabla1[[#This Row],[fecha]])</f>
        <v>2019</v>
      </c>
      <c r="S588" t="str">
        <f t="shared" si="27"/>
        <v>'2019-4-2'</v>
      </c>
      <c r="T588" t="str">
        <f t="shared" si="28"/>
        <v/>
      </c>
      <c r="U588" t="str">
        <f t="shared" si="29"/>
        <v>insert into estados_cuenta (tipo_movimiento, concepto, fecha, cheque, total, deposito, pagado, estatus, created_at, updated_at, pagado_boolean, id_cuenta, id_admin) values('INGRESO','EF "VERONA", "PLANA", "CUADRO ANTIDERRAME", "CHALET CONTEMPO" FACTURA 6019','2019-4-2','',2320,2320,2320,'Pagado','2019-06-27 22:39:00','2019-06-27 22:39:00',1,3,2);</v>
      </c>
    </row>
    <row r="589" spans="1:21" x14ac:dyDescent="0.2">
      <c r="A589">
        <v>2</v>
      </c>
      <c r="B589" s="4">
        <v>43557</v>
      </c>
      <c r="D589" t="s">
        <v>298</v>
      </c>
      <c r="F589" s="1">
        <v>1402</v>
      </c>
      <c r="G589" s="1">
        <v>123383.81</v>
      </c>
      <c r="H589" t="s">
        <v>137</v>
      </c>
      <c r="J589">
        <v>5</v>
      </c>
      <c r="K589" t="str">
        <f>IF(Tabla1[[#This Row],[cheque]]="","''",Tabla1[[#This Row],[cheque]])</f>
        <v>''</v>
      </c>
      <c r="L589">
        <f>VLOOKUP(Tabla1[[#This Row],[banco]],Hoja2!$A$1:$B$6,2,0)</f>
        <v>3</v>
      </c>
      <c r="M589" t="str">
        <f>CONCATENATE("'2019-",J589,"-",Tabla1[[#This Row],[dia]],"'")</f>
        <v>'2019-5-2'</v>
      </c>
      <c r="N589" s="4">
        <f>DATE(2019,J589,Tabla1[[#This Row],[dia]])</f>
        <v>43587</v>
      </c>
      <c r="P589">
        <f>DAY(Tabla1[[#This Row],[fecha]])</f>
        <v>2</v>
      </c>
      <c r="Q589">
        <f>MONTH(Tabla1[[#This Row],[fecha]])</f>
        <v>4</v>
      </c>
      <c r="R589">
        <f>YEAR(Tabla1[[#This Row],[fecha]])</f>
        <v>2019</v>
      </c>
      <c r="S589" t="str">
        <f t="shared" si="27"/>
        <v>'2019-4-2'</v>
      </c>
      <c r="T589" t="str">
        <f t="shared" si="28"/>
        <v>insert into estados_cuenta (tipo_movimiento, concepto, fecha, cheque, total, retiro, pagado, estatus, created_at, updated_at, pagado_boolean, id_cuenta, id_admin) values('EGRESO','ECOGAS','2019-4-2','',1402,1402,1402,'Pagado','2019-06-27 22:39:00','2019-06-27 22:39:00',1,3,2);</v>
      </c>
      <c r="U589" t="str">
        <f t="shared" si="29"/>
        <v/>
      </c>
    </row>
    <row r="590" spans="1:21" x14ac:dyDescent="0.2">
      <c r="A590">
        <v>2</v>
      </c>
      <c r="B590" s="4">
        <v>43557</v>
      </c>
      <c r="D590" t="s">
        <v>13</v>
      </c>
      <c r="F590" s="1">
        <v>25000</v>
      </c>
      <c r="G590" s="1">
        <v>98383.81</v>
      </c>
      <c r="H590" t="s">
        <v>137</v>
      </c>
      <c r="J590">
        <v>5</v>
      </c>
      <c r="K590" t="str">
        <f>IF(Tabla1[[#This Row],[cheque]]="","''",Tabla1[[#This Row],[cheque]])</f>
        <v>''</v>
      </c>
      <c r="L590">
        <f>VLOOKUP(Tabla1[[#This Row],[banco]],Hoja2!$A$1:$B$6,2,0)</f>
        <v>3</v>
      </c>
      <c r="M590" t="str">
        <f>CONCATENATE("'2019-",J590,"-",Tabla1[[#This Row],[dia]],"'")</f>
        <v>'2019-5-2'</v>
      </c>
      <c r="N590" s="4">
        <f>DATE(2019,J590,Tabla1[[#This Row],[dia]])</f>
        <v>43587</v>
      </c>
      <c r="P590">
        <f>DAY(Tabla1[[#This Row],[fecha]])</f>
        <v>2</v>
      </c>
      <c r="Q590">
        <f>MONTH(Tabla1[[#This Row],[fecha]])</f>
        <v>4</v>
      </c>
      <c r="R590">
        <f>YEAR(Tabla1[[#This Row],[fecha]])</f>
        <v>2019</v>
      </c>
      <c r="S590" t="str">
        <f t="shared" si="27"/>
        <v>'2019-4-2'</v>
      </c>
      <c r="T590" t="str">
        <f t="shared" si="28"/>
        <v>insert into estados_cuenta (tipo_movimiento, concepto, fecha, cheque, total, retiro, pagado, estatus, created_at, updated_at, pagado_boolean, id_cuenta, id_admin) values('EGRESO','TRASPASO DE HSBC A BANCOMER','2019-4-2','',25000,25000,25000,'Pagado','2019-06-27 22:39:00','2019-06-27 22:39:00',1,3,2);</v>
      </c>
      <c r="U590" t="str">
        <f t="shared" si="29"/>
        <v/>
      </c>
    </row>
    <row r="591" spans="1:21" x14ac:dyDescent="0.2">
      <c r="A591">
        <v>2</v>
      </c>
      <c r="B591" s="4">
        <v>43557</v>
      </c>
      <c r="D591" t="s">
        <v>299</v>
      </c>
      <c r="E591" s="1">
        <v>9600</v>
      </c>
      <c r="F591" s="1"/>
      <c r="G591" s="1">
        <v>107983.81</v>
      </c>
      <c r="H591" t="s">
        <v>137</v>
      </c>
      <c r="J591">
        <v>5</v>
      </c>
      <c r="K591" t="str">
        <f>IF(Tabla1[[#This Row],[cheque]]="","''",Tabla1[[#This Row],[cheque]])</f>
        <v>''</v>
      </c>
      <c r="L591">
        <f>VLOOKUP(Tabla1[[#This Row],[banco]],Hoja2!$A$1:$B$6,2,0)</f>
        <v>3</v>
      </c>
      <c r="M591" t="str">
        <f>CONCATENATE("'2019-",J591,"-",Tabla1[[#This Row],[dia]],"'")</f>
        <v>'2019-5-2'</v>
      </c>
      <c r="N591" s="4">
        <f>DATE(2019,J591,Tabla1[[#This Row],[dia]])</f>
        <v>43587</v>
      </c>
      <c r="P591">
        <f>DAY(Tabla1[[#This Row],[fecha]])</f>
        <v>2</v>
      </c>
      <c r="Q591">
        <f>MONTH(Tabla1[[#This Row],[fecha]])</f>
        <v>4</v>
      </c>
      <c r="R591">
        <f>YEAR(Tabla1[[#This Row],[fecha]])</f>
        <v>2019</v>
      </c>
      <c r="S591" t="str">
        <f t="shared" si="27"/>
        <v>'2019-4-2'</v>
      </c>
      <c r="T591" t="str">
        <f t="shared" si="28"/>
        <v/>
      </c>
      <c r="U591" t="str">
        <f t="shared" si="29"/>
        <v>insert into estados_cuenta (tipo_movimiento, concepto, fecha, cheque, total, deposito, pagado, estatus, created_at, updated_at, pagado_boolean, id_cuenta, id_admin) values('INGRESO','IVA CORRESPONDIENTE A LAS FACTURAS 5973, 6000, 6011 Y 6024 DE ECOCENTER RECIBO 2175','2019-4-2','',9600,9600,9600,'Pagado','2019-06-27 22:39:00','2019-06-27 22:39:00',1,3,2);</v>
      </c>
    </row>
    <row r="592" spans="1:21" x14ac:dyDescent="0.2">
      <c r="A592">
        <v>2</v>
      </c>
      <c r="B592" s="4">
        <v>43557</v>
      </c>
      <c r="D592" t="s">
        <v>10</v>
      </c>
      <c r="F592" s="1">
        <v>8655.26</v>
      </c>
      <c r="G592" s="1">
        <v>99328.55</v>
      </c>
      <c r="H592" t="s">
        <v>137</v>
      </c>
      <c r="J592">
        <v>5</v>
      </c>
      <c r="K592" t="str">
        <f>IF(Tabla1[[#This Row],[cheque]]="","''",Tabla1[[#This Row],[cheque]])</f>
        <v>''</v>
      </c>
      <c r="L592">
        <f>VLOOKUP(Tabla1[[#This Row],[banco]],Hoja2!$A$1:$B$6,2,0)</f>
        <v>3</v>
      </c>
      <c r="M592" t="str">
        <f>CONCATENATE("'2019-",J592,"-",Tabla1[[#This Row],[dia]],"'")</f>
        <v>'2019-5-2'</v>
      </c>
      <c r="N592" s="4">
        <f>DATE(2019,J592,Tabla1[[#This Row],[dia]])</f>
        <v>43587</v>
      </c>
      <c r="P592">
        <f>DAY(Tabla1[[#This Row],[fecha]])</f>
        <v>2</v>
      </c>
      <c r="Q592">
        <f>MONTH(Tabla1[[#This Row],[fecha]])</f>
        <v>4</v>
      </c>
      <c r="R592">
        <f>YEAR(Tabla1[[#This Row],[fecha]])</f>
        <v>2019</v>
      </c>
      <c r="S592" t="str">
        <f t="shared" si="27"/>
        <v>'2019-4-2'</v>
      </c>
      <c r="T592" t="str">
        <f t="shared" si="28"/>
        <v>insert into estados_cuenta (tipo_movimiento, concepto, fecha, cheque, total, retiro, pagado, estatus, created_at, updated_at, pagado_boolean, id_cuenta, id_admin) values('EGRESO','CAMIONETA PAVEL','2019-4-2','',8655.26,8655.26,8655.26,'Pagado','2019-06-27 22:39:00','2019-06-27 22:39:00',1,3,2);</v>
      </c>
      <c r="U592" t="str">
        <f t="shared" si="29"/>
        <v/>
      </c>
    </row>
    <row r="593" spans="1:21" x14ac:dyDescent="0.2">
      <c r="A593">
        <v>2</v>
      </c>
      <c r="B593" s="4">
        <v>43557</v>
      </c>
      <c r="D593" t="s">
        <v>13</v>
      </c>
      <c r="E593" s="1">
        <v>25000</v>
      </c>
      <c r="F593" s="1"/>
      <c r="G593" s="1">
        <v>35059.33</v>
      </c>
      <c r="H593" t="s">
        <v>136</v>
      </c>
      <c r="J593">
        <v>5</v>
      </c>
      <c r="K593" t="str">
        <f>IF(Tabla1[[#This Row],[cheque]]="","''",Tabla1[[#This Row],[cheque]])</f>
        <v>''</v>
      </c>
      <c r="L593">
        <f>VLOOKUP(Tabla1[[#This Row],[banco]],Hoja2!$A$1:$B$6,2,0)</f>
        <v>2</v>
      </c>
      <c r="M593" t="str">
        <f>CONCATENATE("'2019-",J593,"-",Tabla1[[#This Row],[dia]],"'")</f>
        <v>'2019-5-2'</v>
      </c>
      <c r="N593" s="4">
        <f>DATE(2019,J593,Tabla1[[#This Row],[dia]])</f>
        <v>43587</v>
      </c>
      <c r="P593">
        <f>DAY(Tabla1[[#This Row],[fecha]])</f>
        <v>2</v>
      </c>
      <c r="Q593">
        <f>MONTH(Tabla1[[#This Row],[fecha]])</f>
        <v>4</v>
      </c>
      <c r="R593">
        <f>YEAR(Tabla1[[#This Row],[fecha]])</f>
        <v>2019</v>
      </c>
      <c r="S593" t="str">
        <f t="shared" si="27"/>
        <v>'2019-4-2'</v>
      </c>
      <c r="T593" t="str">
        <f t="shared" si="28"/>
        <v/>
      </c>
      <c r="U593" t="str">
        <f t="shared" si="29"/>
        <v>insert into estados_cuenta (tipo_movimiento, concepto, fecha, cheque, total, deposito, pagado, estatus, created_at, updated_at, pagado_boolean, id_cuenta, id_admin) values('INGRESO','TRASPASO DE HSBC A BANCOMER','2019-4-2','',25000,25000,25000,'Pagado','2019-06-27 22:39:00','2019-06-27 22:39:00',1,2,2);</v>
      </c>
    </row>
    <row r="594" spans="1:21" x14ac:dyDescent="0.2">
      <c r="A594">
        <v>2</v>
      </c>
      <c r="B594" s="4">
        <v>43557</v>
      </c>
      <c r="D594" t="s">
        <v>636</v>
      </c>
      <c r="F594" s="1">
        <v>20783.95</v>
      </c>
      <c r="G594" s="1">
        <v>14275.38</v>
      </c>
      <c r="H594" t="s">
        <v>136</v>
      </c>
      <c r="J594">
        <v>5</v>
      </c>
      <c r="K594" t="str">
        <f>IF(Tabla1[[#This Row],[cheque]]="","''",Tabla1[[#This Row],[cheque]])</f>
        <v>''</v>
      </c>
      <c r="L594">
        <f>VLOOKUP(Tabla1[[#This Row],[banco]],Hoja2!$A$1:$B$6,2,0)</f>
        <v>2</v>
      </c>
      <c r="M594" t="str">
        <f>CONCATENATE("'2019-",J594,"-",Tabla1[[#This Row],[dia]],"'")</f>
        <v>'2019-5-2'</v>
      </c>
      <c r="N594" s="4">
        <f>DATE(2019,J594,Tabla1[[#This Row],[dia]])</f>
        <v>43587</v>
      </c>
      <c r="P594">
        <f>DAY(Tabla1[[#This Row],[fecha]])</f>
        <v>2</v>
      </c>
      <c r="Q594">
        <f>MONTH(Tabla1[[#This Row],[fecha]])</f>
        <v>4</v>
      </c>
      <c r="R594">
        <f>YEAR(Tabla1[[#This Row],[fecha]])</f>
        <v>2019</v>
      </c>
      <c r="S594" t="str">
        <f t="shared" si="27"/>
        <v>'2019-4-2'</v>
      </c>
      <c r="T594" t="str">
        <f t="shared" si="28"/>
        <v>insert into estados_cuenta (tipo_movimiento, concepto, fecha, cheque, total, retiro, pagado, estatus, created_at, updated_at, pagado_boolean, id_cuenta, id_admin) values('EGRESO','REN Y DUSO "LIKON", REN Y DUSO LOGO "ZAPATERIA CORONA", REN Y DUSO "PRANASAN PRODUCTOS ARDOBA", REN Y DUSO "MAFRE MADERAS DEL FRESNO", REN Y DUSO "LOS TOROS DEL TOPO"','2019-4-2','',20783.95,20783.95,20783.95,'Pagado','2019-06-27 22:39:00','2019-06-27 22:39:00',1,2,2);</v>
      </c>
      <c r="U594" t="str">
        <f t="shared" si="29"/>
        <v/>
      </c>
    </row>
    <row r="595" spans="1:21" x14ac:dyDescent="0.2">
      <c r="A595">
        <v>3</v>
      </c>
      <c r="B595" s="4">
        <v>43558</v>
      </c>
      <c r="D595" t="s">
        <v>11</v>
      </c>
      <c r="F595" s="1">
        <v>889.05</v>
      </c>
      <c r="G595" s="1">
        <v>98439.5</v>
      </c>
      <c r="H595" t="s">
        <v>137</v>
      </c>
      <c r="J595">
        <v>5</v>
      </c>
      <c r="K595" t="str">
        <f>IF(Tabla1[[#This Row],[cheque]]="","''",Tabla1[[#This Row],[cheque]])</f>
        <v>''</v>
      </c>
      <c r="L595">
        <f>VLOOKUP(Tabla1[[#This Row],[banco]],Hoja2!$A$1:$B$6,2,0)</f>
        <v>3</v>
      </c>
      <c r="M595" t="str">
        <f>CONCATENATE("'2019-",J595,"-",Tabla1[[#This Row],[dia]],"'")</f>
        <v>'2019-5-3'</v>
      </c>
      <c r="N595" s="4">
        <f>DATE(2019,J595,Tabla1[[#This Row],[dia]])</f>
        <v>43588</v>
      </c>
      <c r="P595">
        <f>DAY(Tabla1[[#This Row],[fecha]])</f>
        <v>3</v>
      </c>
      <c r="Q595">
        <f>MONTH(Tabla1[[#This Row],[fecha]])</f>
        <v>4</v>
      </c>
      <c r="R595">
        <f>YEAR(Tabla1[[#This Row],[fecha]])</f>
        <v>2019</v>
      </c>
      <c r="S595" t="str">
        <f t="shared" si="27"/>
        <v>'2019-4-3'</v>
      </c>
      <c r="T595" t="str">
        <f t="shared" si="28"/>
        <v>insert into estados_cuenta (tipo_movimiento, concepto, fecha, cheque, total, retiro, pagado, estatus, created_at, updated_at, pagado_boolean, id_cuenta, id_admin) values('EGRESO','SEGURO CAMIONETA PAVEL','2019-4-3','',889.05,889.05,889.05,'Pagado','2019-06-27 22:39:00','2019-06-27 22:39:00',1,3,2);</v>
      </c>
      <c r="U595" t="str">
        <f t="shared" si="29"/>
        <v/>
      </c>
    </row>
    <row r="596" spans="1:21" x14ac:dyDescent="0.2">
      <c r="A596">
        <v>3</v>
      </c>
      <c r="B596" s="4">
        <v>43558</v>
      </c>
      <c r="D596" t="s">
        <v>12</v>
      </c>
      <c r="F596" s="1">
        <v>3559.19</v>
      </c>
      <c r="G596" s="1">
        <v>94880.31</v>
      </c>
      <c r="H596" t="s">
        <v>137</v>
      </c>
      <c r="J596">
        <v>5</v>
      </c>
      <c r="K596" t="str">
        <f>IF(Tabla1[[#This Row],[cheque]]="","''",Tabla1[[#This Row],[cheque]])</f>
        <v>''</v>
      </c>
      <c r="L596">
        <f>VLOOKUP(Tabla1[[#This Row],[banco]],Hoja2!$A$1:$B$6,2,0)</f>
        <v>3</v>
      </c>
      <c r="M596" t="str">
        <f>CONCATENATE("'2019-",J596,"-",Tabla1[[#This Row],[dia]],"'")</f>
        <v>'2019-5-3'</v>
      </c>
      <c r="N596" s="4">
        <f>DATE(2019,J596,Tabla1[[#This Row],[dia]])</f>
        <v>43588</v>
      </c>
      <c r="P596">
        <f>DAY(Tabla1[[#This Row],[fecha]])</f>
        <v>3</v>
      </c>
      <c r="Q596">
        <f>MONTH(Tabla1[[#This Row],[fecha]])</f>
        <v>4</v>
      </c>
      <c r="R596">
        <f>YEAR(Tabla1[[#This Row],[fecha]])</f>
        <v>2019</v>
      </c>
      <c r="S596" t="str">
        <f t="shared" si="27"/>
        <v>'2019-4-3'</v>
      </c>
      <c r="T596" t="str">
        <f t="shared" si="28"/>
        <v>insert into estados_cuenta (tipo_movimiento, concepto, fecha, cheque, total, retiro, pagado, estatus, created_at, updated_at, pagado_boolean, id_cuenta, id_admin) values('EGRESO','CAMIONETA LILIAN','2019-4-3','',3559.19,3559.19,3559.19,'Pagado','2019-06-27 22:39:00','2019-06-27 22:39:00',1,3,2);</v>
      </c>
      <c r="U596" t="str">
        <f t="shared" si="29"/>
        <v/>
      </c>
    </row>
    <row r="597" spans="1:21" x14ac:dyDescent="0.2">
      <c r="A597">
        <v>3</v>
      </c>
      <c r="B597" s="4">
        <v>43558</v>
      </c>
      <c r="D597" t="s">
        <v>5</v>
      </c>
      <c r="F597" s="1">
        <v>30000</v>
      </c>
      <c r="G597" s="1">
        <v>64880.31</v>
      </c>
      <c r="H597" t="s">
        <v>137</v>
      </c>
      <c r="J597">
        <v>5</v>
      </c>
      <c r="K597" t="str">
        <f>IF(Tabla1[[#This Row],[cheque]]="","''",Tabla1[[#This Row],[cheque]])</f>
        <v>''</v>
      </c>
      <c r="L597">
        <f>VLOOKUP(Tabla1[[#This Row],[banco]],Hoja2!$A$1:$B$6,2,0)</f>
        <v>3</v>
      </c>
      <c r="M597" t="str">
        <f>CONCATENATE("'2019-",J597,"-",Tabla1[[#This Row],[dia]],"'")</f>
        <v>'2019-5-3'</v>
      </c>
      <c r="N597" s="4">
        <f>DATE(2019,J597,Tabla1[[#This Row],[dia]])</f>
        <v>43588</v>
      </c>
      <c r="P597">
        <f>DAY(Tabla1[[#This Row],[fecha]])</f>
        <v>3</v>
      </c>
      <c r="Q597">
        <f>MONTH(Tabla1[[#This Row],[fecha]])</f>
        <v>4</v>
      </c>
      <c r="R597">
        <f>YEAR(Tabla1[[#This Row],[fecha]])</f>
        <v>2019</v>
      </c>
      <c r="S597" t="str">
        <f t="shared" si="27"/>
        <v>'2019-4-3'</v>
      </c>
      <c r="T597" t="str">
        <f t="shared" si="28"/>
        <v>insert into estados_cuenta (tipo_movimiento, concepto, fecha, cheque, total, retiro, pagado, estatus, created_at, updated_at, pagado_boolean, id_cuenta, id_admin) values('EGRESO','TRASPASO DE HSBC A SCOTIABANK','2019-4-3','',30000,30000,30000,'Pagado','2019-06-27 22:39:00','2019-06-27 22:39:00',1,3,2);</v>
      </c>
      <c r="U597" t="str">
        <f t="shared" si="29"/>
        <v/>
      </c>
    </row>
    <row r="598" spans="1:21" x14ac:dyDescent="0.2">
      <c r="A598">
        <v>3</v>
      </c>
      <c r="B598" s="4">
        <v>43558</v>
      </c>
      <c r="D598" t="s">
        <v>300</v>
      </c>
      <c r="F598" s="1">
        <v>4680</v>
      </c>
      <c r="G598" s="1">
        <v>60200.31</v>
      </c>
      <c r="H598" t="s">
        <v>137</v>
      </c>
      <c r="J598">
        <v>5</v>
      </c>
      <c r="K598" t="str">
        <f>IF(Tabla1[[#This Row],[cheque]]="","''",Tabla1[[#This Row],[cheque]])</f>
        <v>''</v>
      </c>
      <c r="L598">
        <f>VLOOKUP(Tabla1[[#This Row],[banco]],Hoja2!$A$1:$B$6,2,0)</f>
        <v>3</v>
      </c>
      <c r="M598" t="str">
        <f>CONCATENATE("'2019-",J598,"-",Tabla1[[#This Row],[dia]],"'")</f>
        <v>'2019-5-3'</v>
      </c>
      <c r="N598" s="4">
        <f>DATE(2019,J598,Tabla1[[#This Row],[dia]])</f>
        <v>43588</v>
      </c>
      <c r="P598">
        <f>DAY(Tabla1[[#This Row],[fecha]])</f>
        <v>3</v>
      </c>
      <c r="Q598">
        <f>MONTH(Tabla1[[#This Row],[fecha]])</f>
        <v>4</v>
      </c>
      <c r="R598">
        <f>YEAR(Tabla1[[#This Row],[fecha]])</f>
        <v>2019</v>
      </c>
      <c r="S598" t="str">
        <f t="shared" si="27"/>
        <v>'2019-4-3'</v>
      </c>
      <c r="T598" t="str">
        <f t="shared" si="28"/>
        <v>insert into estados_cuenta (tipo_movimiento, concepto, fecha, cheque, total, retiro, pagado, estatus, created_at, updated_at, pagado_boolean, id_cuenta, id_admin) values('EGRESO','COLEGIATURA FABIOLA PARRA','2019-4-3','',4680,4680,4680,'Pagado','2019-06-27 22:39:00','2019-06-27 22:39:00',1,3,2);</v>
      </c>
      <c r="U598" t="str">
        <f t="shared" si="29"/>
        <v/>
      </c>
    </row>
    <row r="599" spans="1:21" x14ac:dyDescent="0.2">
      <c r="A599">
        <v>3</v>
      </c>
      <c r="B599" s="4">
        <v>43558</v>
      </c>
      <c r="D599" t="s">
        <v>143</v>
      </c>
      <c r="F599" s="1">
        <v>800</v>
      </c>
      <c r="G599" s="1">
        <v>59400.31</v>
      </c>
      <c r="H599" t="s">
        <v>137</v>
      </c>
      <c r="J599">
        <v>5</v>
      </c>
      <c r="K599" t="str">
        <f>IF(Tabla1[[#This Row],[cheque]]="","''",Tabla1[[#This Row],[cheque]])</f>
        <v>''</v>
      </c>
      <c r="L599">
        <f>VLOOKUP(Tabla1[[#This Row],[banco]],Hoja2!$A$1:$B$6,2,0)</f>
        <v>3</v>
      </c>
      <c r="M599" t="str">
        <f>CONCATENATE("'2019-",J599,"-",Tabla1[[#This Row],[dia]],"'")</f>
        <v>'2019-5-3'</v>
      </c>
      <c r="N599" s="4">
        <f>DATE(2019,J599,Tabla1[[#This Row],[dia]])</f>
        <v>43588</v>
      </c>
      <c r="P599">
        <f>DAY(Tabla1[[#This Row],[fecha]])</f>
        <v>3</v>
      </c>
      <c r="Q599">
        <f>MONTH(Tabla1[[#This Row],[fecha]])</f>
        <v>4</v>
      </c>
      <c r="R599">
        <f>YEAR(Tabla1[[#This Row],[fecha]])</f>
        <v>2019</v>
      </c>
      <c r="S599" t="str">
        <f t="shared" si="27"/>
        <v>'2019-4-3'</v>
      </c>
      <c r="T599" t="str">
        <f t="shared" si="28"/>
        <v>insert into estados_cuenta (tipo_movimiento, concepto, fecha, cheque, total, retiro, pagado, estatus, created_at, updated_at, pagado_boolean, id_cuenta, id_admin) values('EGRESO','SEGURO CAMIONETA LILIAN','2019-4-3','',800,800,800,'Pagado','2019-06-27 22:39:00','2019-06-27 22:39:00',1,3,2);</v>
      </c>
      <c r="U599" t="str">
        <f t="shared" si="29"/>
        <v/>
      </c>
    </row>
    <row r="600" spans="1:21" x14ac:dyDescent="0.2">
      <c r="A600">
        <v>3</v>
      </c>
      <c r="B600" s="4">
        <v>43558</v>
      </c>
      <c r="D600" t="s">
        <v>225</v>
      </c>
      <c r="E600" s="1">
        <v>3200</v>
      </c>
      <c r="F600" s="1"/>
      <c r="G600" s="1">
        <v>62600.31</v>
      </c>
      <c r="H600" t="s">
        <v>137</v>
      </c>
      <c r="J600">
        <v>5</v>
      </c>
      <c r="K600" t="str">
        <f>IF(Tabla1[[#This Row],[cheque]]="","''",Tabla1[[#This Row],[cheque]])</f>
        <v>''</v>
      </c>
      <c r="L600">
        <f>VLOOKUP(Tabla1[[#This Row],[banco]],Hoja2!$A$1:$B$6,2,0)</f>
        <v>3</v>
      </c>
      <c r="M600" t="str">
        <f>CONCATENATE("'2019-",J600,"-",Tabla1[[#This Row],[dia]],"'")</f>
        <v>'2019-5-3'</v>
      </c>
      <c r="N600" s="4">
        <f>DATE(2019,J600,Tabla1[[#This Row],[dia]])</f>
        <v>43588</v>
      </c>
      <c r="P600">
        <f>DAY(Tabla1[[#This Row],[fecha]])</f>
        <v>3</v>
      </c>
      <c r="Q600">
        <f>MONTH(Tabla1[[#This Row],[fecha]])</f>
        <v>4</v>
      </c>
      <c r="R600">
        <f>YEAR(Tabla1[[#This Row],[fecha]])</f>
        <v>2019</v>
      </c>
      <c r="S600" t="str">
        <f t="shared" si="27"/>
        <v>'2019-4-3'</v>
      </c>
      <c r="T600" t="str">
        <f t="shared" si="28"/>
        <v/>
      </c>
      <c r="U600" t="str">
        <f t="shared" si="29"/>
        <v>insert into estados_cuenta (tipo_movimiento, concepto, fecha, cheque, total, deposito, pagado, estatus, created_at, updated_at, pagado_boolean, id_cuenta, id_admin) values('INGRESO','ININTEGRUM','2019-4-3','',3200,3200,3200,'Pagado','2019-06-27 22:39:00','2019-06-27 22:39:00',1,3,2);</v>
      </c>
    </row>
    <row r="601" spans="1:21" x14ac:dyDescent="0.2">
      <c r="A601">
        <v>3</v>
      </c>
      <c r="B601" s="4">
        <v>43558</v>
      </c>
      <c r="D601" t="s">
        <v>637</v>
      </c>
      <c r="F601" s="1">
        <v>2300</v>
      </c>
      <c r="G601" s="1">
        <v>11975.38</v>
      </c>
      <c r="H601" t="s">
        <v>136</v>
      </c>
      <c r="J601">
        <v>5</v>
      </c>
      <c r="K601" t="str">
        <f>IF(Tabla1[[#This Row],[cheque]]="","''",Tabla1[[#This Row],[cheque]])</f>
        <v>''</v>
      </c>
      <c r="L601">
        <f>VLOOKUP(Tabla1[[#This Row],[banco]],Hoja2!$A$1:$B$6,2,0)</f>
        <v>2</v>
      </c>
      <c r="M601" t="str">
        <f>CONCATENATE("'2019-",J601,"-",Tabla1[[#This Row],[dia]],"'")</f>
        <v>'2019-5-3'</v>
      </c>
      <c r="N601" s="4">
        <f>DATE(2019,J601,Tabla1[[#This Row],[dia]])</f>
        <v>43588</v>
      </c>
      <c r="P601">
        <f>DAY(Tabla1[[#This Row],[fecha]])</f>
        <v>3</v>
      </c>
      <c r="Q601">
        <f>MONTH(Tabla1[[#This Row],[fecha]])</f>
        <v>4</v>
      </c>
      <c r="R601">
        <f>YEAR(Tabla1[[#This Row],[fecha]])</f>
        <v>2019</v>
      </c>
      <c r="S601" t="str">
        <f t="shared" si="27"/>
        <v>'2019-4-3'</v>
      </c>
      <c r="T601" t="str">
        <f t="shared" si="28"/>
        <v>insert into estados_cuenta (tipo_movimiento, concepto, fecha, cheque, total, retiro, pagado, estatus, created_at, updated_at, pagado_boolean, id_cuenta, id_admin) values('EGRESO','COLEGIATURA COLEGIO BELEN (VICTORIA)','2019-4-3','',2300,2300,2300,'Pagado','2019-06-27 22:39:00','2019-06-27 22:39:00',1,2,2);</v>
      </c>
      <c r="U601" t="str">
        <f t="shared" si="29"/>
        <v/>
      </c>
    </row>
    <row r="602" spans="1:21" x14ac:dyDescent="0.2">
      <c r="A602">
        <v>3</v>
      </c>
      <c r="B602" s="4">
        <v>43558</v>
      </c>
      <c r="C602" s="2"/>
      <c r="D602" t="s">
        <v>638</v>
      </c>
      <c r="F602" s="1">
        <v>47</v>
      </c>
      <c r="G602" s="1">
        <v>11928.38</v>
      </c>
      <c r="H602" t="s">
        <v>136</v>
      </c>
      <c r="J602">
        <v>5</v>
      </c>
      <c r="K602" t="str">
        <f>IF(Tabla1[[#This Row],[cheque]]="","''",Tabla1[[#This Row],[cheque]])</f>
        <v>''</v>
      </c>
      <c r="L602">
        <f>VLOOKUP(Tabla1[[#This Row],[banco]],Hoja2!$A$1:$B$6,2,0)</f>
        <v>2</v>
      </c>
      <c r="M602" t="str">
        <f>CONCATENATE("'2019-",J602,"-",Tabla1[[#This Row],[dia]],"'")</f>
        <v>'2019-5-3'</v>
      </c>
      <c r="N602" s="4">
        <f>DATE(2019,J602,Tabla1[[#This Row],[dia]])</f>
        <v>43588</v>
      </c>
      <c r="P602">
        <f>DAY(Tabla1[[#This Row],[fecha]])</f>
        <v>3</v>
      </c>
      <c r="Q602">
        <f>MONTH(Tabla1[[#This Row],[fecha]])</f>
        <v>4</v>
      </c>
      <c r="R602">
        <f>YEAR(Tabla1[[#This Row],[fecha]])</f>
        <v>2019</v>
      </c>
      <c r="S602" t="str">
        <f t="shared" si="27"/>
        <v>'2019-4-3'</v>
      </c>
      <c r="T602" t="str">
        <f t="shared" si="28"/>
        <v>insert into estados_cuenta (tipo_movimiento, concepto, fecha, cheque, total, retiro, pagado, estatus, created_at, updated_at, pagado_boolean, id_cuenta, id_admin) values('EGRESO','CAFETERIA COLEGIO BELEN (VICTORIA)','2019-4-3','',47,47,47,'Pagado','2019-06-27 22:39:00','2019-06-27 22:39:00',1,2,2);</v>
      </c>
      <c r="U602" t="str">
        <f t="shared" si="29"/>
        <v/>
      </c>
    </row>
    <row r="603" spans="1:21" x14ac:dyDescent="0.2">
      <c r="A603">
        <v>3</v>
      </c>
      <c r="B603" s="4">
        <v>43558</v>
      </c>
      <c r="D603" t="s">
        <v>639</v>
      </c>
      <c r="F603" s="1">
        <v>220</v>
      </c>
      <c r="G603" s="1">
        <v>11708.38</v>
      </c>
      <c r="H603" t="s">
        <v>136</v>
      </c>
      <c r="J603">
        <v>5</v>
      </c>
      <c r="K603" t="str">
        <f>IF(Tabla1[[#This Row],[cheque]]="","''",Tabla1[[#This Row],[cheque]])</f>
        <v>''</v>
      </c>
      <c r="L603">
        <f>VLOOKUP(Tabla1[[#This Row],[banco]],Hoja2!$A$1:$B$6,2,0)</f>
        <v>2</v>
      </c>
      <c r="M603" t="str">
        <f>CONCATENATE("'2019-",J603,"-",Tabla1[[#This Row],[dia]],"'")</f>
        <v>'2019-5-3'</v>
      </c>
      <c r="N603" s="4">
        <f>DATE(2019,J603,Tabla1[[#This Row],[dia]])</f>
        <v>43588</v>
      </c>
      <c r="P603">
        <f>DAY(Tabla1[[#This Row],[fecha]])</f>
        <v>3</v>
      </c>
      <c r="Q603">
        <f>MONTH(Tabla1[[#This Row],[fecha]])</f>
        <v>4</v>
      </c>
      <c r="R603">
        <f>YEAR(Tabla1[[#This Row],[fecha]])</f>
        <v>2019</v>
      </c>
      <c r="S603" t="str">
        <f t="shared" si="27"/>
        <v>'2019-4-3'</v>
      </c>
      <c r="T603" t="str">
        <f t="shared" si="28"/>
        <v>insert into estados_cuenta (tipo_movimiento, concepto, fecha, cheque, total, retiro, pagado, estatus, created_at, updated_at, pagado_boolean, id_cuenta, id_admin) values('EGRESO','DICTAMEN PREVIO LA MIEL INDAUTOR','2019-4-3','',220,220,220,'Pagado','2019-06-27 22:39:00','2019-06-27 22:39:00',1,2,2);</v>
      </c>
      <c r="U603" t="str">
        <f t="shared" si="29"/>
        <v/>
      </c>
    </row>
    <row r="604" spans="1:21" x14ac:dyDescent="0.2">
      <c r="A604">
        <v>3</v>
      </c>
      <c r="B604" s="4">
        <v>43558</v>
      </c>
      <c r="D604" t="s">
        <v>640</v>
      </c>
      <c r="F604" s="1">
        <v>861.95</v>
      </c>
      <c r="G604" s="1">
        <v>10846.43</v>
      </c>
      <c r="H604" t="s">
        <v>136</v>
      </c>
      <c r="J604">
        <v>5</v>
      </c>
      <c r="K604" t="str">
        <f>IF(Tabla1[[#This Row],[cheque]]="","''",Tabla1[[#This Row],[cheque]])</f>
        <v>''</v>
      </c>
      <c r="L604">
        <f>VLOOKUP(Tabla1[[#This Row],[banco]],Hoja2!$A$1:$B$6,2,0)</f>
        <v>2</v>
      </c>
      <c r="M604" t="str">
        <f>CONCATENATE("'2019-",J604,"-",Tabla1[[#This Row],[dia]],"'")</f>
        <v>'2019-5-3'</v>
      </c>
      <c r="N604" s="4">
        <f>DATE(2019,J604,Tabla1[[#This Row],[dia]])</f>
        <v>43588</v>
      </c>
      <c r="P604">
        <f>DAY(Tabla1[[#This Row],[fecha]])</f>
        <v>3</v>
      </c>
      <c r="Q604">
        <f>MONTH(Tabla1[[#This Row],[fecha]])</f>
        <v>4</v>
      </c>
      <c r="R604">
        <f>YEAR(Tabla1[[#This Row],[fecha]])</f>
        <v>2019</v>
      </c>
      <c r="S604" t="str">
        <f t="shared" si="27"/>
        <v>'2019-4-3'</v>
      </c>
      <c r="T604" t="str">
        <f t="shared" si="28"/>
        <v>insert into estados_cuenta (tipo_movimiento, concepto, fecha, cheque, total, retiro, pagado, estatus, created_at, updated_at, pagado_boolean, id_cuenta, id_admin) values('EGRESO','INVEX','2019-4-3','',861.95,861.95,861.95,'Pagado','2019-06-27 22:39:00','2019-06-27 22:39:00',1,2,2);</v>
      </c>
      <c r="U604" t="str">
        <f t="shared" si="29"/>
        <v/>
      </c>
    </row>
    <row r="605" spans="1:21" x14ac:dyDescent="0.2">
      <c r="A605">
        <v>3</v>
      </c>
      <c r="B605" s="4">
        <v>43558</v>
      </c>
      <c r="D605" t="s">
        <v>5</v>
      </c>
      <c r="E605" s="1">
        <v>30000</v>
      </c>
      <c r="F605" s="1"/>
      <c r="G605" s="1">
        <v>42347.83</v>
      </c>
      <c r="H605" t="s">
        <v>140</v>
      </c>
      <c r="J605">
        <v>5</v>
      </c>
      <c r="K605" t="str">
        <f>IF(Tabla1[[#This Row],[cheque]]="","''",Tabla1[[#This Row],[cheque]])</f>
        <v>''</v>
      </c>
      <c r="L605">
        <f>VLOOKUP(Tabla1[[#This Row],[banco]],Hoja2!$A$1:$B$6,2,0)</f>
        <v>6</v>
      </c>
      <c r="M605" t="str">
        <f>CONCATENATE("'2019-",J605,"-",Tabla1[[#This Row],[dia]],"'")</f>
        <v>'2019-5-3'</v>
      </c>
      <c r="N605" s="4">
        <f>DATE(2019,J605,Tabla1[[#This Row],[dia]])</f>
        <v>43588</v>
      </c>
      <c r="P605">
        <f>DAY(Tabla1[[#This Row],[fecha]])</f>
        <v>3</v>
      </c>
      <c r="Q605">
        <f>MONTH(Tabla1[[#This Row],[fecha]])</f>
        <v>4</v>
      </c>
      <c r="R605">
        <f>YEAR(Tabla1[[#This Row],[fecha]])</f>
        <v>2019</v>
      </c>
      <c r="S605" t="str">
        <f t="shared" si="27"/>
        <v>'2019-4-3'</v>
      </c>
      <c r="T605" t="str">
        <f t="shared" si="28"/>
        <v/>
      </c>
      <c r="U605" t="str">
        <f t="shared" si="29"/>
        <v>insert into estados_cuenta (tipo_movimiento, concepto, fecha, cheque, total, deposito, pagado, estatus, created_at, updated_at, pagado_boolean, id_cuenta, id_admin) values('INGRESO','TRASPASO DE HSBC A SCOTIABANK','2019-4-3','',30000,30000,30000,'Pagado','2019-06-27 22:39:00','2019-06-27 22:39:00',1,6,2);</v>
      </c>
    </row>
    <row r="606" spans="1:21" x14ac:dyDescent="0.2">
      <c r="A606">
        <v>4</v>
      </c>
      <c r="B606" s="4">
        <v>43559</v>
      </c>
      <c r="D606" t="s">
        <v>301</v>
      </c>
      <c r="E606" s="1">
        <v>580</v>
      </c>
      <c r="F606" s="1"/>
      <c r="G606" s="1">
        <v>63180.31</v>
      </c>
      <c r="H606" t="s">
        <v>137</v>
      </c>
      <c r="J606">
        <v>5</v>
      </c>
      <c r="K606" t="str">
        <f>IF(Tabla1[[#This Row],[cheque]]="","''",Tabla1[[#This Row],[cheque]])</f>
        <v>''</v>
      </c>
      <c r="L606">
        <f>VLOOKUP(Tabla1[[#This Row],[banco]],Hoja2!$A$1:$B$6,2,0)</f>
        <v>3</v>
      </c>
      <c r="M606" t="str">
        <f>CONCATENATE("'2019-",J606,"-",Tabla1[[#This Row],[dia]],"'")</f>
        <v>'2019-5-4'</v>
      </c>
      <c r="N606" s="4">
        <f>DATE(2019,J606,Tabla1[[#This Row],[dia]])</f>
        <v>43589</v>
      </c>
      <c r="P606">
        <f>DAY(Tabla1[[#This Row],[fecha]])</f>
        <v>4</v>
      </c>
      <c r="Q606">
        <f>MONTH(Tabla1[[#This Row],[fecha]])</f>
        <v>4</v>
      </c>
      <c r="R606">
        <f>YEAR(Tabla1[[#This Row],[fecha]])</f>
        <v>2019</v>
      </c>
      <c r="S606" t="str">
        <f t="shared" si="27"/>
        <v>'2019-4-4'</v>
      </c>
      <c r="T606" t="str">
        <f t="shared" si="28"/>
        <v/>
      </c>
      <c r="U606" t="str">
        <f t="shared" si="29"/>
        <v>insert into estados_cuenta (tipo_movimiento, concepto, fecha, cheque, total, deposito, pagado, estatus, created_at, updated_at, pagado_boolean, id_cuenta, id_admin) values('INGRESO','EF "CASA GESA" FACTURA 5988','2019-4-4','',580,580,580,'Pagado','2019-06-27 22:39:00','2019-06-27 22:39:00',1,3,2);</v>
      </c>
    </row>
    <row r="607" spans="1:21" x14ac:dyDescent="0.2">
      <c r="A607">
        <v>4</v>
      </c>
      <c r="B607" s="4">
        <v>43559</v>
      </c>
      <c r="D607" t="s">
        <v>13</v>
      </c>
      <c r="F607" s="1">
        <v>20000</v>
      </c>
      <c r="G607" s="1">
        <v>43180.31</v>
      </c>
      <c r="H607" t="s">
        <v>137</v>
      </c>
      <c r="J607">
        <v>5</v>
      </c>
      <c r="K607" t="str">
        <f>IF(Tabla1[[#This Row],[cheque]]="","''",Tabla1[[#This Row],[cheque]])</f>
        <v>''</v>
      </c>
      <c r="L607">
        <f>VLOOKUP(Tabla1[[#This Row],[banco]],Hoja2!$A$1:$B$6,2,0)</f>
        <v>3</v>
      </c>
      <c r="M607" t="str">
        <f>CONCATENATE("'2019-",J607,"-",Tabla1[[#This Row],[dia]],"'")</f>
        <v>'2019-5-4'</v>
      </c>
      <c r="N607" s="4">
        <f>DATE(2019,J607,Tabla1[[#This Row],[dia]])</f>
        <v>43589</v>
      </c>
      <c r="P607">
        <f>DAY(Tabla1[[#This Row],[fecha]])</f>
        <v>4</v>
      </c>
      <c r="Q607">
        <f>MONTH(Tabla1[[#This Row],[fecha]])</f>
        <v>4</v>
      </c>
      <c r="R607">
        <f>YEAR(Tabla1[[#This Row],[fecha]])</f>
        <v>2019</v>
      </c>
      <c r="S607" t="str">
        <f t="shared" si="27"/>
        <v>'2019-4-4'</v>
      </c>
      <c r="T607" t="str">
        <f t="shared" si="28"/>
        <v>insert into estados_cuenta (tipo_movimiento, concepto, fecha, cheque, total, retiro, pagado, estatus, created_at, updated_at, pagado_boolean, id_cuenta, id_admin) values('EGRESO','TRASPASO DE HSBC A BANCOMER','2019-4-4','',20000,20000,20000,'Pagado','2019-06-27 22:39:00','2019-06-27 22:39:00',1,3,2);</v>
      </c>
      <c r="U607" t="str">
        <f t="shared" si="29"/>
        <v/>
      </c>
    </row>
    <row r="608" spans="1:21" x14ac:dyDescent="0.2">
      <c r="A608">
        <v>4</v>
      </c>
      <c r="B608" s="4">
        <v>43559</v>
      </c>
      <c r="D608" t="s">
        <v>641</v>
      </c>
      <c r="F608" s="1">
        <v>45</v>
      </c>
      <c r="G608" s="1">
        <v>10801.43</v>
      </c>
      <c r="H608" t="s">
        <v>136</v>
      </c>
      <c r="J608">
        <v>5</v>
      </c>
      <c r="K608" t="str">
        <f>IF(Tabla1[[#This Row],[cheque]]="","''",Tabla1[[#This Row],[cheque]])</f>
        <v>''</v>
      </c>
      <c r="L608">
        <f>VLOOKUP(Tabla1[[#This Row],[banco]],Hoja2!$A$1:$B$6,2,0)</f>
        <v>2</v>
      </c>
      <c r="M608" t="str">
        <f>CONCATENATE("'2019-",J608,"-",Tabla1[[#This Row],[dia]],"'")</f>
        <v>'2019-5-4'</v>
      </c>
      <c r="N608" s="4">
        <f>DATE(2019,J608,Tabla1[[#This Row],[dia]])</f>
        <v>43589</v>
      </c>
      <c r="P608">
        <f>DAY(Tabla1[[#This Row],[fecha]])</f>
        <v>4</v>
      </c>
      <c r="Q608">
        <f>MONTH(Tabla1[[#This Row],[fecha]])</f>
        <v>4</v>
      </c>
      <c r="R608">
        <f>YEAR(Tabla1[[#This Row],[fecha]])</f>
        <v>2019</v>
      </c>
      <c r="S608" t="str">
        <f t="shared" si="27"/>
        <v>'2019-4-4'</v>
      </c>
      <c r="T608" t="str">
        <f t="shared" si="28"/>
        <v>insert into estados_cuenta (tipo_movimiento, concepto, fecha, cheque, total, retiro, pagado, estatus, created_at, updated_at, pagado_boolean, id_cuenta, id_admin) values('EGRESO','SERVICIO BANCA INTERNET','2019-4-4','',45,45,45,'Pagado','2019-06-27 22:39:00','2019-06-27 22:39:00',1,2,2);</v>
      </c>
      <c r="U608" t="str">
        <f t="shared" si="29"/>
        <v/>
      </c>
    </row>
    <row r="609" spans="1:21" x14ac:dyDescent="0.2">
      <c r="A609">
        <v>4</v>
      </c>
      <c r="B609" s="4">
        <v>43559</v>
      </c>
      <c r="D609" t="s">
        <v>642</v>
      </c>
      <c r="F609" s="1">
        <v>7.2</v>
      </c>
      <c r="G609" s="1">
        <v>10794.23</v>
      </c>
      <c r="H609" t="s">
        <v>136</v>
      </c>
      <c r="J609">
        <v>5</v>
      </c>
      <c r="K609" t="str">
        <f>IF(Tabla1[[#This Row],[cheque]]="","''",Tabla1[[#This Row],[cheque]])</f>
        <v>''</v>
      </c>
      <c r="L609">
        <f>VLOOKUP(Tabla1[[#This Row],[banco]],Hoja2!$A$1:$B$6,2,0)</f>
        <v>2</v>
      </c>
      <c r="M609" t="str">
        <f>CONCATENATE("'2019-",J609,"-",Tabla1[[#This Row],[dia]],"'")</f>
        <v>'2019-5-4'</v>
      </c>
      <c r="N609" s="4">
        <f>DATE(2019,J609,Tabla1[[#This Row],[dia]])</f>
        <v>43589</v>
      </c>
      <c r="P609">
        <f>DAY(Tabla1[[#This Row],[fecha]])</f>
        <v>4</v>
      </c>
      <c r="Q609">
        <f>MONTH(Tabla1[[#This Row],[fecha]])</f>
        <v>4</v>
      </c>
      <c r="R609">
        <f>YEAR(Tabla1[[#This Row],[fecha]])</f>
        <v>2019</v>
      </c>
      <c r="S609" t="str">
        <f t="shared" si="27"/>
        <v>'2019-4-4'</v>
      </c>
      <c r="T609" t="str">
        <f t="shared" si="28"/>
        <v>insert into estados_cuenta (tipo_movimiento, concepto, fecha, cheque, total, retiro, pagado, estatus, created_at, updated_at, pagado_boolean, id_cuenta, id_admin) values('EGRESO','IVA COM SERV BANCA INTERNET','2019-4-4','',7.2,7.2,7.2,'Pagado','2019-06-27 22:39:00','2019-06-27 22:39:00',1,2,2);</v>
      </c>
      <c r="U609" t="str">
        <f t="shared" si="29"/>
        <v/>
      </c>
    </row>
    <row r="610" spans="1:21" x14ac:dyDescent="0.2">
      <c r="A610">
        <v>4</v>
      </c>
      <c r="B610" s="4">
        <v>43559</v>
      </c>
      <c r="D610" t="s">
        <v>643</v>
      </c>
      <c r="F610" s="1">
        <v>6600.4</v>
      </c>
      <c r="G610" s="1">
        <v>4193.83</v>
      </c>
      <c r="H610" t="s">
        <v>136</v>
      </c>
      <c r="J610">
        <v>5</v>
      </c>
      <c r="K610" t="str">
        <f>IF(Tabla1[[#This Row],[cheque]]="","''",Tabla1[[#This Row],[cheque]])</f>
        <v>''</v>
      </c>
      <c r="L610">
        <f>VLOOKUP(Tabla1[[#This Row],[banco]],Hoja2!$A$1:$B$6,2,0)</f>
        <v>2</v>
      </c>
      <c r="M610" t="str">
        <f>CONCATENATE("'2019-",J610,"-",Tabla1[[#This Row],[dia]],"'")</f>
        <v>'2019-5-4'</v>
      </c>
      <c r="N610" s="4">
        <f>DATE(2019,J610,Tabla1[[#This Row],[dia]])</f>
        <v>43589</v>
      </c>
      <c r="P610">
        <f>DAY(Tabla1[[#This Row],[fecha]])</f>
        <v>4</v>
      </c>
      <c r="Q610">
        <f>MONTH(Tabla1[[#This Row],[fecha]])</f>
        <v>4</v>
      </c>
      <c r="R610">
        <f>YEAR(Tabla1[[#This Row],[fecha]])</f>
        <v>2019</v>
      </c>
      <c r="S610" t="str">
        <f t="shared" si="27"/>
        <v>'2019-4-4'</v>
      </c>
      <c r="T610" t="str">
        <f t="shared" si="28"/>
        <v>insert into estados_cuenta (tipo_movimiento, concepto, fecha, cheque, total, retiro, pagado, estatus, created_at, updated_at, pagado_boolean, id_cuenta, id_admin) values('EGRESO','COMBYLUB','2019-4-4','',6600.4,6600.4,6600.4,'Pagado','2019-06-27 22:39:00','2019-06-27 22:39:00',1,2,2);</v>
      </c>
      <c r="U610" t="str">
        <f t="shared" si="29"/>
        <v/>
      </c>
    </row>
    <row r="611" spans="1:21" x14ac:dyDescent="0.2">
      <c r="A611">
        <v>4</v>
      </c>
      <c r="B611" s="4">
        <v>43559</v>
      </c>
      <c r="D611" t="s">
        <v>13</v>
      </c>
      <c r="E611" s="1">
        <v>20000</v>
      </c>
      <c r="F611" s="1"/>
      <c r="G611" s="1">
        <v>24193.83</v>
      </c>
      <c r="H611" t="s">
        <v>136</v>
      </c>
      <c r="J611">
        <v>5</v>
      </c>
      <c r="K611" t="str">
        <f>IF(Tabla1[[#This Row],[cheque]]="","''",Tabla1[[#This Row],[cheque]])</f>
        <v>''</v>
      </c>
      <c r="L611">
        <f>VLOOKUP(Tabla1[[#This Row],[banco]],Hoja2!$A$1:$B$6,2,0)</f>
        <v>2</v>
      </c>
      <c r="M611" t="str">
        <f>CONCATENATE("'2019-",J611,"-",Tabla1[[#This Row],[dia]],"'")</f>
        <v>'2019-5-4'</v>
      </c>
      <c r="N611" s="4">
        <f>DATE(2019,J611,Tabla1[[#This Row],[dia]])</f>
        <v>43589</v>
      </c>
      <c r="P611">
        <f>DAY(Tabla1[[#This Row],[fecha]])</f>
        <v>4</v>
      </c>
      <c r="Q611">
        <f>MONTH(Tabla1[[#This Row],[fecha]])</f>
        <v>4</v>
      </c>
      <c r="R611">
        <f>YEAR(Tabla1[[#This Row],[fecha]])</f>
        <v>2019</v>
      </c>
      <c r="S611" t="str">
        <f t="shared" si="27"/>
        <v>'2019-4-4'</v>
      </c>
      <c r="T611" t="str">
        <f t="shared" si="28"/>
        <v/>
      </c>
      <c r="U611" t="str">
        <f t="shared" si="29"/>
        <v>insert into estados_cuenta (tipo_movimiento, concepto, fecha, cheque, total, deposito, pagado, estatus, created_at, updated_at, pagado_boolean, id_cuenta, id_admin) values('INGRESO','TRASPASO DE HSBC A BANCOMER','2019-4-4','',20000,20000,20000,'Pagado','2019-06-27 22:39:00','2019-06-27 22:39:00',1,2,2);</v>
      </c>
    </row>
    <row r="612" spans="1:21" x14ac:dyDescent="0.2">
      <c r="A612">
        <v>4</v>
      </c>
      <c r="B612" s="4">
        <v>43559</v>
      </c>
      <c r="D612" t="s">
        <v>644</v>
      </c>
      <c r="F612" s="1">
        <v>8441.31</v>
      </c>
      <c r="G612" s="1">
        <v>15752.52</v>
      </c>
      <c r="H612" t="s">
        <v>136</v>
      </c>
      <c r="J612">
        <v>5</v>
      </c>
      <c r="K612" t="str">
        <f>IF(Tabla1[[#This Row],[cheque]]="","''",Tabla1[[#This Row],[cheque]])</f>
        <v>''</v>
      </c>
      <c r="L612">
        <f>VLOOKUP(Tabla1[[#This Row],[banco]],Hoja2!$A$1:$B$6,2,0)</f>
        <v>2</v>
      </c>
      <c r="M612" t="str">
        <f>CONCATENATE("'2019-",J612,"-",Tabla1[[#This Row],[dia]],"'")</f>
        <v>'2019-5-4'</v>
      </c>
      <c r="N612" s="4">
        <f>DATE(2019,J612,Tabla1[[#This Row],[dia]])</f>
        <v>43589</v>
      </c>
      <c r="P612">
        <f>DAY(Tabla1[[#This Row],[fecha]])</f>
        <v>4</v>
      </c>
      <c r="Q612">
        <f>MONTH(Tabla1[[#This Row],[fecha]])</f>
        <v>4</v>
      </c>
      <c r="R612">
        <f>YEAR(Tabla1[[#This Row],[fecha]])</f>
        <v>2019</v>
      </c>
      <c r="S612" t="str">
        <f t="shared" si="27"/>
        <v>'2019-4-4'</v>
      </c>
      <c r="T612" t="str">
        <f t="shared" si="28"/>
        <v>insert into estados_cuenta (tipo_movimiento, concepto, fecha, cheque, total, retiro, pagado, estatus, created_at, updated_at, pagado_boolean, id_cuenta, id_admin) values('EGRESO','RM "LOPES" CL. 42 Y RM "KETOTRACE" CL.10 Y RM "GRISKA" CL 30','2019-4-4','',8441.31,8441.31,8441.31,'Pagado','2019-06-27 22:39:00','2019-06-27 22:39:00',1,2,2);</v>
      </c>
      <c r="U612" t="str">
        <f t="shared" si="29"/>
        <v/>
      </c>
    </row>
    <row r="613" spans="1:21" x14ac:dyDescent="0.2">
      <c r="A613">
        <v>5</v>
      </c>
      <c r="B613" s="4">
        <v>43560</v>
      </c>
      <c r="D613" t="s">
        <v>302</v>
      </c>
      <c r="E613" s="1">
        <v>464</v>
      </c>
      <c r="F613" s="1"/>
      <c r="G613" s="1">
        <v>43644.31</v>
      </c>
      <c r="H613" t="s">
        <v>137</v>
      </c>
      <c r="J613">
        <v>5</v>
      </c>
      <c r="K613" t="str">
        <f>IF(Tabla1[[#This Row],[cheque]]="","''",Tabla1[[#This Row],[cheque]])</f>
        <v>''</v>
      </c>
      <c r="L613">
        <f>VLOOKUP(Tabla1[[#This Row],[banco]],Hoja2!$A$1:$B$6,2,0)</f>
        <v>3</v>
      </c>
      <c r="M613" t="str">
        <f>CONCATENATE("'2019-",J613,"-",Tabla1[[#This Row],[dia]],"'")</f>
        <v>'2019-5-5'</v>
      </c>
      <c r="N613" s="4">
        <f>DATE(2019,J613,Tabla1[[#This Row],[dia]])</f>
        <v>43590</v>
      </c>
      <c r="P613">
        <f>DAY(Tabla1[[#This Row],[fecha]])</f>
        <v>5</v>
      </c>
      <c r="Q613">
        <f>MONTH(Tabla1[[#This Row],[fecha]])</f>
        <v>4</v>
      </c>
      <c r="R613">
        <f>YEAR(Tabla1[[#This Row],[fecha]])</f>
        <v>2019</v>
      </c>
      <c r="S613" t="str">
        <f t="shared" si="27"/>
        <v>'2019-4-5'</v>
      </c>
      <c r="T613" t="str">
        <f t="shared" si="28"/>
        <v/>
      </c>
      <c r="U613" t="str">
        <f t="shared" si="29"/>
        <v>insert into estados_cuenta (tipo_movimiento, concepto, fecha, cheque, total, deposito, pagado, estatus, created_at, updated_at, pagado_boolean, id_cuenta, id_admin) values('INGRESO','EF "EPIFANIA" FACTURA 6028','2019-4-5','',464,464,464,'Pagado','2019-06-27 22:39:00','2019-06-27 22:39:00',1,3,2);</v>
      </c>
    </row>
    <row r="614" spans="1:21" x14ac:dyDescent="0.2">
      <c r="A614">
        <v>5</v>
      </c>
      <c r="B614" s="4">
        <v>43560</v>
      </c>
      <c r="D614" t="s">
        <v>81</v>
      </c>
      <c r="F614" s="1">
        <v>520</v>
      </c>
      <c r="G614" s="1">
        <v>43124.31</v>
      </c>
      <c r="H614" t="s">
        <v>137</v>
      </c>
      <c r="J614">
        <v>5</v>
      </c>
      <c r="K614" t="str">
        <f>IF(Tabla1[[#This Row],[cheque]]="","''",Tabla1[[#This Row],[cheque]])</f>
        <v>''</v>
      </c>
      <c r="L614">
        <f>VLOOKUP(Tabla1[[#This Row],[banco]],Hoja2!$A$1:$B$6,2,0)</f>
        <v>3</v>
      </c>
      <c r="M614" t="str">
        <f>CONCATENATE("'2019-",J614,"-",Tabla1[[#This Row],[dia]],"'")</f>
        <v>'2019-5-5'</v>
      </c>
      <c r="N614" s="4">
        <f>DATE(2019,J614,Tabla1[[#This Row],[dia]])</f>
        <v>43590</v>
      </c>
      <c r="P614">
        <f>DAY(Tabla1[[#This Row],[fecha]])</f>
        <v>5</v>
      </c>
      <c r="Q614">
        <f>MONTH(Tabla1[[#This Row],[fecha]])</f>
        <v>4</v>
      </c>
      <c r="R614">
        <f>YEAR(Tabla1[[#This Row],[fecha]])</f>
        <v>2019</v>
      </c>
      <c r="S614" t="str">
        <f t="shared" si="27"/>
        <v>'2019-4-5'</v>
      </c>
      <c r="T614" t="str">
        <f t="shared" si="28"/>
        <v>insert into estados_cuenta (tipo_movimiento, concepto, fecha, cheque, total, retiro, pagado, estatus, created_at, updated_at, pagado_boolean, id_cuenta, id_admin) values('EGRESO','COMIS PAOLA','2019-4-5','',520,520,520,'Pagado','2019-06-27 22:39:00','2019-06-27 22:39:00',1,3,2);</v>
      </c>
      <c r="U614" t="str">
        <f t="shared" si="29"/>
        <v/>
      </c>
    </row>
    <row r="615" spans="1:21" x14ac:dyDescent="0.2">
      <c r="A615">
        <v>5</v>
      </c>
      <c r="B615" s="4">
        <v>43560</v>
      </c>
      <c r="D615" t="s">
        <v>82</v>
      </c>
      <c r="F615" s="1">
        <v>76</v>
      </c>
      <c r="G615" s="1">
        <v>43048.31</v>
      </c>
      <c r="H615" t="s">
        <v>137</v>
      </c>
      <c r="J615">
        <v>5</v>
      </c>
      <c r="K615" t="str">
        <f>IF(Tabla1[[#This Row],[cheque]]="","''",Tabla1[[#This Row],[cheque]])</f>
        <v>''</v>
      </c>
      <c r="L615">
        <f>VLOOKUP(Tabla1[[#This Row],[banco]],Hoja2!$A$1:$B$6,2,0)</f>
        <v>3</v>
      </c>
      <c r="M615" t="str">
        <f>CONCATENATE("'2019-",J615,"-",Tabla1[[#This Row],[dia]],"'")</f>
        <v>'2019-5-5'</v>
      </c>
      <c r="N615" s="4">
        <f>DATE(2019,J615,Tabla1[[#This Row],[dia]])</f>
        <v>43590</v>
      </c>
      <c r="P615">
        <f>DAY(Tabla1[[#This Row],[fecha]])</f>
        <v>5</v>
      </c>
      <c r="Q615">
        <f>MONTH(Tabla1[[#This Row],[fecha]])</f>
        <v>4</v>
      </c>
      <c r="R615">
        <f>YEAR(Tabla1[[#This Row],[fecha]])</f>
        <v>2019</v>
      </c>
      <c r="S615" t="str">
        <f t="shared" si="27"/>
        <v>'2019-4-5'</v>
      </c>
      <c r="T615" t="str">
        <f t="shared" si="28"/>
        <v>insert into estados_cuenta (tipo_movimiento, concepto, fecha, cheque, total, retiro, pagado, estatus, created_at, updated_at, pagado_boolean, id_cuenta, id_admin) values('EGRESO','COMIS JUAN CARLOS','2019-4-5','',76,76,76,'Pagado','2019-06-27 22:39:00','2019-06-27 22:39:00',1,3,2);</v>
      </c>
      <c r="U615" t="str">
        <f t="shared" si="29"/>
        <v/>
      </c>
    </row>
    <row r="616" spans="1:21" x14ac:dyDescent="0.2">
      <c r="A616">
        <v>5</v>
      </c>
      <c r="B616" s="4">
        <v>43560</v>
      </c>
      <c r="D616" t="s">
        <v>155</v>
      </c>
      <c r="F616" s="1">
        <v>410</v>
      </c>
      <c r="G616" s="1">
        <v>42638.31</v>
      </c>
      <c r="H616" t="s">
        <v>137</v>
      </c>
      <c r="J616">
        <v>5</v>
      </c>
      <c r="K616" t="str">
        <f>IF(Tabla1[[#This Row],[cheque]]="","''",Tabla1[[#This Row],[cheque]])</f>
        <v>''</v>
      </c>
      <c r="L616">
        <f>VLOOKUP(Tabla1[[#This Row],[banco]],Hoja2!$A$1:$B$6,2,0)</f>
        <v>3</v>
      </c>
      <c r="M616" t="str">
        <f>CONCATENATE("'2019-",J616,"-",Tabla1[[#This Row],[dia]],"'")</f>
        <v>'2019-5-5'</v>
      </c>
      <c r="N616" s="4">
        <f>DATE(2019,J616,Tabla1[[#This Row],[dia]])</f>
        <v>43590</v>
      </c>
      <c r="P616">
        <f>DAY(Tabla1[[#This Row],[fecha]])</f>
        <v>5</v>
      </c>
      <c r="Q616">
        <f>MONTH(Tabla1[[#This Row],[fecha]])</f>
        <v>4</v>
      </c>
      <c r="R616">
        <f>YEAR(Tabla1[[#This Row],[fecha]])</f>
        <v>2019</v>
      </c>
      <c r="S616" t="str">
        <f t="shared" si="27"/>
        <v>'2019-4-5'</v>
      </c>
      <c r="T616" t="str">
        <f t="shared" si="28"/>
        <v>insert into estados_cuenta (tipo_movimiento, concepto, fecha, cheque, total, retiro, pagado, estatus, created_at, updated_at, pagado_boolean, id_cuenta, id_admin) values('EGRESO','COMIS AIME','2019-4-5','',410,410,410,'Pagado','2019-06-27 22:39:00','2019-06-27 22:39:00',1,3,2);</v>
      </c>
      <c r="U616" t="str">
        <f t="shared" si="29"/>
        <v/>
      </c>
    </row>
    <row r="617" spans="1:21" x14ac:dyDescent="0.2">
      <c r="A617">
        <v>5</v>
      </c>
      <c r="B617" s="4">
        <v>43560</v>
      </c>
      <c r="D617" t="s">
        <v>84</v>
      </c>
      <c r="F617" s="1">
        <v>188</v>
      </c>
      <c r="G617" s="1">
        <v>42450.31</v>
      </c>
      <c r="H617" t="s">
        <v>137</v>
      </c>
      <c r="J617">
        <v>5</v>
      </c>
      <c r="K617" t="str">
        <f>IF(Tabla1[[#This Row],[cheque]]="","''",Tabla1[[#This Row],[cheque]])</f>
        <v>''</v>
      </c>
      <c r="L617">
        <f>VLOOKUP(Tabla1[[#This Row],[banco]],Hoja2!$A$1:$B$6,2,0)</f>
        <v>3</v>
      </c>
      <c r="M617" t="str">
        <f>CONCATENATE("'2019-",J617,"-",Tabla1[[#This Row],[dia]],"'")</f>
        <v>'2019-5-5'</v>
      </c>
      <c r="N617" s="4">
        <f>DATE(2019,J617,Tabla1[[#This Row],[dia]])</f>
        <v>43590</v>
      </c>
      <c r="P617">
        <f>DAY(Tabla1[[#This Row],[fecha]])</f>
        <v>5</v>
      </c>
      <c r="Q617">
        <f>MONTH(Tabla1[[#This Row],[fecha]])</f>
        <v>4</v>
      </c>
      <c r="R617">
        <f>YEAR(Tabla1[[#This Row],[fecha]])</f>
        <v>2019</v>
      </c>
      <c r="S617" t="str">
        <f t="shared" si="27"/>
        <v>'2019-4-5'</v>
      </c>
      <c r="T617" t="str">
        <f t="shared" si="28"/>
        <v>insert into estados_cuenta (tipo_movimiento, concepto, fecha, cheque, total, retiro, pagado, estatus, created_at, updated_at, pagado_boolean, id_cuenta, id_admin) values('EGRESO','COMIS DIANA','2019-4-5','',188,188,188,'Pagado','2019-06-27 22:39:00','2019-06-27 22:39:00',1,3,2);</v>
      </c>
      <c r="U617" t="str">
        <f t="shared" si="29"/>
        <v/>
      </c>
    </row>
    <row r="618" spans="1:21" x14ac:dyDescent="0.2">
      <c r="A618">
        <v>5</v>
      </c>
      <c r="B618" s="4">
        <v>43560</v>
      </c>
      <c r="D618" t="s">
        <v>85</v>
      </c>
      <c r="F618" s="1">
        <v>582</v>
      </c>
      <c r="G618" s="1">
        <v>41868.31</v>
      </c>
      <c r="H618" t="s">
        <v>137</v>
      </c>
      <c r="J618">
        <v>5</v>
      </c>
      <c r="K618" t="str">
        <f>IF(Tabla1[[#This Row],[cheque]]="","''",Tabla1[[#This Row],[cheque]])</f>
        <v>''</v>
      </c>
      <c r="L618">
        <f>VLOOKUP(Tabla1[[#This Row],[banco]],Hoja2!$A$1:$B$6,2,0)</f>
        <v>3</v>
      </c>
      <c r="M618" t="str">
        <f>CONCATENATE("'2019-",J618,"-",Tabla1[[#This Row],[dia]],"'")</f>
        <v>'2019-5-5'</v>
      </c>
      <c r="N618" s="4">
        <f>DATE(2019,J618,Tabla1[[#This Row],[dia]])</f>
        <v>43590</v>
      </c>
      <c r="P618">
        <f>DAY(Tabla1[[#This Row],[fecha]])</f>
        <v>5</v>
      </c>
      <c r="Q618">
        <f>MONTH(Tabla1[[#This Row],[fecha]])</f>
        <v>4</v>
      </c>
      <c r="R618">
        <f>YEAR(Tabla1[[#This Row],[fecha]])</f>
        <v>2019</v>
      </c>
      <c r="S618" t="str">
        <f t="shared" si="27"/>
        <v>'2019-4-5'</v>
      </c>
      <c r="T618" t="str">
        <f t="shared" si="28"/>
        <v>insert into estados_cuenta (tipo_movimiento, concepto, fecha, cheque, total, retiro, pagado, estatus, created_at, updated_at, pagado_boolean, id_cuenta, id_admin) values('EGRESO','COMIS BETTY','2019-4-5','',582,582,582,'Pagado','2019-06-27 22:39:00','2019-06-27 22:39:00',1,3,2);</v>
      </c>
      <c r="U618" t="str">
        <f t="shared" si="29"/>
        <v/>
      </c>
    </row>
    <row r="619" spans="1:21" x14ac:dyDescent="0.2">
      <c r="A619">
        <v>5</v>
      </c>
      <c r="B619" s="4">
        <v>43560</v>
      </c>
      <c r="D619" t="s">
        <v>83</v>
      </c>
      <c r="F619" s="1">
        <v>3810</v>
      </c>
      <c r="G619" s="1">
        <v>38058.31</v>
      </c>
      <c r="H619" t="s">
        <v>137</v>
      </c>
      <c r="J619">
        <v>5</v>
      </c>
      <c r="K619" t="str">
        <f>IF(Tabla1[[#This Row],[cheque]]="","''",Tabla1[[#This Row],[cheque]])</f>
        <v>''</v>
      </c>
      <c r="L619">
        <f>VLOOKUP(Tabla1[[#This Row],[banco]],Hoja2!$A$1:$B$6,2,0)</f>
        <v>3</v>
      </c>
      <c r="M619" t="str">
        <f>CONCATENATE("'2019-",J619,"-",Tabla1[[#This Row],[dia]],"'")</f>
        <v>'2019-5-5'</v>
      </c>
      <c r="N619" s="4">
        <f>DATE(2019,J619,Tabla1[[#This Row],[dia]])</f>
        <v>43590</v>
      </c>
      <c r="P619">
        <f>DAY(Tabla1[[#This Row],[fecha]])</f>
        <v>5</v>
      </c>
      <c r="Q619">
        <f>MONTH(Tabla1[[#This Row],[fecha]])</f>
        <v>4</v>
      </c>
      <c r="R619">
        <f>YEAR(Tabla1[[#This Row],[fecha]])</f>
        <v>2019</v>
      </c>
      <c r="S619" t="str">
        <f t="shared" si="27"/>
        <v>'2019-4-5'</v>
      </c>
      <c r="T619" t="str">
        <f t="shared" si="28"/>
        <v>insert into estados_cuenta (tipo_movimiento, concepto, fecha, cheque, total, retiro, pagado, estatus, created_at, updated_at, pagado_boolean, id_cuenta, id_admin) values('EGRESO','COMIS RAFA','2019-4-5','',3810,3810,3810,'Pagado','2019-06-27 22:39:00','2019-06-27 22:39:00',1,3,2);</v>
      </c>
      <c r="U619" t="str">
        <f t="shared" si="29"/>
        <v/>
      </c>
    </row>
    <row r="620" spans="1:21" x14ac:dyDescent="0.2">
      <c r="A620">
        <v>5</v>
      </c>
      <c r="B620" s="4">
        <v>43560</v>
      </c>
      <c r="D620" t="s">
        <v>24</v>
      </c>
      <c r="F620" s="1">
        <v>4009.53</v>
      </c>
      <c r="G620" s="1">
        <v>34048.78</v>
      </c>
      <c r="H620" t="s">
        <v>137</v>
      </c>
      <c r="J620">
        <v>5</v>
      </c>
      <c r="K620" t="str">
        <f>IF(Tabla1[[#This Row],[cheque]]="","''",Tabla1[[#This Row],[cheque]])</f>
        <v>''</v>
      </c>
      <c r="L620">
        <f>VLOOKUP(Tabla1[[#This Row],[banco]],Hoja2!$A$1:$B$6,2,0)</f>
        <v>3</v>
      </c>
      <c r="M620" t="str">
        <f>CONCATENATE("'2019-",J620,"-",Tabla1[[#This Row],[dia]],"'")</f>
        <v>'2019-5-5'</v>
      </c>
      <c r="N620" s="4">
        <f>DATE(2019,J620,Tabla1[[#This Row],[dia]])</f>
        <v>43590</v>
      </c>
      <c r="P620">
        <f>DAY(Tabla1[[#This Row],[fecha]])</f>
        <v>5</v>
      </c>
      <c r="Q620">
        <f>MONTH(Tabla1[[#This Row],[fecha]])</f>
        <v>4</v>
      </c>
      <c r="R620">
        <f>YEAR(Tabla1[[#This Row],[fecha]])</f>
        <v>2019</v>
      </c>
      <c r="S620" t="str">
        <f t="shared" si="27"/>
        <v>'2019-4-5'</v>
      </c>
      <c r="T620" t="str">
        <f t="shared" si="28"/>
        <v>insert into estados_cuenta (tipo_movimiento, concepto, fecha, cheque, total, retiro, pagado, estatus, created_at, updated_at, pagado_boolean, id_cuenta, id_admin) values('EGRESO','COMIS LULY','2019-4-5','',4009.53,4009.53,4009.53,'Pagado','2019-06-27 22:39:00','2019-06-27 22:39:00',1,3,2);</v>
      </c>
      <c r="U620" t="str">
        <f t="shared" si="29"/>
        <v/>
      </c>
    </row>
    <row r="621" spans="1:21" x14ac:dyDescent="0.2">
      <c r="A621">
        <v>5</v>
      </c>
      <c r="B621" s="4">
        <v>43560</v>
      </c>
      <c r="D621" t="s">
        <v>303</v>
      </c>
      <c r="E621" s="1">
        <v>1740</v>
      </c>
      <c r="F621" s="1"/>
      <c r="G621" s="1">
        <v>35788.78</v>
      </c>
      <c r="H621" t="s">
        <v>137</v>
      </c>
      <c r="J621">
        <v>5</v>
      </c>
      <c r="K621" t="str">
        <f>IF(Tabla1[[#This Row],[cheque]]="","''",Tabla1[[#This Row],[cheque]])</f>
        <v>''</v>
      </c>
      <c r="L621">
        <f>VLOOKUP(Tabla1[[#This Row],[banco]],Hoja2!$A$1:$B$6,2,0)</f>
        <v>3</v>
      </c>
      <c r="M621" t="str">
        <f>CONCATENATE("'2019-",J621,"-",Tabla1[[#This Row],[dia]],"'")</f>
        <v>'2019-5-5'</v>
      </c>
      <c r="N621" s="4">
        <f>DATE(2019,J621,Tabla1[[#This Row],[dia]])</f>
        <v>43590</v>
      </c>
      <c r="P621">
        <f>DAY(Tabla1[[#This Row],[fecha]])</f>
        <v>5</v>
      </c>
      <c r="Q621">
        <f>MONTH(Tabla1[[#This Row],[fecha]])</f>
        <v>4</v>
      </c>
      <c r="R621">
        <f>YEAR(Tabla1[[#This Row],[fecha]])</f>
        <v>2019</v>
      </c>
      <c r="S621" t="str">
        <f t="shared" si="27"/>
        <v>'2019-4-5'</v>
      </c>
      <c r="T621" t="str">
        <f t="shared" si="28"/>
        <v/>
      </c>
      <c r="U621" t="str">
        <f t="shared" si="29"/>
        <v>insert into estados_cuenta (tipo_movimiento, concepto, fecha, cheque, total, deposito, pagado, estatus, created_at, updated_at, pagado_boolean, id_cuenta, id_admin) values('INGRESO','CERTRO "SERTEI SOLUCIONES INFORMATICAS" Y "MANUALES Y PORTAFOLIOS SERTEI" FACTURA 6030','2019-4-5','',1740,1740,1740,'Pagado','2019-06-27 22:39:00','2019-06-27 22:39:00',1,3,2);</v>
      </c>
    </row>
    <row r="622" spans="1:21" x14ac:dyDescent="0.2">
      <c r="A622">
        <v>5</v>
      </c>
      <c r="B622" s="4">
        <v>43560</v>
      </c>
      <c r="D622" t="s">
        <v>304</v>
      </c>
      <c r="E622" s="1">
        <v>1500</v>
      </c>
      <c r="F622" s="1"/>
      <c r="G622" s="1">
        <v>37288.78</v>
      </c>
      <c r="H622" t="s">
        <v>137</v>
      </c>
      <c r="J622">
        <v>5</v>
      </c>
      <c r="K622" t="str">
        <f>IF(Tabla1[[#This Row],[cheque]]="","''",Tabla1[[#This Row],[cheque]])</f>
        <v>''</v>
      </c>
      <c r="L622">
        <f>VLOOKUP(Tabla1[[#This Row],[banco]],Hoja2!$A$1:$B$6,2,0)</f>
        <v>3</v>
      </c>
      <c r="M622" t="str">
        <f>CONCATENATE("'2019-",J622,"-",Tabla1[[#This Row],[dia]],"'")</f>
        <v>'2019-5-5'</v>
      </c>
      <c r="N622" s="4">
        <f>DATE(2019,J622,Tabla1[[#This Row],[dia]])</f>
        <v>43590</v>
      </c>
      <c r="P622">
        <f>DAY(Tabla1[[#This Row],[fecha]])</f>
        <v>5</v>
      </c>
      <c r="Q622">
        <f>MONTH(Tabla1[[#This Row],[fecha]])</f>
        <v>4</v>
      </c>
      <c r="R622">
        <f>YEAR(Tabla1[[#This Row],[fecha]])</f>
        <v>2019</v>
      </c>
      <c r="S622" t="str">
        <f t="shared" si="27"/>
        <v>'2019-4-5'</v>
      </c>
      <c r="T622" t="str">
        <f t="shared" si="28"/>
        <v/>
      </c>
      <c r="U622" t="str">
        <f t="shared" si="29"/>
        <v>insert into estados_cuenta (tipo_movimiento, concepto, fecha, cheque, total, deposito, pagado, estatus, created_at, updated_at, pagado_boolean, id_cuenta, id_admin) values('INGRESO','TITRM "CONNECTION CREW" RECIBO 2179','2019-4-5','',1500,1500,1500,'Pagado','2019-06-27 22:39:00','2019-06-27 22:39:00',1,3,2);</v>
      </c>
    </row>
    <row r="623" spans="1:21" x14ac:dyDescent="0.2">
      <c r="A623">
        <v>5</v>
      </c>
      <c r="B623" s="4">
        <v>43560</v>
      </c>
      <c r="D623" t="s">
        <v>305</v>
      </c>
      <c r="E623" s="1">
        <v>8275.44</v>
      </c>
      <c r="F623" s="1"/>
      <c r="G623" s="1">
        <v>45564.22</v>
      </c>
      <c r="H623" t="s">
        <v>137</v>
      </c>
      <c r="J623">
        <v>5</v>
      </c>
      <c r="K623" t="str">
        <f>IF(Tabla1[[#This Row],[cheque]]="","''",Tabla1[[#This Row],[cheque]])</f>
        <v>''</v>
      </c>
      <c r="L623">
        <f>VLOOKUP(Tabla1[[#This Row],[banco]],Hoja2!$A$1:$B$6,2,0)</f>
        <v>3</v>
      </c>
      <c r="M623" t="str">
        <f>CONCATENATE("'2019-",J623,"-",Tabla1[[#This Row],[dia]],"'")</f>
        <v>'2019-5-5'</v>
      </c>
      <c r="N623" s="4">
        <f>DATE(2019,J623,Tabla1[[#This Row],[dia]])</f>
        <v>43590</v>
      </c>
      <c r="P623">
        <f>DAY(Tabla1[[#This Row],[fecha]])</f>
        <v>5</v>
      </c>
      <c r="Q623">
        <f>MONTH(Tabla1[[#This Row],[fecha]])</f>
        <v>4</v>
      </c>
      <c r="R623">
        <f>YEAR(Tabla1[[#This Row],[fecha]])</f>
        <v>2019</v>
      </c>
      <c r="S623" t="str">
        <f t="shared" si="27"/>
        <v>'2019-4-5'</v>
      </c>
      <c r="T623" t="str">
        <f t="shared" si="28"/>
        <v/>
      </c>
      <c r="U623" t="str">
        <f t="shared" si="29"/>
        <v>insert into estados_cuenta (tipo_movimiento, concepto, fecha, cheque, total, deposito, pagado, estatus, created_at, updated_at, pagado_boolean, id_cuenta, id_admin) values('INGRESO','REN Y DUSO "CASTALLIA" NOMINATIVA FACTURA 6031','2019-4-5','',8275.44,8275.44,8275.44,'Pagado','2019-06-27 22:39:00','2019-06-27 22:39:00',1,3,2);</v>
      </c>
    </row>
    <row r="624" spans="1:21" x14ac:dyDescent="0.2">
      <c r="A624">
        <v>5</v>
      </c>
      <c r="B624" s="4">
        <v>43560</v>
      </c>
      <c r="D624" t="s">
        <v>306</v>
      </c>
      <c r="F624" s="1">
        <v>200</v>
      </c>
      <c r="G624" s="1">
        <v>45364.22</v>
      </c>
      <c r="H624" t="s">
        <v>137</v>
      </c>
      <c r="J624">
        <v>5</v>
      </c>
      <c r="K624" t="str">
        <f>IF(Tabla1[[#This Row],[cheque]]="","''",Tabla1[[#This Row],[cheque]])</f>
        <v>''</v>
      </c>
      <c r="L624">
        <f>VLOOKUP(Tabla1[[#This Row],[banco]],Hoja2!$A$1:$B$6,2,0)</f>
        <v>3</v>
      </c>
      <c r="M624" t="str">
        <f>CONCATENATE("'2019-",J624,"-",Tabla1[[#This Row],[dia]],"'")</f>
        <v>'2019-5-5'</v>
      </c>
      <c r="N624" s="4">
        <f>DATE(2019,J624,Tabla1[[#This Row],[dia]])</f>
        <v>43590</v>
      </c>
      <c r="P624">
        <f>DAY(Tabla1[[#This Row],[fecha]])</f>
        <v>5</v>
      </c>
      <c r="Q624">
        <f>MONTH(Tabla1[[#This Row],[fecha]])</f>
        <v>4</v>
      </c>
      <c r="R624">
        <f>YEAR(Tabla1[[#This Row],[fecha]])</f>
        <v>2019</v>
      </c>
      <c r="S624" t="str">
        <f t="shared" si="27"/>
        <v>'2019-4-5'</v>
      </c>
      <c r="T624" t="str">
        <f t="shared" si="28"/>
        <v>insert into estados_cuenta (tipo_movimiento, concepto, fecha, cheque, total, retiro, pagado, estatus, created_at, updated_at, pagado_boolean, id_cuenta, id_admin) values('EGRESO','RETIRO LILIAN','2019-4-5','',200,200,200,'Pagado','2019-06-27 22:39:00','2019-06-27 22:39:00',1,3,2);</v>
      </c>
      <c r="U624" t="str">
        <f t="shared" si="29"/>
        <v/>
      </c>
    </row>
    <row r="625" spans="1:21" x14ac:dyDescent="0.2">
      <c r="A625">
        <v>5</v>
      </c>
      <c r="B625" s="4">
        <v>43560</v>
      </c>
      <c r="D625" t="s">
        <v>307</v>
      </c>
      <c r="E625" s="1">
        <v>6600</v>
      </c>
      <c r="F625" s="1"/>
      <c r="G625" s="1">
        <v>51964.22</v>
      </c>
      <c r="H625" t="s">
        <v>137</v>
      </c>
      <c r="J625">
        <v>5</v>
      </c>
      <c r="K625" t="str">
        <f>IF(Tabla1[[#This Row],[cheque]]="","''",Tabla1[[#This Row],[cheque]])</f>
        <v>''</v>
      </c>
      <c r="L625">
        <f>VLOOKUP(Tabla1[[#This Row],[banco]],Hoja2!$A$1:$B$6,2,0)</f>
        <v>3</v>
      </c>
      <c r="M625" t="str">
        <f>CONCATENATE("'2019-",J625,"-",Tabla1[[#This Row],[dia]],"'")</f>
        <v>'2019-5-5'</v>
      </c>
      <c r="N625" s="4">
        <f>DATE(2019,J625,Tabla1[[#This Row],[dia]])</f>
        <v>43590</v>
      </c>
      <c r="P625">
        <f>DAY(Tabla1[[#This Row],[fecha]])</f>
        <v>5</v>
      </c>
      <c r="Q625">
        <f>MONTH(Tabla1[[#This Row],[fecha]])</f>
        <v>4</v>
      </c>
      <c r="R625">
        <f>YEAR(Tabla1[[#This Row],[fecha]])</f>
        <v>2019</v>
      </c>
      <c r="S625" t="str">
        <f t="shared" si="27"/>
        <v>'2019-4-5'</v>
      </c>
      <c r="T625" t="str">
        <f t="shared" si="28"/>
        <v/>
      </c>
      <c r="U625" t="str">
        <f t="shared" si="29"/>
        <v>insert into estados_cuenta (tipo_movimiento, concepto, fecha, cheque, total, deposito, pagado, estatus, created_at, updated_at, pagado_boolean, id_cuenta, id_admin) values('INGRESO','AC "CREA Y RESALTA TUS IDEAS" FACTURA 6008','2019-4-5','',6600,6600,6600,'Pagado','2019-06-27 22:39:00','2019-06-27 22:39:00',1,3,2);</v>
      </c>
    </row>
    <row r="626" spans="1:21" x14ac:dyDescent="0.2">
      <c r="A626">
        <v>5</v>
      </c>
      <c r="B626" s="4">
        <v>43560</v>
      </c>
      <c r="D626" t="s">
        <v>308</v>
      </c>
      <c r="E626" s="1">
        <v>1740</v>
      </c>
      <c r="F626" s="1"/>
      <c r="G626" s="1">
        <v>53704.22</v>
      </c>
      <c r="H626" t="s">
        <v>137</v>
      </c>
      <c r="J626">
        <v>5</v>
      </c>
      <c r="K626" t="str">
        <f>IF(Tabla1[[#This Row],[cheque]]="","''",Tabla1[[#This Row],[cheque]])</f>
        <v>''</v>
      </c>
      <c r="L626">
        <f>VLOOKUP(Tabla1[[#This Row],[banco]],Hoja2!$A$1:$B$6,2,0)</f>
        <v>3</v>
      </c>
      <c r="M626" t="str">
        <f>CONCATENATE("'2019-",J626,"-",Tabla1[[#This Row],[dia]],"'")</f>
        <v>'2019-5-5'</v>
      </c>
      <c r="N626" s="4">
        <f>DATE(2019,J626,Tabla1[[#This Row],[dia]])</f>
        <v>43590</v>
      </c>
      <c r="P626">
        <f>DAY(Tabla1[[#This Row],[fecha]])</f>
        <v>5</v>
      </c>
      <c r="Q626">
        <f>MONTH(Tabla1[[#This Row],[fecha]])</f>
        <v>4</v>
      </c>
      <c r="R626">
        <f>YEAR(Tabla1[[#This Row],[fecha]])</f>
        <v>2019</v>
      </c>
      <c r="S626" t="str">
        <f t="shared" si="27"/>
        <v>'2019-4-5'</v>
      </c>
      <c r="T626" t="str">
        <f t="shared" si="28"/>
        <v/>
      </c>
      <c r="U626" t="str">
        <f t="shared" si="29"/>
        <v>insert into estados_cuenta (tipo_movimiento, concepto, fecha, cheque, total, deposito, pagado, estatus, created_at, updated_at, pagado_boolean, id_cuenta, id_admin) values('INGRESO','TITRM "ILION" LOGO FACTURA 6029','2019-4-5','',1740,1740,1740,'Pagado','2019-06-27 22:39:00','2019-06-27 22:39:00',1,3,2);</v>
      </c>
    </row>
    <row r="627" spans="1:21" x14ac:dyDescent="0.2">
      <c r="A627">
        <v>5</v>
      </c>
      <c r="B627" s="4">
        <v>43560</v>
      </c>
      <c r="D627" t="s">
        <v>645</v>
      </c>
      <c r="F627" s="1">
        <v>1246.45</v>
      </c>
      <c r="G627" s="1">
        <v>14506.07</v>
      </c>
      <c r="H627" t="s">
        <v>136</v>
      </c>
      <c r="J627">
        <v>5</v>
      </c>
      <c r="K627" t="str">
        <f>IF(Tabla1[[#This Row],[cheque]]="","''",Tabla1[[#This Row],[cheque]])</f>
        <v>''</v>
      </c>
      <c r="L627">
        <f>VLOOKUP(Tabla1[[#This Row],[banco]],Hoja2!$A$1:$B$6,2,0)</f>
        <v>2</v>
      </c>
      <c r="M627" t="str">
        <f>CONCATENATE("'2019-",J627,"-",Tabla1[[#This Row],[dia]],"'")</f>
        <v>'2019-5-5'</v>
      </c>
      <c r="N627" s="4">
        <f>DATE(2019,J627,Tabla1[[#This Row],[dia]])</f>
        <v>43590</v>
      </c>
      <c r="P627">
        <f>DAY(Tabla1[[#This Row],[fecha]])</f>
        <v>5</v>
      </c>
      <c r="Q627">
        <f>MONTH(Tabla1[[#This Row],[fecha]])</f>
        <v>4</v>
      </c>
      <c r="R627">
        <f>YEAR(Tabla1[[#This Row],[fecha]])</f>
        <v>2019</v>
      </c>
      <c r="S627" t="str">
        <f t="shared" si="27"/>
        <v>'2019-4-5'</v>
      </c>
      <c r="T627" t="str">
        <f t="shared" si="28"/>
        <v>insert into estados_cuenta (tipo_movimiento, concepto, fecha, cheque, total, retiro, pagado, estatus, created_at, updated_at, pagado_boolean, id_cuenta, id_admin) values('EGRESO','CAPO "INDUSTRIAS FRI MAR " Y DUSO "VOLUNTARIA INDUSTRIAS FRI MAR"','2019-4-5','',1246.45,1246.45,1246.45,'Pagado','2019-06-27 22:39:00','2019-06-27 22:39:00',1,2,2);</v>
      </c>
      <c r="U627" t="str">
        <f t="shared" si="29"/>
        <v/>
      </c>
    </row>
    <row r="628" spans="1:21" x14ac:dyDescent="0.2">
      <c r="A628">
        <v>8</v>
      </c>
      <c r="B628" s="4">
        <v>43563</v>
      </c>
      <c r="D628" t="s">
        <v>309</v>
      </c>
      <c r="E628" s="1">
        <v>2758.48</v>
      </c>
      <c r="F628" s="1"/>
      <c r="G628" s="1">
        <v>56462.7</v>
      </c>
      <c r="H628" t="s">
        <v>137</v>
      </c>
      <c r="J628">
        <v>5</v>
      </c>
      <c r="K628" t="str">
        <f>IF(Tabla1[[#This Row],[cheque]]="","''",Tabla1[[#This Row],[cheque]])</f>
        <v>''</v>
      </c>
      <c r="L628">
        <f>VLOOKUP(Tabla1[[#This Row],[banco]],Hoja2!$A$1:$B$6,2,0)</f>
        <v>3</v>
      </c>
      <c r="M628" t="str">
        <f>CONCATENATE("'2019-",J628,"-",Tabla1[[#This Row],[dia]],"'")</f>
        <v>'2019-5-8'</v>
      </c>
      <c r="N628" s="4">
        <f>DATE(2019,J628,Tabla1[[#This Row],[dia]])</f>
        <v>43593</v>
      </c>
      <c r="P628">
        <f>DAY(Tabla1[[#This Row],[fecha]])</f>
        <v>8</v>
      </c>
      <c r="Q628">
        <f>MONTH(Tabla1[[#This Row],[fecha]])</f>
        <v>4</v>
      </c>
      <c r="R628">
        <f>YEAR(Tabla1[[#This Row],[fecha]])</f>
        <v>2019</v>
      </c>
      <c r="S628" t="str">
        <f t="shared" si="27"/>
        <v>'2019-4-8'</v>
      </c>
      <c r="T628" t="str">
        <f t="shared" si="28"/>
        <v/>
      </c>
      <c r="U628" t="str">
        <f t="shared" si="29"/>
        <v>insert into estados_cuenta (tipo_movimiento, concepto, fecha, cheque, total, deposito, pagado, estatus, created_at, updated_at, pagado_boolean, id_cuenta, id_admin) values('INGRESO','REN Y DUSO "INSTITUTO GASTRONOMICO L ́ECOLE DUCHEF SISTEMAS EDUCATIVOS DEL NORTE A.C." PAGO 1/3 FACTURA 5942','2019-4-8','',2758.48,2758.48,2758.48,'Pagado','2019-06-27 22:39:00','2019-06-27 22:39:00',1,3,2);</v>
      </c>
    </row>
    <row r="629" spans="1:21" x14ac:dyDescent="0.2">
      <c r="A629">
        <v>8</v>
      </c>
      <c r="B629" s="4">
        <v>43563</v>
      </c>
      <c r="D629" t="s">
        <v>310</v>
      </c>
      <c r="E629" s="1">
        <v>580</v>
      </c>
      <c r="F629" s="1"/>
      <c r="G629" s="1">
        <v>57042.7</v>
      </c>
      <c r="H629" t="s">
        <v>137</v>
      </c>
      <c r="J629">
        <v>5</v>
      </c>
      <c r="K629" t="str">
        <f>IF(Tabla1[[#This Row],[cheque]]="","''",Tabla1[[#This Row],[cheque]])</f>
        <v>''</v>
      </c>
      <c r="L629">
        <f>VLOOKUP(Tabla1[[#This Row],[banco]],Hoja2!$A$1:$B$6,2,0)</f>
        <v>3</v>
      </c>
      <c r="M629" t="str">
        <f>CONCATENATE("'2019-",J629,"-",Tabla1[[#This Row],[dia]],"'")</f>
        <v>'2019-5-8'</v>
      </c>
      <c r="N629" s="4">
        <f>DATE(2019,J629,Tabla1[[#This Row],[dia]])</f>
        <v>43593</v>
      </c>
      <c r="P629">
        <f>DAY(Tabla1[[#This Row],[fecha]])</f>
        <v>8</v>
      </c>
      <c r="Q629">
        <f>MONTH(Tabla1[[#This Row],[fecha]])</f>
        <v>4</v>
      </c>
      <c r="R629">
        <f>YEAR(Tabla1[[#This Row],[fecha]])</f>
        <v>2019</v>
      </c>
      <c r="S629" t="str">
        <f t="shared" si="27"/>
        <v>'2019-4-8'</v>
      </c>
      <c r="T629" t="str">
        <f t="shared" si="28"/>
        <v/>
      </c>
      <c r="U629" t="str">
        <f t="shared" si="29"/>
        <v>insert into estados_cuenta (tipo_movimiento, concepto, fecha, cheque, total, deposito, pagado, estatus, created_at, updated_at, pagado_boolean, id_cuenta, id_admin) values('INGRESO','EF MIXTO "MINEROS SOUVENIR" FACTURA 6033','2019-4-8','',580,580,580,'Pagado','2019-06-27 22:39:00','2019-06-27 22:39:00',1,3,2);</v>
      </c>
    </row>
    <row r="630" spans="1:21" x14ac:dyDescent="0.2">
      <c r="A630">
        <v>8</v>
      </c>
      <c r="B630" s="4">
        <v>43563</v>
      </c>
      <c r="D630" t="s">
        <v>311</v>
      </c>
      <c r="E630" s="1">
        <v>8275.44</v>
      </c>
      <c r="F630" s="1"/>
      <c r="G630" s="1">
        <v>65318.14</v>
      </c>
      <c r="H630" t="s">
        <v>137</v>
      </c>
      <c r="J630">
        <v>5</v>
      </c>
      <c r="K630" t="str">
        <f>IF(Tabla1[[#This Row],[cheque]]="","''",Tabla1[[#This Row],[cheque]])</f>
        <v>''</v>
      </c>
      <c r="L630">
        <f>VLOOKUP(Tabla1[[#This Row],[banco]],Hoja2!$A$1:$B$6,2,0)</f>
        <v>3</v>
      </c>
      <c r="M630" t="str">
        <f>CONCATENATE("'2019-",J630,"-",Tabla1[[#This Row],[dia]],"'")</f>
        <v>'2019-5-8'</v>
      </c>
      <c r="N630" s="4">
        <f>DATE(2019,J630,Tabla1[[#This Row],[dia]])</f>
        <v>43593</v>
      </c>
      <c r="P630">
        <f>DAY(Tabla1[[#This Row],[fecha]])</f>
        <v>8</v>
      </c>
      <c r="Q630">
        <f>MONTH(Tabla1[[#This Row],[fecha]])</f>
        <v>4</v>
      </c>
      <c r="R630">
        <f>YEAR(Tabla1[[#This Row],[fecha]])</f>
        <v>2019</v>
      </c>
      <c r="S630" t="str">
        <f t="shared" si="27"/>
        <v>'2019-4-8'</v>
      </c>
      <c r="T630" t="str">
        <f t="shared" si="28"/>
        <v/>
      </c>
      <c r="U630" t="str">
        <f t="shared" si="29"/>
        <v>insert into estados_cuenta (tipo_movimiento, concepto, fecha, cheque, total, deposito, pagado, estatus, created_at, updated_at, pagado_boolean, id_cuenta, id_admin) values('INGRESO','REN Y DUSO "DEY" CL. 32 FACTURA 5995','2019-4-8','',8275.44,8275.44,8275.44,'Pagado','2019-06-27 22:39:00','2019-06-27 22:39:00',1,3,2);</v>
      </c>
    </row>
    <row r="631" spans="1:21" x14ac:dyDescent="0.2">
      <c r="A631">
        <v>8</v>
      </c>
      <c r="B631" s="4">
        <v>43563</v>
      </c>
      <c r="D631" t="s">
        <v>312</v>
      </c>
      <c r="E631" s="1">
        <v>5000</v>
      </c>
      <c r="F631" s="1"/>
      <c r="G631" s="1">
        <v>70318.14</v>
      </c>
      <c r="H631" t="s">
        <v>137</v>
      </c>
      <c r="J631">
        <v>5</v>
      </c>
      <c r="K631" t="str">
        <f>IF(Tabla1[[#This Row],[cheque]]="","''",Tabla1[[#This Row],[cheque]])</f>
        <v>''</v>
      </c>
      <c r="L631">
        <f>VLOOKUP(Tabla1[[#This Row],[banco]],Hoja2!$A$1:$B$6,2,0)</f>
        <v>3</v>
      </c>
      <c r="M631" t="str">
        <f>CONCATENATE("'2019-",J631,"-",Tabla1[[#This Row],[dia]],"'")</f>
        <v>'2019-5-8'</v>
      </c>
      <c r="N631" s="4">
        <f>DATE(2019,J631,Tabla1[[#This Row],[dia]])</f>
        <v>43593</v>
      </c>
      <c r="P631">
        <f>DAY(Tabla1[[#This Row],[fecha]])</f>
        <v>8</v>
      </c>
      <c r="Q631">
        <f>MONTH(Tabla1[[#This Row],[fecha]])</f>
        <v>4</v>
      </c>
      <c r="R631">
        <f>YEAR(Tabla1[[#This Row],[fecha]])</f>
        <v>2019</v>
      </c>
      <c r="S631" t="str">
        <f t="shared" si="27"/>
        <v>'2019-4-8'</v>
      </c>
      <c r="T631" t="str">
        <f t="shared" si="28"/>
        <v/>
      </c>
      <c r="U631" t="str">
        <f t="shared" si="29"/>
        <v>insert into estados_cuenta (tipo_movimiento, concepto, fecha, cheque, total, deposito, pagado, estatus, created_at, updated_at, pagado_boolean, id_cuenta, id_admin) values('INGRESO','RM "BURGUERLANDIA" RECIBO 2178 1/2','2019-4-8','',5000,5000,5000,'Pagado','2019-06-27 22:39:00','2019-06-27 22:39:00',1,3,2);</v>
      </c>
    </row>
    <row r="632" spans="1:21" x14ac:dyDescent="0.2">
      <c r="A632">
        <v>8</v>
      </c>
      <c r="B632" s="4">
        <v>43563</v>
      </c>
      <c r="D632" t="s">
        <v>313</v>
      </c>
      <c r="E632" s="1">
        <v>690</v>
      </c>
      <c r="F632" s="1"/>
      <c r="G632" s="1">
        <v>71008.14</v>
      </c>
      <c r="H632" t="s">
        <v>137</v>
      </c>
      <c r="J632">
        <v>5</v>
      </c>
      <c r="K632" t="str">
        <f>IF(Tabla1[[#This Row],[cheque]]="","''",Tabla1[[#This Row],[cheque]])</f>
        <v>''</v>
      </c>
      <c r="L632">
        <f>VLOOKUP(Tabla1[[#This Row],[banco]],Hoja2!$A$1:$B$6,2,0)</f>
        <v>3</v>
      </c>
      <c r="M632" t="str">
        <f>CONCATENATE("'2019-",J632,"-",Tabla1[[#This Row],[dia]],"'")</f>
        <v>'2019-5-8'</v>
      </c>
      <c r="N632" s="4">
        <f>DATE(2019,J632,Tabla1[[#This Row],[dia]])</f>
        <v>43593</v>
      </c>
      <c r="P632">
        <f>DAY(Tabla1[[#This Row],[fecha]])</f>
        <v>8</v>
      </c>
      <c r="Q632">
        <f>MONTH(Tabla1[[#This Row],[fecha]])</f>
        <v>4</v>
      </c>
      <c r="R632">
        <f>YEAR(Tabla1[[#This Row],[fecha]])</f>
        <v>2019</v>
      </c>
      <c r="S632" t="str">
        <f t="shared" si="27"/>
        <v>'2019-4-8'</v>
      </c>
      <c r="T632" t="str">
        <f t="shared" si="28"/>
        <v/>
      </c>
      <c r="U632" t="str">
        <f t="shared" si="29"/>
        <v>insert into estados_cuenta (tipo_movimiento, concepto, fecha, cheque, total, deposito, pagado, estatus, created_at, updated_at, pagado_boolean, id_cuenta, id_admin) values('INGRESO','RM "BURGUERLANDIA" RECIBO 2179 2/2','2019-4-8','',690,690,690,'Pagado','2019-06-27 22:39:00','2019-06-27 22:39:00',1,3,2);</v>
      </c>
    </row>
    <row r="633" spans="1:21" x14ac:dyDescent="0.2">
      <c r="A633">
        <v>8</v>
      </c>
      <c r="B633" s="4">
        <v>43563</v>
      </c>
      <c r="D633" t="s">
        <v>314</v>
      </c>
      <c r="E633" s="1">
        <v>174</v>
      </c>
      <c r="F633" s="1"/>
      <c r="G633" s="1">
        <v>71182.14</v>
      </c>
      <c r="H633" t="s">
        <v>137</v>
      </c>
      <c r="J633">
        <v>5</v>
      </c>
      <c r="K633" t="str">
        <f>IF(Tabla1[[#This Row],[cheque]]="","''",Tabla1[[#This Row],[cheque]])</f>
        <v>''</v>
      </c>
      <c r="L633">
        <f>VLOOKUP(Tabla1[[#This Row],[banco]],Hoja2!$A$1:$B$6,2,0)</f>
        <v>3</v>
      </c>
      <c r="M633" t="str">
        <f>CONCATENATE("'2019-",J633,"-",Tabla1[[#This Row],[dia]],"'")</f>
        <v>'2019-5-8'</v>
      </c>
      <c r="N633" s="4">
        <f>DATE(2019,J633,Tabla1[[#This Row],[dia]])</f>
        <v>43593</v>
      </c>
      <c r="P633">
        <f>DAY(Tabla1[[#This Row],[fecha]])</f>
        <v>8</v>
      </c>
      <c r="Q633">
        <f>MONTH(Tabla1[[#This Row],[fecha]])</f>
        <v>4</v>
      </c>
      <c r="R633">
        <f>YEAR(Tabla1[[#This Row],[fecha]])</f>
        <v>2019</v>
      </c>
      <c r="S633" t="str">
        <f t="shared" si="27"/>
        <v>'2019-4-8'</v>
      </c>
      <c r="T633" t="str">
        <f t="shared" si="28"/>
        <v/>
      </c>
      <c r="U633" t="str">
        <f t="shared" si="29"/>
        <v>insert into estados_cuenta (tipo_movimiento, concepto, fecha, cheque, total, deposito, pagado, estatus, created_at, updated_at, pagado_boolean, id_cuenta, id_admin) values('INGRESO','CAPO "GRUPO REMOLQUES" FACTURA 6026','2019-4-8','',174,174,174,'Pagado','2019-06-27 22:39:00','2019-06-27 22:39:00',1,3,2);</v>
      </c>
    </row>
    <row r="634" spans="1:21" x14ac:dyDescent="0.2">
      <c r="A634">
        <v>8</v>
      </c>
      <c r="B634" s="4">
        <v>43563</v>
      </c>
      <c r="D634" t="s">
        <v>646</v>
      </c>
      <c r="F634" s="1">
        <v>530</v>
      </c>
      <c r="G634" s="1">
        <v>13976.07</v>
      </c>
      <c r="H634" t="s">
        <v>136</v>
      </c>
      <c r="J634">
        <v>5</v>
      </c>
      <c r="K634" t="str">
        <f>IF(Tabla1[[#This Row],[cheque]]="","''",Tabla1[[#This Row],[cheque]])</f>
        <v>''</v>
      </c>
      <c r="L634">
        <f>VLOOKUP(Tabla1[[#This Row],[banco]],Hoja2!$A$1:$B$6,2,0)</f>
        <v>2</v>
      </c>
      <c r="M634" t="str">
        <f>CONCATENATE("'2019-",J634,"-",Tabla1[[#This Row],[dia]],"'")</f>
        <v>'2019-5-8'</v>
      </c>
      <c r="N634" s="4">
        <f>DATE(2019,J634,Tabla1[[#This Row],[dia]])</f>
        <v>43593</v>
      </c>
      <c r="P634">
        <f>DAY(Tabla1[[#This Row],[fecha]])</f>
        <v>8</v>
      </c>
      <c r="Q634">
        <f>MONTH(Tabla1[[#This Row],[fecha]])</f>
        <v>4</v>
      </c>
      <c r="R634">
        <f>YEAR(Tabla1[[#This Row],[fecha]])</f>
        <v>2019</v>
      </c>
      <c r="S634" t="str">
        <f t="shared" si="27"/>
        <v>'2019-4-8'</v>
      </c>
      <c r="T634" t="str">
        <f t="shared" si="28"/>
        <v>insert into estados_cuenta (tipo_movimiento, concepto, fecha, cheque, total, retiro, pagado, estatus, created_at, updated_at, pagado_boolean, id_cuenta, id_admin) values('EGRESO','FABIOLA PARRA','2019-4-8','',530,530,530,'Pagado','2019-06-27 22:39:00','2019-06-27 22:39:00',1,2,2);</v>
      </c>
      <c r="U634" t="str">
        <f t="shared" si="29"/>
        <v/>
      </c>
    </row>
    <row r="635" spans="1:21" x14ac:dyDescent="0.2">
      <c r="A635">
        <v>8</v>
      </c>
      <c r="B635" s="4">
        <v>43563</v>
      </c>
      <c r="D635" t="s">
        <v>647</v>
      </c>
      <c r="F635" s="1">
        <v>555.51</v>
      </c>
      <c r="G635" s="1">
        <v>13420.56</v>
      </c>
      <c r="H635" t="s">
        <v>136</v>
      </c>
      <c r="J635">
        <v>5</v>
      </c>
      <c r="K635" t="str">
        <f>IF(Tabla1[[#This Row],[cheque]]="","''",Tabla1[[#This Row],[cheque]])</f>
        <v>''</v>
      </c>
      <c r="L635">
        <f>VLOOKUP(Tabla1[[#This Row],[banco]],Hoja2!$A$1:$B$6,2,0)</f>
        <v>2</v>
      </c>
      <c r="M635" t="str">
        <f>CONCATENATE("'2019-",J635,"-",Tabla1[[#This Row],[dia]],"'")</f>
        <v>'2019-5-8'</v>
      </c>
      <c r="N635" s="4">
        <f>DATE(2019,J635,Tabla1[[#This Row],[dia]])</f>
        <v>43593</v>
      </c>
      <c r="P635">
        <f>DAY(Tabla1[[#This Row],[fecha]])</f>
        <v>8</v>
      </c>
      <c r="Q635">
        <f>MONTH(Tabla1[[#This Row],[fecha]])</f>
        <v>4</v>
      </c>
      <c r="R635">
        <f>YEAR(Tabla1[[#This Row],[fecha]])</f>
        <v>2019</v>
      </c>
      <c r="S635" t="str">
        <f t="shared" si="27"/>
        <v>'2019-4-8'</v>
      </c>
      <c r="T635" t="str">
        <f t="shared" si="28"/>
        <v>insert into estados_cuenta (tipo_movimiento, concepto, fecha, cheque, total, retiro, pagado, estatus, created_at, updated_at, pagado_boolean, id_cuenta, id_admin) values('EGRESO','MARCO RUVALCABA','2019-4-8','',555.51,555.51,555.51,'Pagado','2019-06-27 22:39:00','2019-06-27 22:39:00',1,2,2);</v>
      </c>
      <c r="U635" t="str">
        <f t="shared" si="29"/>
        <v/>
      </c>
    </row>
    <row r="636" spans="1:21" x14ac:dyDescent="0.2">
      <c r="A636">
        <v>8</v>
      </c>
      <c r="B636" s="4">
        <v>43563</v>
      </c>
      <c r="D636" t="s">
        <v>647</v>
      </c>
      <c r="F636" s="1">
        <v>5000</v>
      </c>
      <c r="G636" s="1">
        <v>8420.56</v>
      </c>
      <c r="H636" t="s">
        <v>136</v>
      </c>
      <c r="J636">
        <v>5</v>
      </c>
      <c r="K636" t="str">
        <f>IF(Tabla1[[#This Row],[cheque]]="","''",Tabla1[[#This Row],[cheque]])</f>
        <v>''</v>
      </c>
      <c r="L636">
        <f>VLOOKUP(Tabla1[[#This Row],[banco]],Hoja2!$A$1:$B$6,2,0)</f>
        <v>2</v>
      </c>
      <c r="M636" t="str">
        <f>CONCATENATE("'2019-",J636,"-",Tabla1[[#This Row],[dia]],"'")</f>
        <v>'2019-5-8'</v>
      </c>
      <c r="N636" s="4">
        <f>DATE(2019,J636,Tabla1[[#This Row],[dia]])</f>
        <v>43593</v>
      </c>
      <c r="P636">
        <f>DAY(Tabla1[[#This Row],[fecha]])</f>
        <v>8</v>
      </c>
      <c r="Q636">
        <f>MONTH(Tabla1[[#This Row],[fecha]])</f>
        <v>4</v>
      </c>
      <c r="R636">
        <f>YEAR(Tabla1[[#This Row],[fecha]])</f>
        <v>2019</v>
      </c>
      <c r="S636" t="str">
        <f t="shared" si="27"/>
        <v>'2019-4-8'</v>
      </c>
      <c r="T636" t="str">
        <f t="shared" si="28"/>
        <v>insert into estados_cuenta (tipo_movimiento, concepto, fecha, cheque, total, retiro, pagado, estatus, created_at, updated_at, pagado_boolean, id_cuenta, id_admin) values('EGRESO','MARCO RUVALCABA','2019-4-8','',5000,5000,5000,'Pagado','2019-06-27 22:39:00','2019-06-27 22:39:00',1,2,2);</v>
      </c>
      <c r="U636" t="str">
        <f t="shared" si="29"/>
        <v/>
      </c>
    </row>
    <row r="637" spans="1:21" x14ac:dyDescent="0.2">
      <c r="A637">
        <v>8</v>
      </c>
      <c r="B637" s="4">
        <v>43563</v>
      </c>
      <c r="D637" t="s">
        <v>715</v>
      </c>
      <c r="F637" s="1">
        <v>3000</v>
      </c>
      <c r="G637" s="1">
        <v>20755.740000000002</v>
      </c>
      <c r="H637" t="s">
        <v>138</v>
      </c>
      <c r="J637">
        <v>5</v>
      </c>
      <c r="K637" t="str">
        <f>IF(Tabla1[[#This Row],[cheque]]="","''",Tabla1[[#This Row],[cheque]])</f>
        <v>''</v>
      </c>
      <c r="L637">
        <f>VLOOKUP(Tabla1[[#This Row],[banco]],Hoja2!$A$1:$B$6,2,0)</f>
        <v>4</v>
      </c>
      <c r="M637" t="str">
        <f>CONCATENATE("'2019-",J637,"-",Tabla1[[#This Row],[dia]],"'")</f>
        <v>'2019-5-8'</v>
      </c>
      <c r="N637" s="4">
        <f>DATE(2019,J637,Tabla1[[#This Row],[dia]])</f>
        <v>43593</v>
      </c>
      <c r="P637">
        <f>DAY(Tabla1[[#This Row],[fecha]])</f>
        <v>8</v>
      </c>
      <c r="Q637">
        <f>MONTH(Tabla1[[#This Row],[fecha]])</f>
        <v>4</v>
      </c>
      <c r="R637">
        <f>YEAR(Tabla1[[#This Row],[fecha]])</f>
        <v>2019</v>
      </c>
      <c r="S637" t="str">
        <f t="shared" si="27"/>
        <v>'2019-4-8'</v>
      </c>
      <c r="T637" t="str">
        <f t="shared" si="28"/>
        <v>insert into estados_cuenta (tipo_movimiento, concepto, fecha, cheque, total, retiro, pagado, estatus, created_at, updated_at, pagado_boolean, id_cuenta, id_admin) values('EGRESO','PAGO PENDIENTE DE TARJETA CITIBANAMEX','2019-4-8','',3000,3000,3000,'Pagado','2019-06-27 22:39:00','2019-06-27 22:39:00',1,4,2);</v>
      </c>
      <c r="U637" t="str">
        <f t="shared" si="29"/>
        <v/>
      </c>
    </row>
    <row r="638" spans="1:21" x14ac:dyDescent="0.2">
      <c r="A638">
        <v>9</v>
      </c>
      <c r="B638" s="4">
        <v>43564</v>
      </c>
      <c r="D638" t="s">
        <v>13</v>
      </c>
      <c r="F638" s="1">
        <v>20000</v>
      </c>
      <c r="G638" s="1">
        <v>51182.14</v>
      </c>
      <c r="H638" t="s">
        <v>137</v>
      </c>
      <c r="J638">
        <v>5</v>
      </c>
      <c r="K638" t="str">
        <f>IF(Tabla1[[#This Row],[cheque]]="","''",Tabla1[[#This Row],[cheque]])</f>
        <v>''</v>
      </c>
      <c r="L638">
        <f>VLOOKUP(Tabla1[[#This Row],[banco]],Hoja2!$A$1:$B$6,2,0)</f>
        <v>3</v>
      </c>
      <c r="M638" t="str">
        <f>CONCATENATE("'2019-",J638,"-",Tabla1[[#This Row],[dia]],"'")</f>
        <v>'2019-5-9'</v>
      </c>
      <c r="N638" s="4">
        <f>DATE(2019,J638,Tabla1[[#This Row],[dia]])</f>
        <v>43594</v>
      </c>
      <c r="P638">
        <f>DAY(Tabla1[[#This Row],[fecha]])</f>
        <v>9</v>
      </c>
      <c r="Q638">
        <f>MONTH(Tabla1[[#This Row],[fecha]])</f>
        <v>4</v>
      </c>
      <c r="R638">
        <f>YEAR(Tabla1[[#This Row],[fecha]])</f>
        <v>2019</v>
      </c>
      <c r="S638" t="str">
        <f t="shared" si="27"/>
        <v>'2019-4-9'</v>
      </c>
      <c r="T638" t="str">
        <f t="shared" si="28"/>
        <v>insert into estados_cuenta (tipo_movimiento, concepto, fecha, cheque, total, retiro, pagado, estatus, created_at, updated_at, pagado_boolean, id_cuenta, id_admin) values('EGRESO','TRASPASO DE HSBC A BANCOMER','2019-4-9','',20000,20000,20000,'Pagado','2019-06-27 22:39:00','2019-06-27 22:39:00',1,3,2);</v>
      </c>
      <c r="U638" t="str">
        <f t="shared" si="29"/>
        <v/>
      </c>
    </row>
    <row r="639" spans="1:21" x14ac:dyDescent="0.2">
      <c r="A639">
        <v>9</v>
      </c>
      <c r="B639" s="4">
        <v>43564</v>
      </c>
      <c r="D639" t="s">
        <v>72</v>
      </c>
      <c r="F639" s="1">
        <v>5709.61</v>
      </c>
      <c r="G639" s="1">
        <v>45472.53</v>
      </c>
      <c r="H639" t="s">
        <v>137</v>
      </c>
      <c r="J639">
        <v>5</v>
      </c>
      <c r="K639" t="str">
        <f>IF(Tabla1[[#This Row],[cheque]]="","''",Tabla1[[#This Row],[cheque]])</f>
        <v>''</v>
      </c>
      <c r="L639">
        <f>VLOOKUP(Tabla1[[#This Row],[banco]],Hoja2!$A$1:$B$6,2,0)</f>
        <v>3</v>
      </c>
      <c r="M639" t="str">
        <f>CONCATENATE("'2019-",J639,"-",Tabla1[[#This Row],[dia]],"'")</f>
        <v>'2019-5-9'</v>
      </c>
      <c r="N639" s="4">
        <f>DATE(2019,J639,Tabla1[[#This Row],[dia]])</f>
        <v>43594</v>
      </c>
      <c r="P639">
        <f>DAY(Tabla1[[#This Row],[fecha]])</f>
        <v>9</v>
      </c>
      <c r="Q639">
        <f>MONTH(Tabla1[[#This Row],[fecha]])</f>
        <v>4</v>
      </c>
      <c r="R639">
        <f>YEAR(Tabla1[[#This Row],[fecha]])</f>
        <v>2019</v>
      </c>
      <c r="S639" t="str">
        <f t="shared" si="27"/>
        <v>'2019-4-9'</v>
      </c>
      <c r="T639" t="str">
        <f t="shared" si="28"/>
        <v>insert into estados_cuenta (tipo_movimiento, concepto, fecha, cheque, total, retiro, pagado, estatus, created_at, updated_at, pagado_boolean, id_cuenta, id_admin) values('EGRESO','PUNTO ALERTA','2019-4-9','',5709.61,5709.61,5709.61,'Pagado','2019-06-27 22:39:00','2019-06-27 22:39:00',1,3,2);</v>
      </c>
      <c r="U639" t="str">
        <f t="shared" si="29"/>
        <v/>
      </c>
    </row>
    <row r="640" spans="1:21" x14ac:dyDescent="0.2">
      <c r="A640">
        <v>9</v>
      </c>
      <c r="B640" s="4">
        <v>43564</v>
      </c>
      <c r="D640" t="s">
        <v>315</v>
      </c>
      <c r="F640" s="1">
        <v>330.6</v>
      </c>
      <c r="G640" s="1">
        <v>45141.93</v>
      </c>
      <c r="H640" t="s">
        <v>137</v>
      </c>
      <c r="J640">
        <v>5</v>
      </c>
      <c r="K640" t="str">
        <f>IF(Tabla1[[#This Row],[cheque]]="","''",Tabla1[[#This Row],[cheque]])</f>
        <v>''</v>
      </c>
      <c r="L640">
        <f>VLOOKUP(Tabla1[[#This Row],[banco]],Hoja2!$A$1:$B$6,2,0)</f>
        <v>3</v>
      </c>
      <c r="M640" t="str">
        <f>CONCATENATE("'2019-",J640,"-",Tabla1[[#This Row],[dia]],"'")</f>
        <v>'2019-5-9'</v>
      </c>
      <c r="N640" s="4">
        <f>DATE(2019,J640,Tabla1[[#This Row],[dia]])</f>
        <v>43594</v>
      </c>
      <c r="P640">
        <f>DAY(Tabla1[[#This Row],[fecha]])</f>
        <v>9</v>
      </c>
      <c r="Q640">
        <f>MONTH(Tabla1[[#This Row],[fecha]])</f>
        <v>4</v>
      </c>
      <c r="R640">
        <f>YEAR(Tabla1[[#This Row],[fecha]])</f>
        <v>2019</v>
      </c>
      <c r="S640" t="str">
        <f t="shared" si="27"/>
        <v>'2019-4-9'</v>
      </c>
      <c r="T640" t="str">
        <f t="shared" si="28"/>
        <v>insert into estados_cuenta (tipo_movimiento, concepto, fecha, cheque, total, retiro, pagado, estatus, created_at, updated_at, pagado_boolean, id_cuenta, id_admin) values('EGRESO','A&amp;C CLEAN','2019-4-9','',330.6,330.6,330.6,'Pagado','2019-06-27 22:39:00','2019-06-27 22:39:00',1,3,2);</v>
      </c>
      <c r="U640" t="str">
        <f t="shared" si="29"/>
        <v/>
      </c>
    </row>
    <row r="641" spans="1:21" x14ac:dyDescent="0.2">
      <c r="A641">
        <v>9</v>
      </c>
      <c r="B641" s="4">
        <v>43564</v>
      </c>
      <c r="D641" t="s">
        <v>316</v>
      </c>
      <c r="E641" s="1">
        <v>25018.39</v>
      </c>
      <c r="F641" s="1"/>
      <c r="G641" s="1">
        <v>70160.320000000007</v>
      </c>
      <c r="H641" t="s">
        <v>137</v>
      </c>
      <c r="J641">
        <v>5</v>
      </c>
      <c r="K641" t="str">
        <f>IF(Tabla1[[#This Row],[cheque]]="","''",Tabla1[[#This Row],[cheque]])</f>
        <v>''</v>
      </c>
      <c r="L641">
        <f>VLOOKUP(Tabla1[[#This Row],[banco]],Hoja2!$A$1:$B$6,2,0)</f>
        <v>3</v>
      </c>
      <c r="M641" t="str">
        <f>CONCATENATE("'2019-",J641,"-",Tabla1[[#This Row],[dia]],"'")</f>
        <v>'2019-5-9'</v>
      </c>
      <c r="N641" s="4">
        <f>DATE(2019,J641,Tabla1[[#This Row],[dia]])</f>
        <v>43594</v>
      </c>
      <c r="P641">
        <f>DAY(Tabla1[[#This Row],[fecha]])</f>
        <v>9</v>
      </c>
      <c r="Q641">
        <f>MONTH(Tabla1[[#This Row],[fecha]])</f>
        <v>4</v>
      </c>
      <c r="R641">
        <f>YEAR(Tabla1[[#This Row],[fecha]])</f>
        <v>2019</v>
      </c>
      <c r="S641" t="str">
        <f t="shared" si="27"/>
        <v>'2019-4-9'</v>
      </c>
      <c r="T641" t="str">
        <f t="shared" si="28"/>
        <v/>
      </c>
      <c r="U641" t="str">
        <f t="shared" si="29"/>
        <v>insert into estados_cuenta (tipo_movimiento, concepto, fecha, cheque, total, deposito, pagado, estatus, created_at, updated_at, pagado_boolean, id_cuenta, id_admin) values('INGRESO','CFEL "PANCAKE PARADISE" FACTURA 6036','2019-4-9','',25018.39,25018.39,25018.39,'Pagado','2019-06-27 22:39:00','2019-06-27 22:39:00',1,3,2);</v>
      </c>
    </row>
    <row r="642" spans="1:21" x14ac:dyDescent="0.2">
      <c r="A642">
        <v>9</v>
      </c>
      <c r="B642" s="4">
        <v>43564</v>
      </c>
      <c r="D642" t="s">
        <v>317</v>
      </c>
      <c r="E642" s="1">
        <v>6600.4</v>
      </c>
      <c r="F642" s="1"/>
      <c r="G642" s="1">
        <v>76760.72</v>
      </c>
      <c r="H642" t="s">
        <v>137</v>
      </c>
      <c r="J642">
        <v>5</v>
      </c>
      <c r="K642" t="str">
        <f>IF(Tabla1[[#This Row],[cheque]]="","''",Tabla1[[#This Row],[cheque]])</f>
        <v>''</v>
      </c>
      <c r="L642">
        <f>VLOOKUP(Tabla1[[#This Row],[banco]],Hoja2!$A$1:$B$6,2,0)</f>
        <v>3</v>
      </c>
      <c r="M642" t="str">
        <f>CONCATENATE("'2019-",J642,"-",Tabla1[[#This Row],[dia]],"'")</f>
        <v>'2019-5-9'</v>
      </c>
      <c r="N642" s="4">
        <f>DATE(2019,J642,Tabla1[[#This Row],[dia]])</f>
        <v>43594</v>
      </c>
      <c r="P642">
        <f>DAY(Tabla1[[#This Row],[fecha]])</f>
        <v>9</v>
      </c>
      <c r="Q642">
        <f>MONTH(Tabla1[[#This Row],[fecha]])</f>
        <v>4</v>
      </c>
      <c r="R642">
        <f>YEAR(Tabla1[[#This Row],[fecha]])</f>
        <v>2019</v>
      </c>
      <c r="S642" t="str">
        <f t="shared" si="27"/>
        <v>'2019-4-9'</v>
      </c>
      <c r="T642" t="str">
        <f t="shared" si="28"/>
        <v/>
      </c>
      <c r="U642" t="str">
        <f t="shared" si="29"/>
        <v>insert into estados_cuenta (tipo_movimiento, concepto, fecha, cheque, total, deposito, pagado, estatus, created_at, updated_at, pagado_boolean, id_cuenta, id_admin) values('INGRESO','RM "KIREEN" FACTURA 6059','2019-4-9','',6600.4,6600.4,6600.4,'Pagado','2019-06-27 22:39:00','2019-06-27 22:39:00',1,3,2);</v>
      </c>
    </row>
    <row r="643" spans="1:21" x14ac:dyDescent="0.2">
      <c r="A643">
        <v>9</v>
      </c>
      <c r="B643" s="4">
        <v>43564</v>
      </c>
      <c r="D643" t="s">
        <v>318</v>
      </c>
      <c r="E643" s="1">
        <v>6194.4</v>
      </c>
      <c r="F643" s="1"/>
      <c r="G643" s="1">
        <v>82955.12</v>
      </c>
      <c r="H643" t="s">
        <v>137</v>
      </c>
      <c r="J643">
        <v>5</v>
      </c>
      <c r="K643" t="str">
        <f>IF(Tabla1[[#This Row],[cheque]]="","''",Tabla1[[#This Row],[cheque]])</f>
        <v>''</v>
      </c>
      <c r="L643">
        <f>VLOOKUP(Tabla1[[#This Row],[banco]],Hoja2!$A$1:$B$6,2,0)</f>
        <v>3</v>
      </c>
      <c r="M643" t="str">
        <f>CONCATENATE("'2019-",J643,"-",Tabla1[[#This Row],[dia]],"'")</f>
        <v>'2019-5-9'</v>
      </c>
      <c r="N643" s="4">
        <f>DATE(2019,J643,Tabla1[[#This Row],[dia]])</f>
        <v>43594</v>
      </c>
      <c r="P643">
        <f>DAY(Tabla1[[#This Row],[fecha]])</f>
        <v>9</v>
      </c>
      <c r="Q643">
        <f>MONTH(Tabla1[[#This Row],[fecha]])</f>
        <v>4</v>
      </c>
      <c r="R643">
        <f>YEAR(Tabla1[[#This Row],[fecha]])</f>
        <v>2019</v>
      </c>
      <c r="S643" t="str">
        <f t="shared" ref="S643:S706" si="30">CONCATENATE("'2019-",Q643,"-",P643,"'")</f>
        <v>'2019-4-9'</v>
      </c>
      <c r="T643" t="str">
        <f t="shared" ref="T643:T706" si="31">IF(F643="","",CONCATENATE("insert into estados_cuenta (tipo_movimiento, concepto, fecha, cheque, total, retiro, pagado, estatus, created_at, updated_at, pagado_boolean, id_cuenta, id_admin) values('EGRESO','",D643,"',",S643,",",K643,",",F643,",",F643,",",F643,",'Pagado','2019-06-27 22:39:00','2019-06-27 22:39:00',1,",L643,",2);"))</f>
        <v/>
      </c>
      <c r="U643" t="str">
        <f t="shared" ref="U643:U706" si="32">IF(E643="","",CONCATENATE("insert into estados_cuenta (tipo_movimiento, concepto, fecha, cheque, total, deposito, pagado, estatus, created_at, updated_at, pagado_boolean, id_cuenta, id_admin) values('INGRESO','",D643,"',",S643,",",K643,",",E643,",",E643,",",E643,",'Pagado','2019-06-27 22:39:00','2019-06-27 22:39:00',1,",L643,",2);"))</f>
        <v>insert into estados_cuenta (tipo_movimiento, concepto, fecha, cheque, total, deposito, pagado, estatus, created_at, updated_at, pagado_boolean, id_cuenta, id_admin) values('INGRESO','DEPOSITO ERRONEO DE BUGALOO','2019-4-9','',6194.4,6194.4,6194.4,'Pagado','2019-06-27 22:39:00','2019-06-27 22:39:00',1,3,2);</v>
      </c>
    </row>
    <row r="644" spans="1:21" x14ac:dyDescent="0.2">
      <c r="A644">
        <v>9</v>
      </c>
      <c r="B644" s="4">
        <v>43564</v>
      </c>
      <c r="D644" t="s">
        <v>319</v>
      </c>
      <c r="E644" s="1">
        <v>6194.4</v>
      </c>
      <c r="F644" s="1"/>
      <c r="G644" s="1">
        <v>89149.52</v>
      </c>
      <c r="H644" t="s">
        <v>137</v>
      </c>
      <c r="J644">
        <v>5</v>
      </c>
      <c r="K644" t="str">
        <f>IF(Tabla1[[#This Row],[cheque]]="","''",Tabla1[[#This Row],[cheque]])</f>
        <v>''</v>
      </c>
      <c r="L644">
        <f>VLOOKUP(Tabla1[[#This Row],[banco]],Hoja2!$A$1:$B$6,2,0)</f>
        <v>3</v>
      </c>
      <c r="M644" t="str">
        <f>CONCATENATE("'2019-",J644,"-",Tabla1[[#This Row],[dia]],"'")</f>
        <v>'2019-5-9'</v>
      </c>
      <c r="N644" s="4">
        <f>DATE(2019,J644,Tabla1[[#This Row],[dia]])</f>
        <v>43594</v>
      </c>
      <c r="P644">
        <f>DAY(Tabla1[[#This Row],[fecha]])</f>
        <v>9</v>
      </c>
      <c r="Q644">
        <f>MONTH(Tabla1[[#This Row],[fecha]])</f>
        <v>4</v>
      </c>
      <c r="R644">
        <f>YEAR(Tabla1[[#This Row],[fecha]])</f>
        <v>2019</v>
      </c>
      <c r="S644" t="str">
        <f t="shared" si="30"/>
        <v>'2019-4-9'</v>
      </c>
      <c r="T644" t="str">
        <f t="shared" si="31"/>
        <v/>
      </c>
      <c r="U644" t="str">
        <f t="shared" si="32"/>
        <v>insert into estados_cuenta (tipo_movimiento, concepto, fecha, cheque, total, deposito, pagado, estatus, created_at, updated_at, pagado_boolean, id_cuenta, id_admin) values('INGRESO','CBAR "BUGALOO" FACTURA 6057','2019-4-9','',6194.4,6194.4,6194.4,'Pagado','2019-06-27 22:39:00','2019-06-27 22:39:00',1,3,2);</v>
      </c>
    </row>
    <row r="645" spans="1:21" x14ac:dyDescent="0.2">
      <c r="A645">
        <v>9</v>
      </c>
      <c r="B645" s="4">
        <v>43564</v>
      </c>
      <c r="D645" t="s">
        <v>13</v>
      </c>
      <c r="F645" s="1">
        <v>20000</v>
      </c>
      <c r="G645" s="1">
        <v>69149.52</v>
      </c>
      <c r="H645" t="s">
        <v>137</v>
      </c>
      <c r="J645">
        <v>5</v>
      </c>
      <c r="K645" t="str">
        <f>IF(Tabla1[[#This Row],[cheque]]="","''",Tabla1[[#This Row],[cheque]])</f>
        <v>''</v>
      </c>
      <c r="L645">
        <f>VLOOKUP(Tabla1[[#This Row],[banco]],Hoja2!$A$1:$B$6,2,0)</f>
        <v>3</v>
      </c>
      <c r="M645" t="str">
        <f>CONCATENATE("'2019-",J645,"-",Tabla1[[#This Row],[dia]],"'")</f>
        <v>'2019-5-9'</v>
      </c>
      <c r="N645" s="4">
        <f>DATE(2019,J645,Tabla1[[#This Row],[dia]])</f>
        <v>43594</v>
      </c>
      <c r="P645">
        <f>DAY(Tabla1[[#This Row],[fecha]])</f>
        <v>9</v>
      </c>
      <c r="Q645">
        <f>MONTH(Tabla1[[#This Row],[fecha]])</f>
        <v>4</v>
      </c>
      <c r="R645">
        <f>YEAR(Tabla1[[#This Row],[fecha]])</f>
        <v>2019</v>
      </c>
      <c r="S645" t="str">
        <f t="shared" si="30"/>
        <v>'2019-4-9'</v>
      </c>
      <c r="T645" t="str">
        <f t="shared" si="31"/>
        <v>insert into estados_cuenta (tipo_movimiento, concepto, fecha, cheque, total, retiro, pagado, estatus, created_at, updated_at, pagado_boolean, id_cuenta, id_admin) values('EGRESO','TRASPASO DE HSBC A BANCOMER','2019-4-9','',20000,20000,20000,'Pagado','2019-06-27 22:39:00','2019-06-27 22:39:00',1,3,2);</v>
      </c>
      <c r="U645" t="str">
        <f t="shared" si="32"/>
        <v/>
      </c>
    </row>
    <row r="646" spans="1:21" x14ac:dyDescent="0.2">
      <c r="A646">
        <v>9</v>
      </c>
      <c r="B646" s="4">
        <v>43564</v>
      </c>
      <c r="D646" t="s">
        <v>320</v>
      </c>
      <c r="E646" s="1">
        <v>800</v>
      </c>
      <c r="F646" s="1"/>
      <c r="G646" s="1">
        <v>69949.52</v>
      </c>
      <c r="H646" t="s">
        <v>137</v>
      </c>
      <c r="J646">
        <v>5</v>
      </c>
      <c r="K646" t="str">
        <f>IF(Tabla1[[#This Row],[cheque]]="","''",Tabla1[[#This Row],[cheque]])</f>
        <v>''</v>
      </c>
      <c r="L646">
        <f>VLOOKUP(Tabla1[[#This Row],[banco]],Hoja2!$A$1:$B$6,2,0)</f>
        <v>3</v>
      </c>
      <c r="M646" t="str">
        <f>CONCATENATE("'2019-",J646,"-",Tabla1[[#This Row],[dia]],"'")</f>
        <v>'2019-5-9'</v>
      </c>
      <c r="N646" s="4">
        <f>DATE(2019,J646,Tabla1[[#This Row],[dia]])</f>
        <v>43594</v>
      </c>
      <c r="P646">
        <f>DAY(Tabla1[[#This Row],[fecha]])</f>
        <v>9</v>
      </c>
      <c r="Q646">
        <f>MONTH(Tabla1[[#This Row],[fecha]])</f>
        <v>4</v>
      </c>
      <c r="R646">
        <f>YEAR(Tabla1[[#This Row],[fecha]])</f>
        <v>2019</v>
      </c>
      <c r="S646" t="str">
        <f t="shared" si="30"/>
        <v>'2019-4-9'</v>
      </c>
      <c r="T646" t="str">
        <f t="shared" si="31"/>
        <v/>
      </c>
      <c r="U646" t="str">
        <f t="shared" si="32"/>
        <v>insert into estados_cuenta (tipo_movimiento, concepto, fecha, cheque, total, deposito, pagado, estatus, created_at, updated_at, pagado_boolean, id_cuenta, id_admin) values('INGRESO','AV "LA EMPANADERIA" RECIBO 2170','2019-4-9','',800,800,800,'Pagado','2019-06-27 22:39:00','2019-06-27 22:39:00',1,3,2);</v>
      </c>
    </row>
    <row r="647" spans="1:21" x14ac:dyDescent="0.2">
      <c r="A647">
        <v>9</v>
      </c>
      <c r="B647" s="4">
        <v>43564</v>
      </c>
      <c r="D647" t="s">
        <v>13</v>
      </c>
      <c r="E647" s="1">
        <v>20000</v>
      </c>
      <c r="F647" s="1"/>
      <c r="G647" s="1">
        <v>28420.560000000001</v>
      </c>
      <c r="H647" t="s">
        <v>136</v>
      </c>
      <c r="J647">
        <v>5</v>
      </c>
      <c r="K647" t="str">
        <f>IF(Tabla1[[#This Row],[cheque]]="","''",Tabla1[[#This Row],[cheque]])</f>
        <v>''</v>
      </c>
      <c r="L647">
        <f>VLOOKUP(Tabla1[[#This Row],[banco]],Hoja2!$A$1:$B$6,2,0)</f>
        <v>2</v>
      </c>
      <c r="M647" t="str">
        <f>CONCATENATE("'2019-",J647,"-",Tabla1[[#This Row],[dia]],"'")</f>
        <v>'2019-5-9'</v>
      </c>
      <c r="N647" s="4">
        <f>DATE(2019,J647,Tabla1[[#This Row],[dia]])</f>
        <v>43594</v>
      </c>
      <c r="P647">
        <f>DAY(Tabla1[[#This Row],[fecha]])</f>
        <v>9</v>
      </c>
      <c r="Q647">
        <f>MONTH(Tabla1[[#This Row],[fecha]])</f>
        <v>4</v>
      </c>
      <c r="R647">
        <f>YEAR(Tabla1[[#This Row],[fecha]])</f>
        <v>2019</v>
      </c>
      <c r="S647" t="str">
        <f t="shared" si="30"/>
        <v>'2019-4-9'</v>
      </c>
      <c r="T647" t="str">
        <f t="shared" si="31"/>
        <v/>
      </c>
      <c r="U647" t="str">
        <f t="shared" si="32"/>
        <v>insert into estados_cuenta (tipo_movimiento, concepto, fecha, cheque, total, deposito, pagado, estatus, created_at, updated_at, pagado_boolean, id_cuenta, id_admin) values('INGRESO','TRASPASO DE HSBC A BANCOMER','2019-4-9','',20000,20000,20000,'Pagado','2019-06-27 22:39:00','2019-06-27 22:39:00',1,2,2);</v>
      </c>
    </row>
    <row r="648" spans="1:21" x14ac:dyDescent="0.2">
      <c r="A648">
        <v>9</v>
      </c>
      <c r="B648" s="4">
        <v>43564</v>
      </c>
      <c r="D648" t="s">
        <v>648</v>
      </c>
      <c r="F648" s="1">
        <v>9968.75</v>
      </c>
      <c r="G648" s="1">
        <v>18451.810000000001</v>
      </c>
      <c r="H648" t="s">
        <v>136</v>
      </c>
      <c r="J648">
        <v>5</v>
      </c>
      <c r="K648" t="str">
        <f>IF(Tabla1[[#This Row],[cheque]]="","''",Tabla1[[#This Row],[cheque]])</f>
        <v>''</v>
      </c>
      <c r="L648">
        <f>VLOOKUP(Tabla1[[#This Row],[banco]],Hoja2!$A$1:$B$6,2,0)</f>
        <v>2</v>
      </c>
      <c r="M648" t="str">
        <f>CONCATENATE("'2019-",J648,"-",Tabla1[[#This Row],[dia]],"'")</f>
        <v>'2019-5-9'</v>
      </c>
      <c r="N648" s="4">
        <f>DATE(2019,J648,Tabla1[[#This Row],[dia]])</f>
        <v>43594</v>
      </c>
      <c r="P648">
        <f>DAY(Tabla1[[#This Row],[fecha]])</f>
        <v>9</v>
      </c>
      <c r="Q648">
        <f>MONTH(Tabla1[[#This Row],[fecha]])</f>
        <v>4</v>
      </c>
      <c r="R648">
        <f>YEAR(Tabla1[[#This Row],[fecha]])</f>
        <v>2019</v>
      </c>
      <c r="S648" t="str">
        <f t="shared" si="30"/>
        <v>'2019-4-9'</v>
      </c>
      <c r="T648" t="str">
        <f t="shared" si="31"/>
        <v>insert into estados_cuenta (tipo_movimiento, concepto, fecha, cheque, total, retiro, pagado, estatus, created_at, updated_at, pagado_boolean, id_cuenta, id_admin) values('EGRESO','PAGO EUGENIA DE SONORA','2019-4-9','',9968.75,9968.75,9968.75,'Pagado','2019-06-27 22:39:00','2019-06-27 22:39:00',1,2,2);</v>
      </c>
      <c r="U648" t="str">
        <f t="shared" si="32"/>
        <v/>
      </c>
    </row>
    <row r="649" spans="1:21" x14ac:dyDescent="0.2">
      <c r="A649">
        <v>9</v>
      </c>
      <c r="B649" s="4">
        <v>43564</v>
      </c>
      <c r="D649" t="s">
        <v>13</v>
      </c>
      <c r="E649" s="1">
        <v>20000</v>
      </c>
      <c r="F649" s="1"/>
      <c r="G649" s="1">
        <v>38451.81</v>
      </c>
      <c r="H649" t="s">
        <v>136</v>
      </c>
      <c r="J649">
        <v>5</v>
      </c>
      <c r="K649" t="str">
        <f>IF(Tabla1[[#This Row],[cheque]]="","''",Tabla1[[#This Row],[cheque]])</f>
        <v>''</v>
      </c>
      <c r="L649">
        <f>VLOOKUP(Tabla1[[#This Row],[banco]],Hoja2!$A$1:$B$6,2,0)</f>
        <v>2</v>
      </c>
      <c r="M649" t="str">
        <f>CONCATENATE("'2019-",J649,"-",Tabla1[[#This Row],[dia]],"'")</f>
        <v>'2019-5-9'</v>
      </c>
      <c r="N649" s="4">
        <f>DATE(2019,J649,Tabla1[[#This Row],[dia]])</f>
        <v>43594</v>
      </c>
      <c r="P649">
        <f>DAY(Tabla1[[#This Row],[fecha]])</f>
        <v>9</v>
      </c>
      <c r="Q649">
        <f>MONTH(Tabla1[[#This Row],[fecha]])</f>
        <v>4</v>
      </c>
      <c r="R649">
        <f>YEAR(Tabla1[[#This Row],[fecha]])</f>
        <v>2019</v>
      </c>
      <c r="S649" t="str">
        <f t="shared" si="30"/>
        <v>'2019-4-9'</v>
      </c>
      <c r="T649" t="str">
        <f t="shared" si="31"/>
        <v/>
      </c>
      <c r="U649" t="str">
        <f t="shared" si="32"/>
        <v>insert into estados_cuenta (tipo_movimiento, concepto, fecha, cheque, total, deposito, pagado, estatus, created_at, updated_at, pagado_boolean, id_cuenta, id_admin) values('INGRESO','TRASPASO DE HSBC A BANCOMER','2019-4-9','',20000,20000,20000,'Pagado','2019-06-27 22:39:00','2019-06-27 22:39:00',1,2,2);</v>
      </c>
    </row>
    <row r="650" spans="1:21" x14ac:dyDescent="0.2">
      <c r="A650">
        <v>9</v>
      </c>
      <c r="B650" s="4">
        <v>43564</v>
      </c>
      <c r="D650" t="s">
        <v>649</v>
      </c>
      <c r="F650" s="1">
        <v>25323.93</v>
      </c>
      <c r="G650" s="1">
        <v>13127.88</v>
      </c>
      <c r="H650" t="s">
        <v>136</v>
      </c>
      <c r="J650">
        <v>5</v>
      </c>
      <c r="K650" t="str">
        <f>IF(Tabla1[[#This Row],[cheque]]="","''",Tabla1[[#This Row],[cheque]])</f>
        <v>''</v>
      </c>
      <c r="L650">
        <f>VLOOKUP(Tabla1[[#This Row],[banco]],Hoja2!$A$1:$B$6,2,0)</f>
        <v>2</v>
      </c>
      <c r="M650" t="str">
        <f>CONCATENATE("'2019-",J650,"-",Tabla1[[#This Row],[dia]],"'")</f>
        <v>'2019-5-9'</v>
      </c>
      <c r="N650" s="4">
        <f>DATE(2019,J650,Tabla1[[#This Row],[dia]])</f>
        <v>43594</v>
      </c>
      <c r="P650">
        <f>DAY(Tabla1[[#This Row],[fecha]])</f>
        <v>9</v>
      </c>
      <c r="Q650">
        <f>MONTH(Tabla1[[#This Row],[fecha]])</f>
        <v>4</v>
      </c>
      <c r="R650">
        <f>YEAR(Tabla1[[#This Row],[fecha]])</f>
        <v>2019</v>
      </c>
      <c r="S650" t="str">
        <f t="shared" si="30"/>
        <v>'2019-4-9'</v>
      </c>
      <c r="T650" t="str">
        <f t="shared" si="31"/>
        <v>insert into estados_cuenta (tipo_movimiento, concepto, fecha, cheque, total, retiro, pagado, estatus, created_at, updated_at, pagado_boolean, id_cuenta, id_admin) values('EGRESO','RM "CASCANUECES" CL. 29, RM "GOLDEN PAY" CL 30, RM "MANZANELA" CL 30, RM "SEÑOR CAMARON" CL 43, RM "YAXCHE" CL 22, RM "BIO HEALT STORE" CL 30, RM "BIO HEALT STORE" CL 29, RM "BIO HEALT STORE" CL 5, RM "BIO HEALT STORE" CL 3','2019-4-9','',25323.93,25323.93,25323.93,'Pagado','2019-06-27 22:39:00','2019-06-27 22:39:00',1,2,2);</v>
      </c>
      <c r="U650" t="str">
        <f t="shared" si="32"/>
        <v/>
      </c>
    </row>
    <row r="651" spans="1:21" x14ac:dyDescent="0.2">
      <c r="A651">
        <v>9</v>
      </c>
      <c r="B651" s="4">
        <v>43564</v>
      </c>
      <c r="D651" t="s">
        <v>716</v>
      </c>
      <c r="E651" s="1">
        <v>665</v>
      </c>
      <c r="F651" s="1"/>
      <c r="G651" s="1">
        <v>21420.74</v>
      </c>
      <c r="H651" t="s">
        <v>138</v>
      </c>
      <c r="J651">
        <v>5</v>
      </c>
      <c r="K651" t="str">
        <f>IF(Tabla1[[#This Row],[cheque]]="","''",Tabla1[[#This Row],[cheque]])</f>
        <v>''</v>
      </c>
      <c r="L651">
        <f>VLOOKUP(Tabla1[[#This Row],[banco]],Hoja2!$A$1:$B$6,2,0)</f>
        <v>4</v>
      </c>
      <c r="M651" t="str">
        <f>CONCATENATE("'2019-",J651,"-",Tabla1[[#This Row],[dia]],"'")</f>
        <v>'2019-5-9'</v>
      </c>
      <c r="N651" s="4">
        <f>DATE(2019,J651,Tabla1[[#This Row],[dia]])</f>
        <v>43594</v>
      </c>
      <c r="P651">
        <f>DAY(Tabla1[[#This Row],[fecha]])</f>
        <v>9</v>
      </c>
      <c r="Q651">
        <f>MONTH(Tabla1[[#This Row],[fecha]])</f>
        <v>4</v>
      </c>
      <c r="R651">
        <f>YEAR(Tabla1[[#This Row],[fecha]])</f>
        <v>2019</v>
      </c>
      <c r="S651" t="str">
        <f t="shared" si="30"/>
        <v>'2019-4-9'</v>
      </c>
      <c r="T651" t="str">
        <f t="shared" si="31"/>
        <v/>
      </c>
      <c r="U651" t="str">
        <f t="shared" si="32"/>
        <v>insert into estados_cuenta (tipo_movimiento, concepto, fecha, cheque, total, deposito, pagado, estatus, created_at, updated_at, pagado_boolean, id_cuenta, id_admin) values('INGRESO','REN Y DUSO PAGO 7/12 BARAKATO SALON RECIBO 2177','2019-4-9','',665,665,665,'Pagado','2019-06-27 22:39:00','2019-06-27 22:39:00',1,4,2);</v>
      </c>
    </row>
    <row r="652" spans="1:21" x14ac:dyDescent="0.2">
      <c r="A652">
        <v>10</v>
      </c>
      <c r="B652" s="4">
        <v>43565</v>
      </c>
      <c r="D652" t="s">
        <v>321</v>
      </c>
      <c r="E652" s="1">
        <v>500</v>
      </c>
      <c r="F652" s="1"/>
      <c r="G652" s="1">
        <v>70449.52</v>
      </c>
      <c r="H652" t="s">
        <v>137</v>
      </c>
      <c r="J652">
        <v>5</v>
      </c>
      <c r="K652" t="str">
        <f>IF(Tabla1[[#This Row],[cheque]]="","''",Tabla1[[#This Row],[cheque]])</f>
        <v>''</v>
      </c>
      <c r="L652">
        <f>VLOOKUP(Tabla1[[#This Row],[banco]],Hoja2!$A$1:$B$6,2,0)</f>
        <v>3</v>
      </c>
      <c r="M652" t="str">
        <f>CONCATENATE("'2019-",J652,"-",Tabla1[[#This Row],[dia]],"'")</f>
        <v>'2019-5-10'</v>
      </c>
      <c r="N652" s="4">
        <f>DATE(2019,J652,Tabla1[[#This Row],[dia]])</f>
        <v>43595</v>
      </c>
      <c r="P652">
        <f>DAY(Tabla1[[#This Row],[fecha]])</f>
        <v>10</v>
      </c>
      <c r="Q652">
        <f>MONTH(Tabla1[[#This Row],[fecha]])</f>
        <v>4</v>
      </c>
      <c r="R652">
        <f>YEAR(Tabla1[[#This Row],[fecha]])</f>
        <v>2019</v>
      </c>
      <c r="S652" t="str">
        <f t="shared" si="30"/>
        <v>'2019-4-10'</v>
      </c>
      <c r="T652" t="str">
        <f t="shared" si="31"/>
        <v/>
      </c>
      <c r="U652" t="str">
        <f t="shared" si="32"/>
        <v>insert into estados_cuenta (tipo_movimiento, concepto, fecha, cheque, total, deposito, pagado, estatus, created_at, updated_at, pagado_boolean, id_cuenta, id_admin) values('INGRESO','EF MIXTO "SERVILIM" RECIBO 2169','2019-4-10','',500,500,500,'Pagado','2019-06-27 22:39:00','2019-06-27 22:39:00',1,3,2);</v>
      </c>
    </row>
    <row r="653" spans="1:21" x14ac:dyDescent="0.2">
      <c r="A653">
        <v>10</v>
      </c>
      <c r="B653" s="4">
        <v>43565</v>
      </c>
      <c r="D653" t="s">
        <v>322</v>
      </c>
      <c r="E653" s="1">
        <v>5990</v>
      </c>
      <c r="F653" s="1"/>
      <c r="G653" s="1">
        <v>76439.520000000004</v>
      </c>
      <c r="H653" t="s">
        <v>137</v>
      </c>
      <c r="J653">
        <v>5</v>
      </c>
      <c r="K653" t="str">
        <f>IF(Tabla1[[#This Row],[cheque]]="","''",Tabla1[[#This Row],[cheque]])</f>
        <v>''</v>
      </c>
      <c r="L653">
        <f>VLOOKUP(Tabla1[[#This Row],[banco]],Hoja2!$A$1:$B$6,2,0)</f>
        <v>3</v>
      </c>
      <c r="M653" t="str">
        <f>CONCATENATE("'2019-",J653,"-",Tabla1[[#This Row],[dia]],"'")</f>
        <v>'2019-5-10'</v>
      </c>
      <c r="N653" s="4">
        <f>DATE(2019,J653,Tabla1[[#This Row],[dia]])</f>
        <v>43595</v>
      </c>
      <c r="P653">
        <f>DAY(Tabla1[[#This Row],[fecha]])</f>
        <v>10</v>
      </c>
      <c r="Q653">
        <f>MONTH(Tabla1[[#This Row],[fecha]])</f>
        <v>4</v>
      </c>
      <c r="R653">
        <f>YEAR(Tabla1[[#This Row],[fecha]])</f>
        <v>2019</v>
      </c>
      <c r="S653" t="str">
        <f t="shared" si="30"/>
        <v>'2019-4-10'</v>
      </c>
      <c r="T653" t="str">
        <f t="shared" si="31"/>
        <v/>
      </c>
      <c r="U653" t="str">
        <f t="shared" si="32"/>
        <v>insert into estados_cuenta (tipo_movimiento, concepto, fecha, cheque, total, deposito, pagado, estatus, created_at, updated_at, pagado_boolean, id_cuenta, id_admin) values('INGRESO','RM "MARIA MIA" RECIBO 2176','2019-4-10','',5990,5990,5990,'Pagado','2019-06-27 22:39:00','2019-06-27 22:39:00',1,3,2);</v>
      </c>
    </row>
    <row r="654" spans="1:21" x14ac:dyDescent="0.2">
      <c r="A654">
        <v>11</v>
      </c>
      <c r="B654" s="4">
        <v>43566</v>
      </c>
      <c r="D654" t="s">
        <v>323</v>
      </c>
      <c r="F654" s="1">
        <v>464</v>
      </c>
      <c r="G654" s="1">
        <v>75975.520000000004</v>
      </c>
      <c r="H654" t="s">
        <v>137</v>
      </c>
      <c r="J654">
        <v>5</v>
      </c>
      <c r="K654" t="str">
        <f>IF(Tabla1[[#This Row],[cheque]]="","''",Tabla1[[#This Row],[cheque]])</f>
        <v>''</v>
      </c>
      <c r="L654">
        <f>VLOOKUP(Tabla1[[#This Row],[banco]],Hoja2!$A$1:$B$6,2,0)</f>
        <v>3</v>
      </c>
      <c r="M654" t="str">
        <f>CONCATENATE("'2019-",J654,"-",Tabla1[[#This Row],[dia]],"'")</f>
        <v>'2019-5-11'</v>
      </c>
      <c r="N654" s="4">
        <f>DATE(2019,J654,Tabla1[[#This Row],[dia]])</f>
        <v>43596</v>
      </c>
      <c r="P654">
        <f>DAY(Tabla1[[#This Row],[fecha]])</f>
        <v>11</v>
      </c>
      <c r="Q654">
        <f>MONTH(Tabla1[[#This Row],[fecha]])</f>
        <v>4</v>
      </c>
      <c r="R654">
        <f>YEAR(Tabla1[[#This Row],[fecha]])</f>
        <v>2019</v>
      </c>
      <c r="S654" t="str">
        <f t="shared" si="30"/>
        <v>'2019-4-11'</v>
      </c>
      <c r="T654" t="str">
        <f t="shared" si="31"/>
        <v>insert into estados_cuenta (tipo_movimiento, concepto, fecha, cheque, total, retiro, pagado, estatus, created_at, updated_at, pagado_boolean, id_cuenta, id_admin) values('EGRESO','PAGO GO PROFIT','2019-4-11','',464,464,464,'Pagado','2019-06-27 22:39:00','2019-06-27 22:39:00',1,3,2);</v>
      </c>
      <c r="U654" t="str">
        <f t="shared" si="32"/>
        <v/>
      </c>
    </row>
    <row r="655" spans="1:21" x14ac:dyDescent="0.2">
      <c r="A655">
        <v>11</v>
      </c>
      <c r="B655" s="4">
        <v>43566</v>
      </c>
      <c r="D655" t="s">
        <v>324</v>
      </c>
      <c r="F655" s="1">
        <v>796</v>
      </c>
      <c r="G655" s="1">
        <v>75179.520000000004</v>
      </c>
      <c r="H655" t="s">
        <v>137</v>
      </c>
      <c r="J655">
        <v>5</v>
      </c>
      <c r="K655" t="str">
        <f>IF(Tabla1[[#This Row],[cheque]]="","''",Tabla1[[#This Row],[cheque]])</f>
        <v>''</v>
      </c>
      <c r="L655">
        <f>VLOOKUP(Tabla1[[#This Row],[banco]],Hoja2!$A$1:$B$6,2,0)</f>
        <v>3</v>
      </c>
      <c r="M655" t="str">
        <f>CONCATENATE("'2019-",J655,"-",Tabla1[[#This Row],[dia]],"'")</f>
        <v>'2019-5-11'</v>
      </c>
      <c r="N655" s="4">
        <f>DATE(2019,J655,Tabla1[[#This Row],[dia]])</f>
        <v>43596</v>
      </c>
      <c r="P655">
        <f>DAY(Tabla1[[#This Row],[fecha]])</f>
        <v>11</v>
      </c>
      <c r="Q655">
        <f>MONTH(Tabla1[[#This Row],[fecha]])</f>
        <v>4</v>
      </c>
      <c r="R655">
        <f>YEAR(Tabla1[[#This Row],[fecha]])</f>
        <v>2019</v>
      </c>
      <c r="S655" t="str">
        <f t="shared" si="30"/>
        <v>'2019-4-11'</v>
      </c>
      <c r="T655" t="str">
        <f t="shared" si="31"/>
        <v>insert into estados_cuenta (tipo_movimiento, concepto, fecha, cheque, total, retiro, pagado, estatus, created_at, updated_at, pagado_boolean, id_cuenta, id_admin) values('EGRESO','COPIAS CERTIFICADAS','2019-4-11','',796,796,796,'Pagado','2019-06-27 22:39:00','2019-06-27 22:39:00',1,3,2);</v>
      </c>
      <c r="U655" t="str">
        <f t="shared" si="32"/>
        <v/>
      </c>
    </row>
    <row r="656" spans="1:21" x14ac:dyDescent="0.2">
      <c r="A656">
        <v>11</v>
      </c>
      <c r="B656" s="4">
        <v>43566</v>
      </c>
      <c r="D656" t="s">
        <v>325</v>
      </c>
      <c r="F656" s="1">
        <v>297.75</v>
      </c>
      <c r="G656" s="1">
        <v>74881.77</v>
      </c>
      <c r="H656" t="s">
        <v>137</v>
      </c>
      <c r="J656">
        <v>5</v>
      </c>
      <c r="K656" t="str">
        <f>IF(Tabla1[[#This Row],[cheque]]="","''",Tabla1[[#This Row],[cheque]])</f>
        <v>''</v>
      </c>
      <c r="L656">
        <f>VLOOKUP(Tabla1[[#This Row],[banco]],Hoja2!$A$1:$B$6,2,0)</f>
        <v>3</v>
      </c>
      <c r="M656" t="str">
        <f>CONCATENATE("'2019-",J656,"-",Tabla1[[#This Row],[dia]],"'")</f>
        <v>'2019-5-11'</v>
      </c>
      <c r="N656" s="4">
        <f>DATE(2019,J656,Tabla1[[#This Row],[dia]])</f>
        <v>43596</v>
      </c>
      <c r="P656">
        <f>DAY(Tabla1[[#This Row],[fecha]])</f>
        <v>11</v>
      </c>
      <c r="Q656">
        <f>MONTH(Tabla1[[#This Row],[fecha]])</f>
        <v>4</v>
      </c>
      <c r="R656">
        <f>YEAR(Tabla1[[#This Row],[fecha]])</f>
        <v>2019</v>
      </c>
      <c r="S656" t="str">
        <f t="shared" si="30"/>
        <v>'2019-4-11'</v>
      </c>
      <c r="T656" t="str">
        <f t="shared" si="31"/>
        <v>insert into estados_cuenta (tipo_movimiento, concepto, fecha, cheque, total, retiro, pagado, estatus, created_at, updated_at, pagado_boolean, id_cuenta, id_admin) values('EGRESO','FEDEX','2019-4-11','',297.75,297.75,297.75,'Pagado','2019-06-27 22:39:00','2019-06-27 22:39:00',1,3,2);</v>
      </c>
      <c r="U656" t="str">
        <f t="shared" si="32"/>
        <v/>
      </c>
    </row>
    <row r="657" spans="1:21" x14ac:dyDescent="0.2">
      <c r="A657">
        <v>11</v>
      </c>
      <c r="B657" s="4">
        <v>43566</v>
      </c>
      <c r="D657" t="s">
        <v>326</v>
      </c>
      <c r="E657" s="1">
        <v>3300.2</v>
      </c>
      <c r="F657" s="1"/>
      <c r="G657" s="1">
        <v>78181.97</v>
      </c>
      <c r="H657" t="s">
        <v>137</v>
      </c>
      <c r="J657">
        <v>5</v>
      </c>
      <c r="K657" t="str">
        <f>IF(Tabla1[[#This Row],[cheque]]="","''",Tabla1[[#This Row],[cheque]])</f>
        <v>''</v>
      </c>
      <c r="L657">
        <f>VLOOKUP(Tabla1[[#This Row],[banco]],Hoja2!$A$1:$B$6,2,0)</f>
        <v>3</v>
      </c>
      <c r="M657" t="str">
        <f>CONCATENATE("'2019-",J657,"-",Tabla1[[#This Row],[dia]],"'")</f>
        <v>'2019-5-11'</v>
      </c>
      <c r="N657" s="4">
        <f>DATE(2019,J657,Tabla1[[#This Row],[dia]])</f>
        <v>43596</v>
      </c>
      <c r="P657">
        <f>DAY(Tabla1[[#This Row],[fecha]])</f>
        <v>11</v>
      </c>
      <c r="Q657">
        <f>MONTH(Tabla1[[#This Row],[fecha]])</f>
        <v>4</v>
      </c>
      <c r="R657">
        <f>YEAR(Tabla1[[#This Row],[fecha]])</f>
        <v>2019</v>
      </c>
      <c r="S657" t="str">
        <f t="shared" si="30"/>
        <v>'2019-4-11'</v>
      </c>
      <c r="T657" t="str">
        <f t="shared" si="31"/>
        <v/>
      </c>
      <c r="U657" t="str">
        <f t="shared" si="32"/>
        <v>insert into estados_cuenta (tipo_movimiento, concepto, fecha, cheque, total, deposito, pagado, estatus, created_at, updated_at, pagado_boolean, id_cuenta, id_admin) values('INGRESO','RM "EPIFANIA" PAGO 1/2 FACTURA 6035','2019-4-11','',3300.2,3300.2,3300.2,'Pagado','2019-06-27 22:39:00','2019-06-27 22:39:00',1,3,2);</v>
      </c>
    </row>
    <row r="658" spans="1:21" x14ac:dyDescent="0.2">
      <c r="A658">
        <v>11</v>
      </c>
      <c r="B658" s="4">
        <v>43566</v>
      </c>
      <c r="D658" t="s">
        <v>327</v>
      </c>
      <c r="F658" s="1">
        <v>8920.3799999999992</v>
      </c>
      <c r="G658" s="1">
        <v>69261.59</v>
      </c>
      <c r="H658" t="s">
        <v>137</v>
      </c>
      <c r="J658">
        <v>5</v>
      </c>
      <c r="K658" t="str">
        <f>IF(Tabla1[[#This Row],[cheque]]="","''",Tabla1[[#This Row],[cheque]])</f>
        <v>''</v>
      </c>
      <c r="L658">
        <f>VLOOKUP(Tabla1[[#This Row],[banco]],Hoja2!$A$1:$B$6,2,0)</f>
        <v>3</v>
      </c>
      <c r="M658" t="str">
        <f>CONCATENATE("'2019-",J658,"-",Tabla1[[#This Row],[dia]],"'")</f>
        <v>'2019-5-11'</v>
      </c>
      <c r="N658" s="4">
        <f>DATE(2019,J658,Tabla1[[#This Row],[dia]])</f>
        <v>43596</v>
      </c>
      <c r="P658">
        <f>DAY(Tabla1[[#This Row],[fecha]])</f>
        <v>11</v>
      </c>
      <c r="Q658">
        <f>MONTH(Tabla1[[#This Row],[fecha]])</f>
        <v>4</v>
      </c>
      <c r="R658">
        <f>YEAR(Tabla1[[#This Row],[fecha]])</f>
        <v>2019</v>
      </c>
      <c r="S658" t="str">
        <f t="shared" si="30"/>
        <v>'2019-4-11'</v>
      </c>
      <c r="T658" t="str">
        <f t="shared" si="31"/>
        <v>insert into estados_cuenta (tipo_movimiento, concepto, fecha, cheque, total, retiro, pagado, estatus, created_at, updated_at, pagado_boolean, id_cuenta, id_admin) values('EGRESO','CHEQUE PAGADO','2019-4-11','',8920.38,8920.38,8920.38,'Pagado','2019-06-27 22:39:00','2019-06-27 22:39:00',1,3,2);</v>
      </c>
      <c r="U658" t="str">
        <f t="shared" si="32"/>
        <v/>
      </c>
    </row>
    <row r="659" spans="1:21" x14ac:dyDescent="0.2">
      <c r="A659">
        <v>11</v>
      </c>
      <c r="B659" s="4">
        <v>43566</v>
      </c>
      <c r="D659" t="s">
        <v>327</v>
      </c>
      <c r="F659" s="1">
        <v>15000</v>
      </c>
      <c r="G659" s="1">
        <v>54261.59</v>
      </c>
      <c r="H659" t="s">
        <v>137</v>
      </c>
      <c r="J659">
        <v>5</v>
      </c>
      <c r="K659" t="str">
        <f>IF(Tabla1[[#This Row],[cheque]]="","''",Tabla1[[#This Row],[cheque]])</f>
        <v>''</v>
      </c>
      <c r="L659">
        <f>VLOOKUP(Tabla1[[#This Row],[banco]],Hoja2!$A$1:$B$6,2,0)</f>
        <v>3</v>
      </c>
      <c r="M659" t="str">
        <f>CONCATENATE("'2019-",J659,"-",Tabla1[[#This Row],[dia]],"'")</f>
        <v>'2019-5-11'</v>
      </c>
      <c r="N659" s="4">
        <f>DATE(2019,J659,Tabla1[[#This Row],[dia]])</f>
        <v>43596</v>
      </c>
      <c r="P659">
        <f>DAY(Tabla1[[#This Row],[fecha]])</f>
        <v>11</v>
      </c>
      <c r="Q659">
        <f>MONTH(Tabla1[[#This Row],[fecha]])</f>
        <v>4</v>
      </c>
      <c r="R659">
        <f>YEAR(Tabla1[[#This Row],[fecha]])</f>
        <v>2019</v>
      </c>
      <c r="S659" t="str">
        <f t="shared" si="30"/>
        <v>'2019-4-11'</v>
      </c>
      <c r="T659" t="str">
        <f t="shared" si="31"/>
        <v>insert into estados_cuenta (tipo_movimiento, concepto, fecha, cheque, total, retiro, pagado, estatus, created_at, updated_at, pagado_boolean, id_cuenta, id_admin) values('EGRESO','CHEQUE PAGADO','2019-4-11','',15000,15000,15000,'Pagado','2019-06-27 22:39:00','2019-06-27 22:39:00',1,3,2);</v>
      </c>
      <c r="U659" t="str">
        <f t="shared" si="32"/>
        <v/>
      </c>
    </row>
    <row r="660" spans="1:21" x14ac:dyDescent="0.2">
      <c r="A660">
        <v>11</v>
      </c>
      <c r="B660" s="4">
        <v>43566</v>
      </c>
      <c r="D660" t="s">
        <v>328</v>
      </c>
      <c r="F660" s="1">
        <v>16240</v>
      </c>
      <c r="G660" s="1">
        <v>38021.589999999997</v>
      </c>
      <c r="H660" t="s">
        <v>137</v>
      </c>
      <c r="J660">
        <v>5</v>
      </c>
      <c r="K660" t="str">
        <f>IF(Tabla1[[#This Row],[cheque]]="","''",Tabla1[[#This Row],[cheque]])</f>
        <v>''</v>
      </c>
      <c r="L660">
        <f>VLOOKUP(Tabla1[[#This Row],[banco]],Hoja2!$A$1:$B$6,2,0)</f>
        <v>3</v>
      </c>
      <c r="M660" t="str">
        <f>CONCATENATE("'2019-",J660,"-",Tabla1[[#This Row],[dia]],"'")</f>
        <v>'2019-5-11'</v>
      </c>
      <c r="N660" s="4">
        <f>DATE(2019,J660,Tabla1[[#This Row],[dia]])</f>
        <v>43596</v>
      </c>
      <c r="P660">
        <f>DAY(Tabla1[[#This Row],[fecha]])</f>
        <v>11</v>
      </c>
      <c r="Q660">
        <f>MONTH(Tabla1[[#This Row],[fecha]])</f>
        <v>4</v>
      </c>
      <c r="R660">
        <f>YEAR(Tabla1[[#This Row],[fecha]])</f>
        <v>2019</v>
      </c>
      <c r="S660" t="str">
        <f t="shared" si="30"/>
        <v>'2019-4-11'</v>
      </c>
      <c r="T660" t="str">
        <f t="shared" si="31"/>
        <v>insert into estados_cuenta (tipo_movimiento, concepto, fecha, cheque, total, retiro, pagado, estatus, created_at, updated_at, pagado_boolean, id_cuenta, id_admin) values('EGRESO','PAGO ININTEGRUM','2019-4-11','',16240,16240,16240,'Pagado','2019-06-27 22:39:00','2019-06-27 22:39:00',1,3,2);</v>
      </c>
      <c r="U660" t="str">
        <f t="shared" si="32"/>
        <v/>
      </c>
    </row>
    <row r="661" spans="1:21" x14ac:dyDescent="0.2">
      <c r="A661">
        <v>11</v>
      </c>
      <c r="B661" s="4">
        <v>43566</v>
      </c>
      <c r="D661" t="s">
        <v>329</v>
      </c>
      <c r="F661" s="1">
        <v>6194</v>
      </c>
      <c r="G661" s="1">
        <v>31827.59</v>
      </c>
      <c r="H661" t="s">
        <v>137</v>
      </c>
      <c r="J661">
        <v>5</v>
      </c>
      <c r="K661" t="str">
        <f>IF(Tabla1[[#This Row],[cheque]]="","''",Tabla1[[#This Row],[cheque]])</f>
        <v>''</v>
      </c>
      <c r="L661">
        <f>VLOOKUP(Tabla1[[#This Row],[banco]],Hoja2!$A$1:$B$6,2,0)</f>
        <v>3</v>
      </c>
      <c r="M661" t="str">
        <f>CONCATENATE("'2019-",J661,"-",Tabla1[[#This Row],[dia]],"'")</f>
        <v>'2019-5-11'</v>
      </c>
      <c r="N661" s="4">
        <f>DATE(2019,J661,Tabla1[[#This Row],[dia]])</f>
        <v>43596</v>
      </c>
      <c r="P661">
        <f>DAY(Tabla1[[#This Row],[fecha]])</f>
        <v>11</v>
      </c>
      <c r="Q661">
        <f>MONTH(Tabla1[[#This Row],[fecha]])</f>
        <v>4</v>
      </c>
      <c r="R661">
        <f>YEAR(Tabla1[[#This Row],[fecha]])</f>
        <v>2019</v>
      </c>
      <c r="S661" t="str">
        <f t="shared" si="30"/>
        <v>'2019-4-11'</v>
      </c>
      <c r="T661" t="str">
        <f t="shared" si="31"/>
        <v>insert into estados_cuenta (tipo_movimiento, concepto, fecha, cheque, total, retiro, pagado, estatus, created_at, updated_at, pagado_boolean, id_cuenta, id_admin) values('EGRESO','DEV AGROTEC','2019-4-11','',6194,6194,6194,'Pagado','2019-06-27 22:39:00','2019-06-27 22:39:00',1,3,2);</v>
      </c>
      <c r="U661" t="str">
        <f t="shared" si="32"/>
        <v/>
      </c>
    </row>
    <row r="662" spans="1:21" x14ac:dyDescent="0.2">
      <c r="A662">
        <v>11</v>
      </c>
      <c r="B662" s="4">
        <v>43566</v>
      </c>
      <c r="D662" t="s">
        <v>650</v>
      </c>
      <c r="F662" s="1">
        <v>9251.94</v>
      </c>
      <c r="G662" s="1">
        <v>3875.94</v>
      </c>
      <c r="H662" t="s">
        <v>136</v>
      </c>
      <c r="J662">
        <v>5</v>
      </c>
      <c r="K662" t="str">
        <f>IF(Tabla1[[#This Row],[cheque]]="","''",Tabla1[[#This Row],[cheque]])</f>
        <v>''</v>
      </c>
      <c r="L662">
        <f>VLOOKUP(Tabla1[[#This Row],[banco]],Hoja2!$A$1:$B$6,2,0)</f>
        <v>2</v>
      </c>
      <c r="M662" t="str">
        <f>CONCATENATE("'2019-",J662,"-",Tabla1[[#This Row],[dia]],"'")</f>
        <v>'2019-5-11'</v>
      </c>
      <c r="N662" s="4">
        <f>DATE(2019,J662,Tabla1[[#This Row],[dia]])</f>
        <v>43596</v>
      </c>
      <c r="P662">
        <f>DAY(Tabla1[[#This Row],[fecha]])</f>
        <v>11</v>
      </c>
      <c r="Q662">
        <f>MONTH(Tabla1[[#This Row],[fecha]])</f>
        <v>4</v>
      </c>
      <c r="R662">
        <f>YEAR(Tabla1[[#This Row],[fecha]])</f>
        <v>2019</v>
      </c>
      <c r="S662" t="str">
        <f t="shared" si="30"/>
        <v>'2019-4-11'</v>
      </c>
      <c r="T662" t="str">
        <f t="shared" si="31"/>
        <v>insert into estados_cuenta (tipo_movimiento, concepto, fecha, cheque, total, retiro, pagado, estatus, created_at, updated_at, pagado_boolean, id_cuenta, id_admin) values('EGRESO','IFOURGROUP','2019-4-11','',9251.94,9251.94,9251.94,'Pagado','2019-06-27 22:39:00','2019-06-27 22:39:00',1,2,2);</v>
      </c>
      <c r="U662" t="str">
        <f t="shared" si="32"/>
        <v/>
      </c>
    </row>
    <row r="663" spans="1:21" x14ac:dyDescent="0.2">
      <c r="A663">
        <v>12</v>
      </c>
      <c r="B663" s="4">
        <v>43567</v>
      </c>
      <c r="D663" t="s">
        <v>330</v>
      </c>
      <c r="E663" s="1">
        <v>580</v>
      </c>
      <c r="F663" s="1"/>
      <c r="G663" s="1">
        <v>32407.59</v>
      </c>
      <c r="H663" t="s">
        <v>137</v>
      </c>
      <c r="J663">
        <v>5</v>
      </c>
      <c r="K663" t="str">
        <f>IF(Tabla1[[#This Row],[cheque]]="","''",Tabla1[[#This Row],[cheque]])</f>
        <v>''</v>
      </c>
      <c r="L663">
        <f>VLOOKUP(Tabla1[[#This Row],[banco]],Hoja2!$A$1:$B$6,2,0)</f>
        <v>3</v>
      </c>
      <c r="M663" t="str">
        <f>CONCATENATE("'2019-",J663,"-",Tabla1[[#This Row],[dia]],"'")</f>
        <v>'2019-5-12'</v>
      </c>
      <c r="N663" s="4">
        <f>DATE(2019,J663,Tabla1[[#This Row],[dia]])</f>
        <v>43597</v>
      </c>
      <c r="P663">
        <f>DAY(Tabla1[[#This Row],[fecha]])</f>
        <v>12</v>
      </c>
      <c r="Q663">
        <f>MONTH(Tabla1[[#This Row],[fecha]])</f>
        <v>4</v>
      </c>
      <c r="R663">
        <f>YEAR(Tabla1[[#This Row],[fecha]])</f>
        <v>2019</v>
      </c>
      <c r="S663" t="str">
        <f t="shared" si="30"/>
        <v>'2019-4-12'</v>
      </c>
      <c r="T663" t="str">
        <f t="shared" si="31"/>
        <v/>
      </c>
      <c r="U663" t="str">
        <f t="shared" si="32"/>
        <v>insert into estados_cuenta (tipo_movimiento, concepto, fecha, cheque, total, deposito, pagado, estatus, created_at, updated_at, pagado_boolean, id_cuenta, id_admin) values('INGRESO','EF MIXTO "GW INTEGRACION" FACTURA 6039','2019-4-12','',580,580,580,'Pagado','2019-06-27 22:39:00','2019-06-27 22:39:00',1,3,2);</v>
      </c>
    </row>
    <row r="664" spans="1:21" x14ac:dyDescent="0.2">
      <c r="A664">
        <v>12</v>
      </c>
      <c r="B664" s="4">
        <v>43567</v>
      </c>
      <c r="D664" t="s">
        <v>13</v>
      </c>
      <c r="F664" s="1">
        <v>13000</v>
      </c>
      <c r="G664" s="1">
        <v>19407.59</v>
      </c>
      <c r="H664" t="s">
        <v>137</v>
      </c>
      <c r="J664">
        <v>5</v>
      </c>
      <c r="K664" t="str">
        <f>IF(Tabla1[[#This Row],[cheque]]="","''",Tabla1[[#This Row],[cheque]])</f>
        <v>''</v>
      </c>
      <c r="L664">
        <f>VLOOKUP(Tabla1[[#This Row],[banco]],Hoja2!$A$1:$B$6,2,0)</f>
        <v>3</v>
      </c>
      <c r="M664" t="str">
        <f>CONCATENATE("'2019-",J664,"-",Tabla1[[#This Row],[dia]],"'")</f>
        <v>'2019-5-12'</v>
      </c>
      <c r="N664" s="4">
        <f>DATE(2019,J664,Tabla1[[#This Row],[dia]])</f>
        <v>43597</v>
      </c>
      <c r="P664">
        <f>DAY(Tabla1[[#This Row],[fecha]])</f>
        <v>12</v>
      </c>
      <c r="Q664">
        <f>MONTH(Tabla1[[#This Row],[fecha]])</f>
        <v>4</v>
      </c>
      <c r="R664">
        <f>YEAR(Tabla1[[#This Row],[fecha]])</f>
        <v>2019</v>
      </c>
      <c r="S664" t="str">
        <f t="shared" si="30"/>
        <v>'2019-4-12'</v>
      </c>
      <c r="T664" t="str">
        <f t="shared" si="31"/>
        <v>insert into estados_cuenta (tipo_movimiento, concepto, fecha, cheque, total, retiro, pagado, estatus, created_at, updated_at, pagado_boolean, id_cuenta, id_admin) values('EGRESO','TRASPASO DE HSBC A BANCOMER','2019-4-12','',13000,13000,13000,'Pagado','2019-06-27 22:39:00','2019-06-27 22:39:00',1,3,2);</v>
      </c>
      <c r="U664" t="str">
        <f t="shared" si="32"/>
        <v/>
      </c>
    </row>
    <row r="665" spans="1:21" x14ac:dyDescent="0.2">
      <c r="A665">
        <v>12</v>
      </c>
      <c r="B665" s="4">
        <v>43567</v>
      </c>
      <c r="D665" t="s">
        <v>331</v>
      </c>
      <c r="E665" s="1">
        <v>500</v>
      </c>
      <c r="F665" s="1"/>
      <c r="G665" s="1">
        <v>19907.59</v>
      </c>
      <c r="H665" t="s">
        <v>137</v>
      </c>
      <c r="J665">
        <v>5</v>
      </c>
      <c r="K665" t="str">
        <f>IF(Tabla1[[#This Row],[cheque]]="","''",Tabla1[[#This Row],[cheque]])</f>
        <v>''</v>
      </c>
      <c r="L665">
        <f>VLOOKUP(Tabla1[[#This Row],[banco]],Hoja2!$A$1:$B$6,2,0)</f>
        <v>3</v>
      </c>
      <c r="M665" t="str">
        <f>CONCATENATE("'2019-",J665,"-",Tabla1[[#This Row],[dia]],"'")</f>
        <v>'2019-5-12'</v>
      </c>
      <c r="N665" s="4">
        <f>DATE(2019,J665,Tabla1[[#This Row],[dia]])</f>
        <v>43597</v>
      </c>
      <c r="P665">
        <f>DAY(Tabla1[[#This Row],[fecha]])</f>
        <v>12</v>
      </c>
      <c r="Q665">
        <f>MONTH(Tabla1[[#This Row],[fecha]])</f>
        <v>4</v>
      </c>
      <c r="R665">
        <f>YEAR(Tabla1[[#This Row],[fecha]])</f>
        <v>2019</v>
      </c>
      <c r="S665" t="str">
        <f t="shared" si="30"/>
        <v>'2019-4-12'</v>
      </c>
      <c r="T665" t="str">
        <f t="shared" si="31"/>
        <v/>
      </c>
      <c r="U665" t="str">
        <f t="shared" si="32"/>
        <v>insert into estados_cuenta (tipo_movimiento, concepto, fecha, cheque, total, deposito, pagado, estatus, created_at, updated_at, pagado_boolean, id_cuenta, id_admin) values('INGRESO','EF MIXTO "HUITZILOPORKY" RECIBO 2180','2019-4-12','',500,500,500,'Pagado','2019-06-27 22:39:00','2019-06-27 22:39:00',1,3,2);</v>
      </c>
    </row>
    <row r="666" spans="1:21" x14ac:dyDescent="0.2">
      <c r="A666">
        <v>12</v>
      </c>
      <c r="B666" s="4">
        <v>43567</v>
      </c>
      <c r="D666" t="s">
        <v>13</v>
      </c>
      <c r="E666" s="1">
        <v>13000</v>
      </c>
      <c r="F666" s="1"/>
      <c r="G666" s="1">
        <v>16875.939999999999</v>
      </c>
      <c r="H666" t="s">
        <v>136</v>
      </c>
      <c r="J666">
        <v>5</v>
      </c>
      <c r="K666" t="str">
        <f>IF(Tabla1[[#This Row],[cheque]]="","''",Tabla1[[#This Row],[cheque]])</f>
        <v>''</v>
      </c>
      <c r="L666">
        <f>VLOOKUP(Tabla1[[#This Row],[banco]],Hoja2!$A$1:$B$6,2,0)</f>
        <v>2</v>
      </c>
      <c r="M666" t="str">
        <f>CONCATENATE("'2019-",J666,"-",Tabla1[[#This Row],[dia]],"'")</f>
        <v>'2019-5-12'</v>
      </c>
      <c r="N666" s="4">
        <f>DATE(2019,J666,Tabla1[[#This Row],[dia]])</f>
        <v>43597</v>
      </c>
      <c r="P666">
        <f>DAY(Tabla1[[#This Row],[fecha]])</f>
        <v>12</v>
      </c>
      <c r="Q666">
        <f>MONTH(Tabla1[[#This Row],[fecha]])</f>
        <v>4</v>
      </c>
      <c r="R666">
        <f>YEAR(Tabla1[[#This Row],[fecha]])</f>
        <v>2019</v>
      </c>
      <c r="S666" t="str">
        <f t="shared" si="30"/>
        <v>'2019-4-12'</v>
      </c>
      <c r="T666" t="str">
        <f t="shared" si="31"/>
        <v/>
      </c>
      <c r="U666" t="str">
        <f t="shared" si="32"/>
        <v>insert into estados_cuenta (tipo_movimiento, concepto, fecha, cheque, total, deposito, pagado, estatus, created_at, updated_at, pagado_boolean, id_cuenta, id_admin) values('INGRESO','TRASPASO DE HSBC A BANCOMER','2019-4-12','',13000,13000,13000,'Pagado','2019-06-27 22:39:00','2019-06-27 22:39:00',1,2,2);</v>
      </c>
    </row>
    <row r="667" spans="1:21" x14ac:dyDescent="0.2">
      <c r="A667">
        <v>12</v>
      </c>
      <c r="B667" s="4">
        <v>43567</v>
      </c>
      <c r="D667" t="s">
        <v>651</v>
      </c>
      <c r="F667" s="1">
        <v>4156.79</v>
      </c>
      <c r="G667" s="1">
        <v>12719.15</v>
      </c>
      <c r="H667" t="s">
        <v>136</v>
      </c>
      <c r="J667">
        <v>5</v>
      </c>
      <c r="K667" t="str">
        <f>IF(Tabla1[[#This Row],[cheque]]="","''",Tabla1[[#This Row],[cheque]])</f>
        <v>''</v>
      </c>
      <c r="L667">
        <f>VLOOKUP(Tabla1[[#This Row],[banco]],Hoja2!$A$1:$B$6,2,0)</f>
        <v>2</v>
      </c>
      <c r="M667" t="str">
        <f>CONCATENATE("'2019-",J667,"-",Tabla1[[#This Row],[dia]],"'")</f>
        <v>'2019-5-12'</v>
      </c>
      <c r="N667" s="4">
        <f>DATE(2019,J667,Tabla1[[#This Row],[dia]])</f>
        <v>43597</v>
      </c>
      <c r="P667">
        <f>DAY(Tabla1[[#This Row],[fecha]])</f>
        <v>12</v>
      </c>
      <c r="Q667">
        <f>MONTH(Tabla1[[#This Row],[fecha]])</f>
        <v>4</v>
      </c>
      <c r="R667">
        <f>YEAR(Tabla1[[#This Row],[fecha]])</f>
        <v>2019</v>
      </c>
      <c r="S667" t="str">
        <f t="shared" si="30"/>
        <v>'2019-4-12'</v>
      </c>
      <c r="T667" t="str">
        <f t="shared" si="31"/>
        <v>insert into estados_cuenta (tipo_movimiento, concepto, fecha, cheque, total, retiro, pagado, estatus, created_at, updated_at, pagado_boolean, id_cuenta, id_admin) values('EGRESO','REN Y DUSO "CASTALLIA"','2019-4-12','',4156.79,4156.79,4156.79,'Pagado','2019-06-27 22:39:00','2019-06-27 22:39:00',1,2,2);</v>
      </c>
      <c r="U667" t="str">
        <f t="shared" si="32"/>
        <v/>
      </c>
    </row>
    <row r="668" spans="1:21" x14ac:dyDescent="0.2">
      <c r="A668">
        <v>15</v>
      </c>
      <c r="B668" s="4">
        <v>43570</v>
      </c>
      <c r="D668" t="s">
        <v>332</v>
      </c>
      <c r="E668" s="1">
        <v>580</v>
      </c>
      <c r="F668" s="1"/>
      <c r="G668" s="1">
        <v>20487.59</v>
      </c>
      <c r="H668" t="s">
        <v>137</v>
      </c>
      <c r="J668">
        <v>5</v>
      </c>
      <c r="K668" t="str">
        <f>IF(Tabla1[[#This Row],[cheque]]="","''",Tabla1[[#This Row],[cheque]])</f>
        <v>''</v>
      </c>
      <c r="L668">
        <f>VLOOKUP(Tabla1[[#This Row],[banco]],Hoja2!$A$1:$B$6,2,0)</f>
        <v>3</v>
      </c>
      <c r="M668" t="str">
        <f>CONCATENATE("'2019-",J668,"-",Tabla1[[#This Row],[dia]],"'")</f>
        <v>'2019-5-15'</v>
      </c>
      <c r="N668" s="4">
        <f>DATE(2019,J668,Tabla1[[#This Row],[dia]])</f>
        <v>43600</v>
      </c>
      <c r="P668">
        <f>DAY(Tabla1[[#This Row],[fecha]])</f>
        <v>15</v>
      </c>
      <c r="Q668">
        <f>MONTH(Tabla1[[#This Row],[fecha]])</f>
        <v>4</v>
      </c>
      <c r="R668">
        <f>YEAR(Tabla1[[#This Row],[fecha]])</f>
        <v>2019</v>
      </c>
      <c r="S668" t="str">
        <f t="shared" si="30"/>
        <v>'2019-4-15'</v>
      </c>
      <c r="T668" t="str">
        <f t="shared" si="31"/>
        <v/>
      </c>
      <c r="U668" t="str">
        <f t="shared" si="32"/>
        <v>insert into estados_cuenta (tipo_movimiento, concepto, fecha, cheque, total, deposito, pagado, estatus, created_at, updated_at, pagado_boolean, id_cuenta, id_admin) values('INGRESO','EF MIXTO "RICASA LIMPIEZA" FACTURA 6046','2019-4-15','',580,580,580,'Pagado','2019-06-27 22:39:00','2019-06-27 22:39:00',1,3,2);</v>
      </c>
    </row>
    <row r="669" spans="1:21" x14ac:dyDescent="0.2">
      <c r="A669">
        <v>15</v>
      </c>
      <c r="B669" s="4">
        <v>43570</v>
      </c>
      <c r="D669" t="s">
        <v>53</v>
      </c>
      <c r="F669" s="1">
        <v>4500</v>
      </c>
      <c r="G669" s="1">
        <v>15987.59</v>
      </c>
      <c r="H669" t="s">
        <v>137</v>
      </c>
      <c r="J669">
        <v>5</v>
      </c>
      <c r="K669" t="str">
        <f>IF(Tabla1[[#This Row],[cheque]]="","''",Tabla1[[#This Row],[cheque]])</f>
        <v>''</v>
      </c>
      <c r="L669">
        <f>VLOOKUP(Tabla1[[#This Row],[banco]],Hoja2!$A$1:$B$6,2,0)</f>
        <v>3</v>
      </c>
      <c r="M669" t="str">
        <f>CONCATENATE("'2019-",J669,"-",Tabla1[[#This Row],[dia]],"'")</f>
        <v>'2019-5-15'</v>
      </c>
      <c r="N669" s="4">
        <f>DATE(2019,J669,Tabla1[[#This Row],[dia]])</f>
        <v>43600</v>
      </c>
      <c r="P669">
        <f>DAY(Tabla1[[#This Row],[fecha]])</f>
        <v>15</v>
      </c>
      <c r="Q669">
        <f>MONTH(Tabla1[[#This Row],[fecha]])</f>
        <v>4</v>
      </c>
      <c r="R669">
        <f>YEAR(Tabla1[[#This Row],[fecha]])</f>
        <v>2019</v>
      </c>
      <c r="S669" t="str">
        <f t="shared" si="30"/>
        <v>'2019-4-15'</v>
      </c>
      <c r="T669" t="str">
        <f t="shared" si="31"/>
        <v>insert into estados_cuenta (tipo_movimiento, concepto, fecha, cheque, total, retiro, pagado, estatus, created_at, updated_at, pagado_boolean, id_cuenta, id_admin) values('EGRESO','NOMINA PAOLA','2019-4-15','',4500,4500,4500,'Pagado','2019-06-27 22:39:00','2019-06-27 22:39:00',1,3,2);</v>
      </c>
      <c r="U669" t="str">
        <f t="shared" si="32"/>
        <v/>
      </c>
    </row>
    <row r="670" spans="1:21" x14ac:dyDescent="0.2">
      <c r="A670">
        <v>15</v>
      </c>
      <c r="B670" s="4">
        <v>43570</v>
      </c>
      <c r="D670" t="s">
        <v>49</v>
      </c>
      <c r="F670" s="1">
        <v>5000</v>
      </c>
      <c r="G670" s="1">
        <v>10987.59</v>
      </c>
      <c r="H670" t="s">
        <v>137</v>
      </c>
      <c r="J670">
        <v>5</v>
      </c>
      <c r="K670" t="str">
        <f>IF(Tabla1[[#This Row],[cheque]]="","''",Tabla1[[#This Row],[cheque]])</f>
        <v>''</v>
      </c>
      <c r="L670">
        <f>VLOOKUP(Tabla1[[#This Row],[banco]],Hoja2!$A$1:$B$6,2,0)</f>
        <v>3</v>
      </c>
      <c r="M670" t="str">
        <f>CONCATENATE("'2019-",J670,"-",Tabla1[[#This Row],[dia]],"'")</f>
        <v>'2019-5-15'</v>
      </c>
      <c r="N670" s="4">
        <f>DATE(2019,J670,Tabla1[[#This Row],[dia]])</f>
        <v>43600</v>
      </c>
      <c r="P670">
        <f>DAY(Tabla1[[#This Row],[fecha]])</f>
        <v>15</v>
      </c>
      <c r="Q670">
        <f>MONTH(Tabla1[[#This Row],[fecha]])</f>
        <v>4</v>
      </c>
      <c r="R670">
        <f>YEAR(Tabla1[[#This Row],[fecha]])</f>
        <v>2019</v>
      </c>
      <c r="S670" t="str">
        <f t="shared" si="30"/>
        <v>'2019-4-15'</v>
      </c>
      <c r="T670" t="str">
        <f t="shared" si="31"/>
        <v>insert into estados_cuenta (tipo_movimiento, concepto, fecha, cheque, total, retiro, pagado, estatus, created_at, updated_at, pagado_boolean, id_cuenta, id_admin) values('EGRESO','NOMINA LULY','2019-4-15','',5000,5000,5000,'Pagado','2019-06-27 22:39:00','2019-06-27 22:39:00',1,3,2);</v>
      </c>
      <c r="U670" t="str">
        <f t="shared" si="32"/>
        <v/>
      </c>
    </row>
    <row r="671" spans="1:21" x14ac:dyDescent="0.2">
      <c r="A671">
        <v>15</v>
      </c>
      <c r="B671" s="4">
        <v>43570</v>
      </c>
      <c r="D671" t="s">
        <v>50</v>
      </c>
      <c r="F671" s="1">
        <v>4500</v>
      </c>
      <c r="G671" s="1">
        <v>6487.59</v>
      </c>
      <c r="H671" t="s">
        <v>137</v>
      </c>
      <c r="J671">
        <v>5</v>
      </c>
      <c r="K671" t="str">
        <f>IF(Tabla1[[#This Row],[cheque]]="","''",Tabla1[[#This Row],[cheque]])</f>
        <v>''</v>
      </c>
      <c r="L671">
        <f>VLOOKUP(Tabla1[[#This Row],[banco]],Hoja2!$A$1:$B$6,2,0)</f>
        <v>3</v>
      </c>
      <c r="M671" t="str">
        <f>CONCATENATE("'2019-",J671,"-",Tabla1[[#This Row],[dia]],"'")</f>
        <v>'2019-5-15'</v>
      </c>
      <c r="N671" s="4">
        <f>DATE(2019,J671,Tabla1[[#This Row],[dia]])</f>
        <v>43600</v>
      </c>
      <c r="P671">
        <f>DAY(Tabla1[[#This Row],[fecha]])</f>
        <v>15</v>
      </c>
      <c r="Q671">
        <f>MONTH(Tabla1[[#This Row],[fecha]])</f>
        <v>4</v>
      </c>
      <c r="R671">
        <f>YEAR(Tabla1[[#This Row],[fecha]])</f>
        <v>2019</v>
      </c>
      <c r="S671" t="str">
        <f t="shared" si="30"/>
        <v>'2019-4-15'</v>
      </c>
      <c r="T671" t="str">
        <f t="shared" si="31"/>
        <v>insert into estados_cuenta (tipo_movimiento, concepto, fecha, cheque, total, retiro, pagado, estatus, created_at, updated_at, pagado_boolean, id_cuenta, id_admin) values('EGRESO','NOMINA CRISTY','2019-4-15','',4500,4500,4500,'Pagado','2019-06-27 22:39:00','2019-06-27 22:39:00',1,3,2);</v>
      </c>
      <c r="U671" t="str">
        <f t="shared" si="32"/>
        <v/>
      </c>
    </row>
    <row r="672" spans="1:21" x14ac:dyDescent="0.2">
      <c r="A672">
        <v>15</v>
      </c>
      <c r="B672" s="4">
        <v>43570</v>
      </c>
      <c r="D672" t="s">
        <v>74</v>
      </c>
      <c r="F672" s="1">
        <v>3000</v>
      </c>
      <c r="G672" s="1">
        <v>3487.59</v>
      </c>
      <c r="H672" t="s">
        <v>137</v>
      </c>
      <c r="J672">
        <v>5</v>
      </c>
      <c r="K672" t="str">
        <f>IF(Tabla1[[#This Row],[cheque]]="","''",Tabla1[[#This Row],[cheque]])</f>
        <v>''</v>
      </c>
      <c r="L672">
        <f>VLOOKUP(Tabla1[[#This Row],[banco]],Hoja2!$A$1:$B$6,2,0)</f>
        <v>3</v>
      </c>
      <c r="M672" t="str">
        <f>CONCATENATE("'2019-",J672,"-",Tabla1[[#This Row],[dia]],"'")</f>
        <v>'2019-5-15'</v>
      </c>
      <c r="N672" s="4">
        <f>DATE(2019,J672,Tabla1[[#This Row],[dia]])</f>
        <v>43600</v>
      </c>
      <c r="P672">
        <f>DAY(Tabla1[[#This Row],[fecha]])</f>
        <v>15</v>
      </c>
      <c r="Q672">
        <f>MONTH(Tabla1[[#This Row],[fecha]])</f>
        <v>4</v>
      </c>
      <c r="R672">
        <f>YEAR(Tabla1[[#This Row],[fecha]])</f>
        <v>2019</v>
      </c>
      <c r="S672" t="str">
        <f t="shared" si="30"/>
        <v>'2019-4-15'</v>
      </c>
      <c r="T672" t="str">
        <f t="shared" si="31"/>
        <v>insert into estados_cuenta (tipo_movimiento, concepto, fecha, cheque, total, retiro, pagado, estatus, created_at, updated_at, pagado_boolean, id_cuenta, id_admin) values('EGRESO','NOMINA AIME','2019-4-15','',3000,3000,3000,'Pagado','2019-06-27 22:39:00','2019-06-27 22:39:00',1,3,2);</v>
      </c>
      <c r="U672" t="str">
        <f t="shared" si="32"/>
        <v/>
      </c>
    </row>
    <row r="673" spans="1:21" x14ac:dyDescent="0.2">
      <c r="A673">
        <v>15</v>
      </c>
      <c r="B673" s="4">
        <v>43570</v>
      </c>
      <c r="D673" t="s">
        <v>48</v>
      </c>
      <c r="F673" s="1">
        <v>4500</v>
      </c>
      <c r="G673" s="1">
        <v>8219.15</v>
      </c>
      <c r="H673" t="s">
        <v>136</v>
      </c>
      <c r="J673">
        <v>5</v>
      </c>
      <c r="K673" t="str">
        <f>IF(Tabla1[[#This Row],[cheque]]="","''",Tabla1[[#This Row],[cheque]])</f>
        <v>''</v>
      </c>
      <c r="L673">
        <f>VLOOKUP(Tabla1[[#This Row],[banco]],Hoja2!$A$1:$B$6,2,0)</f>
        <v>2</v>
      </c>
      <c r="M673" t="str">
        <f>CONCATENATE("'2019-",J673,"-",Tabla1[[#This Row],[dia]],"'")</f>
        <v>'2019-5-15'</v>
      </c>
      <c r="N673" s="4">
        <f>DATE(2019,J673,Tabla1[[#This Row],[dia]])</f>
        <v>43600</v>
      </c>
      <c r="P673">
        <f>DAY(Tabla1[[#This Row],[fecha]])</f>
        <v>15</v>
      </c>
      <c r="Q673">
        <f>MONTH(Tabla1[[#This Row],[fecha]])</f>
        <v>4</v>
      </c>
      <c r="R673">
        <f>YEAR(Tabla1[[#This Row],[fecha]])</f>
        <v>2019</v>
      </c>
      <c r="S673" t="str">
        <f t="shared" si="30"/>
        <v>'2019-4-15'</v>
      </c>
      <c r="T673" t="str">
        <f t="shared" si="31"/>
        <v>insert into estados_cuenta (tipo_movimiento, concepto, fecha, cheque, total, retiro, pagado, estatus, created_at, updated_at, pagado_boolean, id_cuenta, id_admin) values('EGRESO','NOMINA JUAN CARLOS','2019-4-15','',4500,4500,4500,'Pagado','2019-06-27 22:39:00','2019-06-27 22:39:00',1,2,2);</v>
      </c>
      <c r="U673" t="str">
        <f t="shared" si="32"/>
        <v/>
      </c>
    </row>
    <row r="674" spans="1:21" x14ac:dyDescent="0.2">
      <c r="A674">
        <v>15</v>
      </c>
      <c r="B674" s="4">
        <v>43570</v>
      </c>
      <c r="D674" t="s">
        <v>51</v>
      </c>
      <c r="F674" s="1">
        <v>4500</v>
      </c>
      <c r="G674" s="1">
        <v>3719.15</v>
      </c>
      <c r="H674" t="s">
        <v>136</v>
      </c>
      <c r="J674">
        <v>5</v>
      </c>
      <c r="K674" t="str">
        <f>IF(Tabla1[[#This Row],[cheque]]="","''",Tabla1[[#This Row],[cheque]])</f>
        <v>''</v>
      </c>
      <c r="L674">
        <f>VLOOKUP(Tabla1[[#This Row],[banco]],Hoja2!$A$1:$B$6,2,0)</f>
        <v>2</v>
      </c>
      <c r="M674" t="str">
        <f>CONCATENATE("'2019-",J674,"-",Tabla1[[#This Row],[dia]],"'")</f>
        <v>'2019-5-15'</v>
      </c>
      <c r="N674" s="4">
        <f>DATE(2019,J674,Tabla1[[#This Row],[dia]])</f>
        <v>43600</v>
      </c>
      <c r="P674">
        <f>DAY(Tabla1[[#This Row],[fecha]])</f>
        <v>15</v>
      </c>
      <c r="Q674">
        <f>MONTH(Tabla1[[#This Row],[fecha]])</f>
        <v>4</v>
      </c>
      <c r="R674">
        <f>YEAR(Tabla1[[#This Row],[fecha]])</f>
        <v>2019</v>
      </c>
      <c r="S674" t="str">
        <f t="shared" si="30"/>
        <v>'2019-4-15'</v>
      </c>
      <c r="T674" t="str">
        <f t="shared" si="31"/>
        <v>insert into estados_cuenta (tipo_movimiento, concepto, fecha, cheque, total, retiro, pagado, estatus, created_at, updated_at, pagado_boolean, id_cuenta, id_admin) values('EGRESO','NOMINA BETTY','2019-4-15','',4500,4500,4500,'Pagado','2019-06-27 22:39:00','2019-06-27 22:39:00',1,2,2);</v>
      </c>
      <c r="U674" t="str">
        <f t="shared" si="32"/>
        <v/>
      </c>
    </row>
    <row r="675" spans="1:21" x14ac:dyDescent="0.2">
      <c r="A675">
        <v>15</v>
      </c>
      <c r="B675" s="4">
        <v>43570</v>
      </c>
      <c r="D675" t="s">
        <v>65</v>
      </c>
      <c r="F675" s="1">
        <v>3700</v>
      </c>
      <c r="G675" s="1">
        <v>19.149999999999999</v>
      </c>
      <c r="H675" t="s">
        <v>136</v>
      </c>
      <c r="J675">
        <v>5</v>
      </c>
      <c r="K675" t="str">
        <f>IF(Tabla1[[#This Row],[cheque]]="","''",Tabla1[[#This Row],[cheque]])</f>
        <v>''</v>
      </c>
      <c r="L675">
        <f>VLOOKUP(Tabla1[[#This Row],[banco]],Hoja2!$A$1:$B$6,2,0)</f>
        <v>2</v>
      </c>
      <c r="M675" t="str">
        <f>CONCATENATE("'2019-",J675,"-",Tabla1[[#This Row],[dia]],"'")</f>
        <v>'2019-5-15'</v>
      </c>
      <c r="N675" s="4">
        <f>DATE(2019,J675,Tabla1[[#This Row],[dia]])</f>
        <v>43600</v>
      </c>
      <c r="P675">
        <f>DAY(Tabla1[[#This Row],[fecha]])</f>
        <v>15</v>
      </c>
      <c r="Q675">
        <f>MONTH(Tabla1[[#This Row],[fecha]])</f>
        <v>4</v>
      </c>
      <c r="R675">
        <f>YEAR(Tabla1[[#This Row],[fecha]])</f>
        <v>2019</v>
      </c>
      <c r="S675" t="str">
        <f t="shared" si="30"/>
        <v>'2019-4-15'</v>
      </c>
      <c r="T675" t="str">
        <f t="shared" si="31"/>
        <v>insert into estados_cuenta (tipo_movimiento, concepto, fecha, cheque, total, retiro, pagado, estatus, created_at, updated_at, pagado_boolean, id_cuenta, id_admin) values('EGRESO','NOMINA DIANA','2019-4-15','',3700,3700,3700,'Pagado','2019-06-27 22:39:00','2019-06-27 22:39:00',1,2,2);</v>
      </c>
      <c r="U675" t="str">
        <f t="shared" si="32"/>
        <v/>
      </c>
    </row>
    <row r="676" spans="1:21" x14ac:dyDescent="0.2">
      <c r="A676">
        <v>15</v>
      </c>
      <c r="B676" s="4">
        <v>43570</v>
      </c>
      <c r="D676" t="s">
        <v>52</v>
      </c>
      <c r="F676" s="1">
        <v>5000</v>
      </c>
      <c r="G676" s="1">
        <v>16420.740000000002</v>
      </c>
      <c r="H676" t="s">
        <v>138</v>
      </c>
      <c r="J676">
        <v>5</v>
      </c>
      <c r="K676" t="str">
        <f>IF(Tabla1[[#This Row],[cheque]]="","''",Tabla1[[#This Row],[cheque]])</f>
        <v>''</v>
      </c>
      <c r="L676">
        <f>VLOOKUP(Tabla1[[#This Row],[banco]],Hoja2!$A$1:$B$6,2,0)</f>
        <v>4</v>
      </c>
      <c r="M676" t="str">
        <f>CONCATENATE("'2019-",J676,"-",Tabla1[[#This Row],[dia]],"'")</f>
        <v>'2019-5-15'</v>
      </c>
      <c r="N676" s="4">
        <f>DATE(2019,J676,Tabla1[[#This Row],[dia]])</f>
        <v>43600</v>
      </c>
      <c r="P676">
        <f>DAY(Tabla1[[#This Row],[fecha]])</f>
        <v>15</v>
      </c>
      <c r="Q676">
        <f>MONTH(Tabla1[[#This Row],[fecha]])</f>
        <v>4</v>
      </c>
      <c r="R676">
        <f>YEAR(Tabla1[[#This Row],[fecha]])</f>
        <v>2019</v>
      </c>
      <c r="S676" t="str">
        <f t="shared" si="30"/>
        <v>'2019-4-15'</v>
      </c>
      <c r="T676" t="str">
        <f t="shared" si="31"/>
        <v>insert into estados_cuenta (tipo_movimiento, concepto, fecha, cheque, total, retiro, pagado, estatus, created_at, updated_at, pagado_boolean, id_cuenta, id_admin) values('EGRESO','NOMINA RAFA','2019-4-15','',5000,5000,5000,'Pagado','2019-06-27 22:39:00','2019-06-27 22:39:00',1,4,2);</v>
      </c>
      <c r="U676" t="str">
        <f t="shared" si="32"/>
        <v/>
      </c>
    </row>
    <row r="677" spans="1:21" x14ac:dyDescent="0.2">
      <c r="A677">
        <v>15</v>
      </c>
      <c r="B677" s="4">
        <v>43570</v>
      </c>
      <c r="D677" t="s">
        <v>717</v>
      </c>
      <c r="F677" s="1">
        <v>150</v>
      </c>
      <c r="G677" s="1">
        <v>16270.74</v>
      </c>
      <c r="H677" t="s">
        <v>138</v>
      </c>
      <c r="J677">
        <v>5</v>
      </c>
      <c r="K677" t="str">
        <f>IF(Tabla1[[#This Row],[cheque]]="","''",Tabla1[[#This Row],[cheque]])</f>
        <v>''</v>
      </c>
      <c r="L677">
        <f>VLOOKUP(Tabla1[[#This Row],[banco]],Hoja2!$A$1:$B$6,2,0)</f>
        <v>4</v>
      </c>
      <c r="M677" t="str">
        <f>CONCATENATE("'2019-",J677,"-",Tabla1[[#This Row],[dia]],"'")</f>
        <v>'2019-5-15'</v>
      </c>
      <c r="N677" s="4">
        <f>DATE(2019,J677,Tabla1[[#This Row],[dia]])</f>
        <v>43600</v>
      </c>
      <c r="P677">
        <f>DAY(Tabla1[[#This Row],[fecha]])</f>
        <v>15</v>
      </c>
      <c r="Q677">
        <f>MONTH(Tabla1[[#This Row],[fecha]])</f>
        <v>4</v>
      </c>
      <c r="R677">
        <f>YEAR(Tabla1[[#This Row],[fecha]])</f>
        <v>2019</v>
      </c>
      <c r="S677" t="str">
        <f t="shared" si="30"/>
        <v>'2019-4-15'</v>
      </c>
      <c r="T677" t="str">
        <f t="shared" si="31"/>
        <v>insert into estados_cuenta (tipo_movimiento, concepto, fecha, cheque, total, retiro, pagado, estatus, created_at, updated_at, pagado_boolean, id_cuenta, id_admin) values('EGRESO','ROKU','2019-4-15','',150,150,150,'Pagado','2019-06-27 22:39:00','2019-06-27 22:39:00',1,4,2);</v>
      </c>
      <c r="U677" t="str">
        <f t="shared" si="32"/>
        <v/>
      </c>
    </row>
    <row r="678" spans="1:21" x14ac:dyDescent="0.2">
      <c r="A678">
        <v>16</v>
      </c>
      <c r="B678" s="4">
        <v>43571</v>
      </c>
      <c r="D678" t="s">
        <v>333</v>
      </c>
      <c r="E678" s="1">
        <v>12180</v>
      </c>
      <c r="F678" s="1"/>
      <c r="G678" s="1">
        <v>15667.59</v>
      </c>
      <c r="H678" t="s">
        <v>137</v>
      </c>
      <c r="J678">
        <v>5</v>
      </c>
      <c r="K678" t="str">
        <f>IF(Tabla1[[#This Row],[cheque]]="","''",Tabla1[[#This Row],[cheque]])</f>
        <v>''</v>
      </c>
      <c r="L678">
        <f>VLOOKUP(Tabla1[[#This Row],[banco]],Hoja2!$A$1:$B$6,2,0)</f>
        <v>3</v>
      </c>
      <c r="M678" t="str">
        <f>CONCATENATE("'2019-",J678,"-",Tabla1[[#This Row],[dia]],"'")</f>
        <v>'2019-5-16'</v>
      </c>
      <c r="N678" s="4">
        <f>DATE(2019,J678,Tabla1[[#This Row],[dia]])</f>
        <v>43601</v>
      </c>
      <c r="P678">
        <f>DAY(Tabla1[[#This Row],[fecha]])</f>
        <v>16</v>
      </c>
      <c r="Q678">
        <f>MONTH(Tabla1[[#This Row],[fecha]])</f>
        <v>4</v>
      </c>
      <c r="R678">
        <f>YEAR(Tabla1[[#This Row],[fecha]])</f>
        <v>2019</v>
      </c>
      <c r="S678" t="str">
        <f t="shared" si="30"/>
        <v>'2019-4-16'</v>
      </c>
      <c r="T678" t="str">
        <f t="shared" si="31"/>
        <v/>
      </c>
      <c r="U678" t="str">
        <f t="shared" si="32"/>
        <v>insert into estados_cuenta (tipo_movimiento, concepto, fecha, cheque, total, deposito, pagado, estatus, created_at, updated_at, pagado_boolean, id_cuenta, id_admin) values('INGRESO','BT "EL CHALET MODELO 1,2 Y 3" FACTURA 6034','2019-4-16','',12180,12180,12180,'Pagado','2019-06-27 22:39:00','2019-06-27 22:39:00',1,3,2);</v>
      </c>
    </row>
    <row r="679" spans="1:21" x14ac:dyDescent="0.2">
      <c r="A679">
        <v>16</v>
      </c>
      <c r="B679" s="4">
        <v>43571</v>
      </c>
      <c r="D679" t="s">
        <v>334</v>
      </c>
      <c r="E679" s="1">
        <v>500</v>
      </c>
      <c r="F679" s="1"/>
      <c r="G679" s="1">
        <v>16167.59</v>
      </c>
      <c r="H679" t="s">
        <v>137</v>
      </c>
      <c r="J679">
        <v>5</v>
      </c>
      <c r="K679" t="str">
        <f>IF(Tabla1[[#This Row],[cheque]]="","''",Tabla1[[#This Row],[cheque]])</f>
        <v>''</v>
      </c>
      <c r="L679">
        <f>VLOOKUP(Tabla1[[#This Row],[banco]],Hoja2!$A$1:$B$6,2,0)</f>
        <v>3</v>
      </c>
      <c r="M679" t="str">
        <f>CONCATENATE("'2019-",J679,"-",Tabla1[[#This Row],[dia]],"'")</f>
        <v>'2019-5-16'</v>
      </c>
      <c r="N679" s="4">
        <f>DATE(2019,J679,Tabla1[[#This Row],[dia]])</f>
        <v>43601</v>
      </c>
      <c r="P679">
        <f>DAY(Tabla1[[#This Row],[fecha]])</f>
        <v>16</v>
      </c>
      <c r="Q679">
        <f>MONTH(Tabla1[[#This Row],[fecha]])</f>
        <v>4</v>
      </c>
      <c r="R679">
        <f>YEAR(Tabla1[[#This Row],[fecha]])</f>
        <v>2019</v>
      </c>
      <c r="S679" t="str">
        <f t="shared" si="30"/>
        <v>'2019-4-16'</v>
      </c>
      <c r="T679" t="str">
        <f t="shared" si="31"/>
        <v/>
      </c>
      <c r="U679" t="str">
        <f t="shared" si="32"/>
        <v>insert into estados_cuenta (tipo_movimiento, concepto, fecha, cheque, total, deposito, pagado, estatus, created_at, updated_at, pagado_boolean, id_cuenta, id_admin) values('INGRESO','EF MIXTO "" RECIBO','2019-4-16','',500,500,500,'Pagado','2019-06-27 22:39:00','2019-06-27 22:39:00',1,3,2);</v>
      </c>
    </row>
    <row r="680" spans="1:21" x14ac:dyDescent="0.2">
      <c r="A680">
        <v>16</v>
      </c>
      <c r="B680" s="4">
        <v>43571</v>
      </c>
      <c r="D680" t="s">
        <v>335</v>
      </c>
      <c r="E680" s="1">
        <v>6948.4</v>
      </c>
      <c r="F680" s="1"/>
      <c r="G680" s="1">
        <v>23115.99</v>
      </c>
      <c r="H680" t="s">
        <v>137</v>
      </c>
      <c r="J680">
        <v>5</v>
      </c>
      <c r="K680" t="str">
        <f>IF(Tabla1[[#This Row],[cheque]]="","''",Tabla1[[#This Row],[cheque]])</f>
        <v>''</v>
      </c>
      <c r="L680">
        <f>VLOOKUP(Tabla1[[#This Row],[banco]],Hoja2!$A$1:$B$6,2,0)</f>
        <v>3</v>
      </c>
      <c r="M680" t="str">
        <f>CONCATENATE("'2019-",J680,"-",Tabla1[[#This Row],[dia]],"'")</f>
        <v>'2019-5-16'</v>
      </c>
      <c r="N680" s="4">
        <f>DATE(2019,J680,Tabla1[[#This Row],[dia]])</f>
        <v>43601</v>
      </c>
      <c r="P680">
        <f>DAY(Tabla1[[#This Row],[fecha]])</f>
        <v>16</v>
      </c>
      <c r="Q680">
        <f>MONTH(Tabla1[[#This Row],[fecha]])</f>
        <v>4</v>
      </c>
      <c r="R680">
        <f>YEAR(Tabla1[[#This Row],[fecha]])</f>
        <v>2019</v>
      </c>
      <c r="S680" t="str">
        <f t="shared" si="30"/>
        <v>'2019-4-16'</v>
      </c>
      <c r="T680" t="str">
        <f t="shared" si="31"/>
        <v/>
      </c>
      <c r="U680" t="str">
        <f t="shared" si="32"/>
        <v>insert into estados_cuenta (tipo_movimiento, concepto, fecha, cheque, total, deposito, pagado, estatus, created_at, updated_at, pagado_boolean, id_cuenta, id_admin) values('INGRESO','RM "MINEROS SOUVENIR" FACTURA 6049','2019-4-16','',6948.4,6948.4,6948.4,'Pagado','2019-06-27 22:39:00','2019-06-27 22:39:00',1,3,2);</v>
      </c>
    </row>
    <row r="681" spans="1:21" x14ac:dyDescent="0.2">
      <c r="A681">
        <v>16</v>
      </c>
      <c r="B681" s="4">
        <v>43571</v>
      </c>
      <c r="D681" t="s">
        <v>336</v>
      </c>
      <c r="E681" s="1">
        <v>928</v>
      </c>
      <c r="F681" s="1"/>
      <c r="G681" s="1">
        <v>24043.99</v>
      </c>
      <c r="H681" t="s">
        <v>137</v>
      </c>
      <c r="J681">
        <v>5</v>
      </c>
      <c r="K681" t="str">
        <f>IF(Tabla1[[#This Row],[cheque]]="","''",Tabla1[[#This Row],[cheque]])</f>
        <v>''</v>
      </c>
      <c r="L681">
        <f>VLOOKUP(Tabla1[[#This Row],[banco]],Hoja2!$A$1:$B$6,2,0)</f>
        <v>3</v>
      </c>
      <c r="M681" t="str">
        <f>CONCATENATE("'2019-",J681,"-",Tabla1[[#This Row],[dia]],"'")</f>
        <v>'2019-5-16'</v>
      </c>
      <c r="N681" s="4">
        <f>DATE(2019,J681,Tabla1[[#This Row],[dia]])</f>
        <v>43601</v>
      </c>
      <c r="P681">
        <f>DAY(Tabla1[[#This Row],[fecha]])</f>
        <v>16</v>
      </c>
      <c r="Q681">
        <f>MONTH(Tabla1[[#This Row],[fecha]])</f>
        <v>4</v>
      </c>
      <c r="R681">
        <f>YEAR(Tabla1[[#This Row],[fecha]])</f>
        <v>2019</v>
      </c>
      <c r="S681" t="str">
        <f t="shared" si="30"/>
        <v>'2019-4-16'</v>
      </c>
      <c r="T681" t="str">
        <f t="shared" si="31"/>
        <v/>
      </c>
      <c r="U681" t="str">
        <f t="shared" si="32"/>
        <v>insert into estados_cuenta (tipo_movimiento, concepto, fecha, cheque, total, deposito, pagado, estatus, created_at, updated_at, pagado_boolean, id_cuenta, id_admin) values('INGRESO','EF "DAME CARA MELO" Y "DENTIFY" FACTURA 6041','2019-4-16','',928,928,928,'Pagado','2019-06-27 22:39:00','2019-06-27 22:39:00',1,3,2);</v>
      </c>
    </row>
    <row r="682" spans="1:21" x14ac:dyDescent="0.2">
      <c r="A682">
        <v>16</v>
      </c>
      <c r="B682" s="4">
        <v>43571</v>
      </c>
      <c r="D682" t="s">
        <v>337</v>
      </c>
      <c r="E682" s="1">
        <v>6948.4</v>
      </c>
      <c r="F682" s="1"/>
      <c r="G682" s="1">
        <v>30992.39</v>
      </c>
      <c r="H682" t="s">
        <v>137</v>
      </c>
      <c r="J682">
        <v>5</v>
      </c>
      <c r="K682" t="str">
        <f>IF(Tabla1[[#This Row],[cheque]]="","''",Tabla1[[#This Row],[cheque]])</f>
        <v>''</v>
      </c>
      <c r="L682">
        <f>VLOOKUP(Tabla1[[#This Row],[banco]],Hoja2!$A$1:$B$6,2,0)</f>
        <v>3</v>
      </c>
      <c r="M682" t="str">
        <f>CONCATENATE("'2019-",J682,"-",Tabla1[[#This Row],[dia]],"'")</f>
        <v>'2019-5-16'</v>
      </c>
      <c r="N682" s="4">
        <f>DATE(2019,J682,Tabla1[[#This Row],[dia]])</f>
        <v>43601</v>
      </c>
      <c r="P682">
        <f>DAY(Tabla1[[#This Row],[fecha]])</f>
        <v>16</v>
      </c>
      <c r="Q682">
        <f>MONTH(Tabla1[[#This Row],[fecha]])</f>
        <v>4</v>
      </c>
      <c r="R682">
        <f>YEAR(Tabla1[[#This Row],[fecha]])</f>
        <v>2019</v>
      </c>
      <c r="S682" t="str">
        <f t="shared" si="30"/>
        <v>'2019-4-16'</v>
      </c>
      <c r="T682" t="str">
        <f t="shared" si="31"/>
        <v/>
      </c>
      <c r="U682" t="str">
        <f t="shared" si="32"/>
        <v>insert into estados_cuenta (tipo_movimiento, concepto, fecha, cheque, total, deposito, pagado, estatus, created_at, updated_at, pagado_boolean, id_cuenta, id_admin) values('INGRESO','RM "AURA SANTA" CL., 43 FACTURA 6053','2019-4-16','',6948.4,6948.4,6948.4,'Pagado','2019-06-27 22:39:00','2019-06-27 22:39:00',1,3,2);</v>
      </c>
    </row>
    <row r="683" spans="1:21" x14ac:dyDescent="0.2">
      <c r="A683">
        <v>16</v>
      </c>
      <c r="B683" s="4">
        <v>43571</v>
      </c>
      <c r="D683" t="s">
        <v>338</v>
      </c>
      <c r="E683" s="1">
        <v>6600.4</v>
      </c>
      <c r="F683" s="1"/>
      <c r="G683" s="1">
        <v>37592.79</v>
      </c>
      <c r="H683" t="s">
        <v>137</v>
      </c>
      <c r="J683">
        <v>5</v>
      </c>
      <c r="K683" t="str">
        <f>IF(Tabla1[[#This Row],[cheque]]="","''",Tabla1[[#This Row],[cheque]])</f>
        <v>''</v>
      </c>
      <c r="L683">
        <f>VLOOKUP(Tabla1[[#This Row],[banco]],Hoja2!$A$1:$B$6,2,0)</f>
        <v>3</v>
      </c>
      <c r="M683" t="str">
        <f>CONCATENATE("'2019-",J683,"-",Tabla1[[#This Row],[dia]],"'")</f>
        <v>'2019-5-16'</v>
      </c>
      <c r="N683" s="4">
        <f>DATE(2019,J683,Tabla1[[#This Row],[dia]])</f>
        <v>43601</v>
      </c>
      <c r="P683">
        <f>DAY(Tabla1[[#This Row],[fecha]])</f>
        <v>16</v>
      </c>
      <c r="Q683">
        <f>MONTH(Tabla1[[#This Row],[fecha]])</f>
        <v>4</v>
      </c>
      <c r="R683">
        <f>YEAR(Tabla1[[#This Row],[fecha]])</f>
        <v>2019</v>
      </c>
      <c r="S683" t="str">
        <f t="shared" si="30"/>
        <v>'2019-4-16'</v>
      </c>
      <c r="T683" t="str">
        <f t="shared" si="31"/>
        <v/>
      </c>
      <c r="U683" t="str">
        <f t="shared" si="32"/>
        <v>insert into estados_cuenta (tipo_movimiento, concepto, fecha, cheque, total, deposito, pagado, estatus, created_at, updated_at, pagado_boolean, id_cuenta, id_admin) values('INGRESO','PAGO FACTURA','2019-4-16','',6600.4,6600.4,6600.4,'Pagado','2019-06-27 22:39:00','2019-06-27 22:39:00',1,3,2);</v>
      </c>
    </row>
    <row r="684" spans="1:21" x14ac:dyDescent="0.2">
      <c r="A684">
        <v>16</v>
      </c>
      <c r="B684" s="4">
        <v>43571</v>
      </c>
      <c r="D684" t="s">
        <v>339</v>
      </c>
      <c r="F684" s="1">
        <v>3097</v>
      </c>
      <c r="G684" s="1">
        <v>34495.79</v>
      </c>
      <c r="H684" t="s">
        <v>137</v>
      </c>
      <c r="J684">
        <v>5</v>
      </c>
      <c r="K684" t="str">
        <f>IF(Tabla1[[#This Row],[cheque]]="","''",Tabla1[[#This Row],[cheque]])</f>
        <v>''</v>
      </c>
      <c r="L684">
        <f>VLOOKUP(Tabla1[[#This Row],[banco]],Hoja2!$A$1:$B$6,2,0)</f>
        <v>3</v>
      </c>
      <c r="M684" t="str">
        <f>CONCATENATE("'2019-",J684,"-",Tabla1[[#This Row],[dia]],"'")</f>
        <v>'2019-5-16'</v>
      </c>
      <c r="N684" s="4">
        <f>DATE(2019,J684,Tabla1[[#This Row],[dia]])</f>
        <v>43601</v>
      </c>
      <c r="P684">
        <f>DAY(Tabla1[[#This Row],[fecha]])</f>
        <v>16</v>
      </c>
      <c r="Q684">
        <f>MONTH(Tabla1[[#This Row],[fecha]])</f>
        <v>4</v>
      </c>
      <c r="R684">
        <f>YEAR(Tabla1[[#This Row],[fecha]])</f>
        <v>2019</v>
      </c>
      <c r="S684" t="str">
        <f t="shared" si="30"/>
        <v>'2019-4-16'</v>
      </c>
      <c r="T684" t="str">
        <f t="shared" si="31"/>
        <v>insert into estados_cuenta (tipo_movimiento, concepto, fecha, cheque, total, retiro, pagado, estatus, created_at, updated_at, pagado_boolean, id_cuenta, id_admin) values('EGRESO','COSTCO','2019-4-16','',3097,3097,3097,'Pagado','2019-06-27 22:39:00','2019-06-27 22:39:00',1,3,2);</v>
      </c>
      <c r="U684" t="str">
        <f t="shared" si="32"/>
        <v/>
      </c>
    </row>
    <row r="685" spans="1:21" x14ac:dyDescent="0.2">
      <c r="A685">
        <v>17</v>
      </c>
      <c r="B685" s="4">
        <v>43572</v>
      </c>
      <c r="D685" t="s">
        <v>13</v>
      </c>
      <c r="F685" s="1">
        <v>25</v>
      </c>
      <c r="G685" s="1">
        <v>34470.79</v>
      </c>
      <c r="H685" t="s">
        <v>137</v>
      </c>
      <c r="J685">
        <v>5</v>
      </c>
      <c r="K685" t="str">
        <f>IF(Tabla1[[#This Row],[cheque]]="","''",Tabla1[[#This Row],[cheque]])</f>
        <v>''</v>
      </c>
      <c r="L685">
        <f>VLOOKUP(Tabla1[[#This Row],[banco]],Hoja2!$A$1:$B$6,2,0)</f>
        <v>3</v>
      </c>
      <c r="M685" t="str">
        <f>CONCATENATE("'2019-",J685,"-",Tabla1[[#This Row],[dia]],"'")</f>
        <v>'2019-5-17'</v>
      </c>
      <c r="N685" s="4">
        <f>DATE(2019,J685,Tabla1[[#This Row],[dia]])</f>
        <v>43602</v>
      </c>
      <c r="P685">
        <f>DAY(Tabla1[[#This Row],[fecha]])</f>
        <v>17</v>
      </c>
      <c r="Q685">
        <f>MONTH(Tabla1[[#This Row],[fecha]])</f>
        <v>4</v>
      </c>
      <c r="R685">
        <f>YEAR(Tabla1[[#This Row],[fecha]])</f>
        <v>2019</v>
      </c>
      <c r="S685" t="str">
        <f t="shared" si="30"/>
        <v>'2019-4-17'</v>
      </c>
      <c r="T685" t="str">
        <f t="shared" si="31"/>
        <v>insert into estados_cuenta (tipo_movimiento, concepto, fecha, cheque, total, retiro, pagado, estatus, created_at, updated_at, pagado_boolean, id_cuenta, id_admin) values('EGRESO','TRASPASO DE HSBC A BANCOMER','2019-4-17','',25,25,25,'Pagado','2019-06-27 22:39:00','2019-06-27 22:39:00',1,3,2);</v>
      </c>
      <c r="U685" t="str">
        <f t="shared" si="32"/>
        <v/>
      </c>
    </row>
    <row r="686" spans="1:21" x14ac:dyDescent="0.2">
      <c r="A686">
        <v>17</v>
      </c>
      <c r="B686" s="4">
        <v>43572</v>
      </c>
      <c r="D686" t="s">
        <v>157</v>
      </c>
      <c r="F686" s="1">
        <v>3600</v>
      </c>
      <c r="G686" s="1">
        <v>30870.79</v>
      </c>
      <c r="H686" t="s">
        <v>137</v>
      </c>
      <c r="J686">
        <v>5</v>
      </c>
      <c r="K686" t="str">
        <f>IF(Tabla1[[#This Row],[cheque]]="","''",Tabla1[[#This Row],[cheque]])</f>
        <v>''</v>
      </c>
      <c r="L686">
        <f>VLOOKUP(Tabla1[[#This Row],[banco]],Hoja2!$A$1:$B$6,2,0)</f>
        <v>3</v>
      </c>
      <c r="M686" t="str">
        <f>CONCATENATE("'2019-",J686,"-",Tabla1[[#This Row],[dia]],"'")</f>
        <v>'2019-5-17'</v>
      </c>
      <c r="N686" s="4">
        <f>DATE(2019,J686,Tabla1[[#This Row],[dia]])</f>
        <v>43602</v>
      </c>
      <c r="P686">
        <f>DAY(Tabla1[[#This Row],[fecha]])</f>
        <v>17</v>
      </c>
      <c r="Q686">
        <f>MONTH(Tabla1[[#This Row],[fecha]])</f>
        <v>4</v>
      </c>
      <c r="R686">
        <f>YEAR(Tabla1[[#This Row],[fecha]])</f>
        <v>2019</v>
      </c>
      <c r="S686" t="str">
        <f t="shared" si="30"/>
        <v>'2019-4-17'</v>
      </c>
      <c r="T686" t="str">
        <f t="shared" si="31"/>
        <v>insert into estados_cuenta (tipo_movimiento, concepto, fecha, cheque, total, retiro, pagado, estatus, created_at, updated_at, pagado_boolean, id_cuenta, id_admin) values('EGRESO','PAGO TORRES','2019-4-17','',3600,3600,3600,'Pagado','2019-06-27 22:39:00','2019-06-27 22:39:00',1,3,2);</v>
      </c>
      <c r="U686" t="str">
        <f t="shared" si="32"/>
        <v/>
      </c>
    </row>
    <row r="687" spans="1:21" x14ac:dyDescent="0.2">
      <c r="A687">
        <v>17</v>
      </c>
      <c r="B687" s="4">
        <v>43572</v>
      </c>
      <c r="D687" t="s">
        <v>13</v>
      </c>
      <c r="F687" s="1">
        <v>25000</v>
      </c>
      <c r="G687" s="1">
        <v>5870.79</v>
      </c>
      <c r="H687" t="s">
        <v>137</v>
      </c>
      <c r="J687">
        <v>5</v>
      </c>
      <c r="K687" t="str">
        <f>IF(Tabla1[[#This Row],[cheque]]="","''",Tabla1[[#This Row],[cheque]])</f>
        <v>''</v>
      </c>
      <c r="L687">
        <f>VLOOKUP(Tabla1[[#This Row],[banco]],Hoja2!$A$1:$B$6,2,0)</f>
        <v>3</v>
      </c>
      <c r="M687" t="str">
        <f>CONCATENATE("'2019-",J687,"-",Tabla1[[#This Row],[dia]],"'")</f>
        <v>'2019-5-17'</v>
      </c>
      <c r="N687" s="4">
        <f>DATE(2019,J687,Tabla1[[#This Row],[dia]])</f>
        <v>43602</v>
      </c>
      <c r="P687">
        <f>DAY(Tabla1[[#This Row],[fecha]])</f>
        <v>17</v>
      </c>
      <c r="Q687">
        <f>MONTH(Tabla1[[#This Row],[fecha]])</f>
        <v>4</v>
      </c>
      <c r="R687">
        <f>YEAR(Tabla1[[#This Row],[fecha]])</f>
        <v>2019</v>
      </c>
      <c r="S687" t="str">
        <f t="shared" si="30"/>
        <v>'2019-4-17'</v>
      </c>
      <c r="T687" t="str">
        <f t="shared" si="31"/>
        <v>insert into estados_cuenta (tipo_movimiento, concepto, fecha, cheque, total, retiro, pagado, estatus, created_at, updated_at, pagado_boolean, id_cuenta, id_admin) values('EGRESO','TRASPASO DE HSBC A BANCOMER','2019-4-17','',25000,25000,25000,'Pagado','2019-06-27 22:39:00','2019-06-27 22:39:00',1,3,2);</v>
      </c>
      <c r="U687" t="str">
        <f t="shared" si="32"/>
        <v/>
      </c>
    </row>
    <row r="688" spans="1:21" x14ac:dyDescent="0.2">
      <c r="A688">
        <v>17</v>
      </c>
      <c r="B688" s="4">
        <v>43572</v>
      </c>
      <c r="D688" t="s">
        <v>340</v>
      </c>
      <c r="E688" s="1">
        <v>8275.44</v>
      </c>
      <c r="F688" s="1"/>
      <c r="G688" s="1">
        <v>14146.23</v>
      </c>
      <c r="H688" t="s">
        <v>137</v>
      </c>
      <c r="J688">
        <v>5</v>
      </c>
      <c r="K688" t="str">
        <f>IF(Tabla1[[#This Row],[cheque]]="","''",Tabla1[[#This Row],[cheque]])</f>
        <v>''</v>
      </c>
      <c r="L688">
        <f>VLOOKUP(Tabla1[[#This Row],[banco]],Hoja2!$A$1:$B$6,2,0)</f>
        <v>3</v>
      </c>
      <c r="M688" t="str">
        <f>CONCATENATE("'2019-",J688,"-",Tabla1[[#This Row],[dia]],"'")</f>
        <v>'2019-5-17'</v>
      </c>
      <c r="N688" s="4">
        <f>DATE(2019,J688,Tabla1[[#This Row],[dia]])</f>
        <v>43602</v>
      </c>
      <c r="P688">
        <f>DAY(Tabla1[[#This Row],[fecha]])</f>
        <v>17</v>
      </c>
      <c r="Q688">
        <f>MONTH(Tabla1[[#This Row],[fecha]])</f>
        <v>4</v>
      </c>
      <c r="R688">
        <f>YEAR(Tabla1[[#This Row],[fecha]])</f>
        <v>2019</v>
      </c>
      <c r="S688" t="str">
        <f t="shared" si="30"/>
        <v>'2019-4-17'</v>
      </c>
      <c r="T688" t="str">
        <f t="shared" si="31"/>
        <v/>
      </c>
      <c r="U688" t="str">
        <f t="shared" si="32"/>
        <v>insert into estados_cuenta (tipo_movimiento, concepto, fecha, cheque, total, deposito, pagado, estatus, created_at, updated_at, pagado_boolean, id_cuenta, id_admin) values('INGRESO','REN Y DUSO "GENESIS" CL. 3 FACTURA 6047','2019-4-17','',8275.44,8275.44,8275.44,'Pagado','2019-06-27 22:39:00','2019-06-27 22:39:00',1,3,2);</v>
      </c>
    </row>
    <row r="689" spans="1:21" x14ac:dyDescent="0.2">
      <c r="A689">
        <v>17</v>
      </c>
      <c r="B689" s="4">
        <v>43572</v>
      </c>
      <c r="D689" t="s">
        <v>341</v>
      </c>
      <c r="E689" s="1">
        <v>1500</v>
      </c>
      <c r="F689" s="1"/>
      <c r="G689" s="1">
        <v>15646.23</v>
      </c>
      <c r="H689" t="s">
        <v>137</v>
      </c>
      <c r="J689">
        <v>5</v>
      </c>
      <c r="K689" t="str">
        <f>IF(Tabla1[[#This Row],[cheque]]="","''",Tabla1[[#This Row],[cheque]])</f>
        <v>''</v>
      </c>
      <c r="L689">
        <f>VLOOKUP(Tabla1[[#This Row],[banco]],Hoja2!$A$1:$B$6,2,0)</f>
        <v>3</v>
      </c>
      <c r="M689" t="str">
        <f>CONCATENATE("'2019-",J689,"-",Tabla1[[#This Row],[dia]],"'")</f>
        <v>'2019-5-17'</v>
      </c>
      <c r="N689" s="4">
        <f>DATE(2019,J689,Tabla1[[#This Row],[dia]])</f>
        <v>43602</v>
      </c>
      <c r="P689">
        <f>DAY(Tabla1[[#This Row],[fecha]])</f>
        <v>17</v>
      </c>
      <c r="Q689">
        <f>MONTH(Tabla1[[#This Row],[fecha]])</f>
        <v>4</v>
      </c>
      <c r="R689">
        <f>YEAR(Tabla1[[#This Row],[fecha]])</f>
        <v>2019</v>
      </c>
      <c r="S689" t="str">
        <f t="shared" si="30"/>
        <v>'2019-4-17'</v>
      </c>
      <c r="T689" t="str">
        <f t="shared" si="31"/>
        <v/>
      </c>
      <c r="U689" t="str">
        <f t="shared" si="32"/>
        <v>insert into estados_cuenta (tipo_movimiento, concepto, fecha, cheque, total, deposito, pagado, estatus, created_at, updated_at, pagado_boolean, id_cuenta, id_admin) values('INGRESO','TITRM "LIVEER" Y DISEÑO RECIBO 2184','2019-4-17','',1500,1500,1500,'Pagado','2019-06-27 22:39:00','2019-06-27 22:39:00',1,3,2);</v>
      </c>
    </row>
    <row r="690" spans="1:21" x14ac:dyDescent="0.2">
      <c r="A690">
        <v>17</v>
      </c>
      <c r="B690" s="4">
        <v>43572</v>
      </c>
      <c r="D690" t="s">
        <v>342</v>
      </c>
      <c r="E690" s="1">
        <v>7528.4</v>
      </c>
      <c r="F690" s="1"/>
      <c r="G690" s="1">
        <v>23174.63</v>
      </c>
      <c r="H690" t="s">
        <v>137</v>
      </c>
      <c r="J690">
        <v>5</v>
      </c>
      <c r="K690" t="str">
        <f>IF(Tabla1[[#This Row],[cheque]]="","''",Tabla1[[#This Row],[cheque]])</f>
        <v>''</v>
      </c>
      <c r="L690">
        <f>VLOOKUP(Tabla1[[#This Row],[banco]],Hoja2!$A$1:$B$6,2,0)</f>
        <v>3</v>
      </c>
      <c r="M690" t="str">
        <f>CONCATENATE("'2019-",J690,"-",Tabla1[[#This Row],[dia]],"'")</f>
        <v>'2019-5-17'</v>
      </c>
      <c r="N690" s="4">
        <f>DATE(2019,J690,Tabla1[[#This Row],[dia]])</f>
        <v>43602</v>
      </c>
      <c r="P690">
        <f>DAY(Tabla1[[#This Row],[fecha]])</f>
        <v>17</v>
      </c>
      <c r="Q690">
        <f>MONTH(Tabla1[[#This Row],[fecha]])</f>
        <v>4</v>
      </c>
      <c r="R690">
        <f>YEAR(Tabla1[[#This Row],[fecha]])</f>
        <v>2019</v>
      </c>
      <c r="S690" t="str">
        <f t="shared" si="30"/>
        <v>'2019-4-17'</v>
      </c>
      <c r="T690" t="str">
        <f t="shared" si="31"/>
        <v/>
      </c>
      <c r="U690" t="str">
        <f t="shared" si="32"/>
        <v>insert into estados_cuenta (tipo_movimiento, concepto, fecha, cheque, total, deposito, pagado, estatus, created_at, updated_at, pagado_boolean, id_cuenta, id_admin) values('INGRESO','EF MIXTO Y RM "COCOSTEÑO" FACTURA 6058','2019-4-17','',7528.4,7528.4,7528.4,'Pagado','2019-06-27 22:39:00','2019-06-27 22:39:00',1,3,2);</v>
      </c>
    </row>
    <row r="691" spans="1:21" x14ac:dyDescent="0.2">
      <c r="A691">
        <v>17</v>
      </c>
      <c r="B691" s="4">
        <v>43572</v>
      </c>
      <c r="D691" t="s">
        <v>343</v>
      </c>
      <c r="E691" s="1">
        <v>500</v>
      </c>
      <c r="F691" s="1"/>
      <c r="G691" s="1">
        <v>23674.63</v>
      </c>
      <c r="H691" t="s">
        <v>137</v>
      </c>
      <c r="J691">
        <v>6</v>
      </c>
      <c r="K691" t="str">
        <f>IF(Tabla1[[#This Row],[cheque]]="","''",Tabla1[[#This Row],[cheque]])</f>
        <v>''</v>
      </c>
      <c r="L691">
        <f>VLOOKUP(Tabla1[[#This Row],[banco]],Hoja2!$A$1:$B$6,2,0)</f>
        <v>3</v>
      </c>
      <c r="M691" t="str">
        <f>CONCATENATE("'2019-",J691,"-",Tabla1[[#This Row],[dia]],"'")</f>
        <v>'2019-6-17'</v>
      </c>
      <c r="N691" s="4">
        <f>DATE(2019,J691,Tabla1[[#This Row],[dia]])</f>
        <v>43633</v>
      </c>
      <c r="P691">
        <f>DAY(Tabla1[[#This Row],[fecha]])</f>
        <v>17</v>
      </c>
      <c r="Q691">
        <f>MONTH(Tabla1[[#This Row],[fecha]])</f>
        <v>4</v>
      </c>
      <c r="R691">
        <f>YEAR(Tabla1[[#This Row],[fecha]])</f>
        <v>2019</v>
      </c>
      <c r="S691" t="str">
        <f t="shared" si="30"/>
        <v>'2019-4-17'</v>
      </c>
      <c r="T691" t="str">
        <f t="shared" si="31"/>
        <v/>
      </c>
      <c r="U691" t="str">
        <f t="shared" si="32"/>
        <v>insert into estados_cuenta (tipo_movimiento, concepto, fecha, cheque, total, deposito, pagado, estatus, created_at, updated_at, pagado_boolean, id_cuenta, id_admin) values('INGRESO','EF MIXTO "WIXARIKA" RECIBO 2174','2019-4-17','',500,500,500,'Pagado','2019-06-27 22:39:00','2019-06-27 22:39:00',1,3,2);</v>
      </c>
    </row>
    <row r="692" spans="1:21" x14ac:dyDescent="0.2">
      <c r="A692">
        <v>17</v>
      </c>
      <c r="B692" s="4">
        <v>43572</v>
      </c>
      <c r="D692" t="s">
        <v>344</v>
      </c>
      <c r="E692" s="1">
        <v>2146</v>
      </c>
      <c r="F692" s="1"/>
      <c r="G692" s="1">
        <v>25820.63</v>
      </c>
      <c r="H692" t="s">
        <v>137</v>
      </c>
      <c r="J692">
        <v>6</v>
      </c>
      <c r="K692" t="str">
        <f>IF(Tabla1[[#This Row],[cheque]]="","''",Tabla1[[#This Row],[cheque]])</f>
        <v>''</v>
      </c>
      <c r="L692">
        <f>VLOOKUP(Tabla1[[#This Row],[banco]],Hoja2!$A$1:$B$6,2,0)</f>
        <v>3</v>
      </c>
      <c r="M692" t="str">
        <f>CONCATENATE("'2019-",J692,"-",Tabla1[[#This Row],[dia]],"'")</f>
        <v>'2019-6-17'</v>
      </c>
      <c r="N692" s="4">
        <f>DATE(2019,J692,Tabla1[[#This Row],[dia]])</f>
        <v>43633</v>
      </c>
      <c r="P692">
        <f>DAY(Tabla1[[#This Row],[fecha]])</f>
        <v>17</v>
      </c>
      <c r="Q692">
        <f>MONTH(Tabla1[[#This Row],[fecha]])</f>
        <v>4</v>
      </c>
      <c r="R692">
        <f>YEAR(Tabla1[[#This Row],[fecha]])</f>
        <v>2019</v>
      </c>
      <c r="S692" t="str">
        <f t="shared" si="30"/>
        <v>'2019-4-17'</v>
      </c>
      <c r="T692" t="str">
        <f t="shared" si="31"/>
        <v/>
      </c>
      <c r="U692" t="str">
        <f t="shared" si="32"/>
        <v>insert into estados_cuenta (tipo_movimiento, concepto, fecha, cheque, total, deposito, pagado, estatus, created_at, updated_at, pagado_boolean, id_cuenta, id_admin) values('INGRESO','BT MIGUEL GARZA RECIBO 2181','2019-4-17','',2146,2146,2146,'Pagado','2019-06-27 22:39:00','2019-06-27 22:39:00',1,3,2);</v>
      </c>
    </row>
    <row r="693" spans="1:21" x14ac:dyDescent="0.2">
      <c r="A693">
        <v>17</v>
      </c>
      <c r="B693" s="4">
        <v>43572</v>
      </c>
      <c r="D693" t="s">
        <v>13</v>
      </c>
      <c r="E693" s="1">
        <v>25000</v>
      </c>
      <c r="F693" s="1"/>
      <c r="G693" s="1">
        <v>25019.15</v>
      </c>
      <c r="H693" t="s">
        <v>136</v>
      </c>
      <c r="J693">
        <v>6</v>
      </c>
      <c r="K693" t="str">
        <f>IF(Tabla1[[#This Row],[cheque]]="","''",Tabla1[[#This Row],[cheque]])</f>
        <v>''</v>
      </c>
      <c r="L693">
        <f>VLOOKUP(Tabla1[[#This Row],[banco]],Hoja2!$A$1:$B$6,2,0)</f>
        <v>2</v>
      </c>
      <c r="M693" t="str">
        <f>CONCATENATE("'2019-",J693,"-",Tabla1[[#This Row],[dia]],"'")</f>
        <v>'2019-6-17'</v>
      </c>
      <c r="N693" s="4">
        <f>DATE(2019,J693,Tabla1[[#This Row],[dia]])</f>
        <v>43633</v>
      </c>
      <c r="P693">
        <f>DAY(Tabla1[[#This Row],[fecha]])</f>
        <v>17</v>
      </c>
      <c r="Q693">
        <f>MONTH(Tabla1[[#This Row],[fecha]])</f>
        <v>4</v>
      </c>
      <c r="R693">
        <f>YEAR(Tabla1[[#This Row],[fecha]])</f>
        <v>2019</v>
      </c>
      <c r="S693" t="str">
        <f t="shared" si="30"/>
        <v>'2019-4-17'</v>
      </c>
      <c r="T693" t="str">
        <f t="shared" si="31"/>
        <v/>
      </c>
      <c r="U693" t="str">
        <f t="shared" si="32"/>
        <v>insert into estados_cuenta (tipo_movimiento, concepto, fecha, cheque, total, deposito, pagado, estatus, created_at, updated_at, pagado_boolean, id_cuenta, id_admin) values('INGRESO','TRASPASO DE HSBC A BANCOMER','2019-4-17','',25000,25000,25000,'Pagado','2019-06-27 22:39:00','2019-06-27 22:39:00',1,2,2);</v>
      </c>
    </row>
    <row r="694" spans="1:21" x14ac:dyDescent="0.2">
      <c r="A694">
        <v>17</v>
      </c>
      <c r="B694" s="4">
        <v>43572</v>
      </c>
      <c r="D694" t="s">
        <v>679</v>
      </c>
      <c r="F694" s="1">
        <v>1636.32</v>
      </c>
      <c r="G694" s="1">
        <v>40711.51</v>
      </c>
      <c r="H694" t="s">
        <v>140</v>
      </c>
      <c r="J694">
        <v>6</v>
      </c>
      <c r="K694" t="str">
        <f>IF(Tabla1[[#This Row],[cheque]]="","''",Tabla1[[#This Row],[cheque]])</f>
        <v>''</v>
      </c>
      <c r="L694">
        <f>VLOOKUP(Tabla1[[#This Row],[banco]],Hoja2!$A$1:$B$6,2,0)</f>
        <v>6</v>
      </c>
      <c r="M694" t="str">
        <f>CONCATENATE("'2019-",J694,"-",Tabla1[[#This Row],[dia]],"'")</f>
        <v>'2019-6-17'</v>
      </c>
      <c r="N694" s="4">
        <f>DATE(2019,J694,Tabla1[[#This Row],[dia]])</f>
        <v>43633</v>
      </c>
      <c r="P694">
        <f>DAY(Tabla1[[#This Row],[fecha]])</f>
        <v>17</v>
      </c>
      <c r="Q694">
        <f>MONTH(Tabla1[[#This Row],[fecha]])</f>
        <v>4</v>
      </c>
      <c r="R694">
        <f>YEAR(Tabla1[[#This Row],[fecha]])</f>
        <v>2019</v>
      </c>
      <c r="S694" t="str">
        <f t="shared" si="30"/>
        <v>'2019-4-17'</v>
      </c>
      <c r="T694" t="str">
        <f t="shared" si="31"/>
        <v>insert into estados_cuenta (tipo_movimiento, concepto, fecha, cheque, total, retiro, pagado, estatus, created_at, updated_at, pagado_boolean, id_cuenta, id_admin) values('EGRESO','SEGURO DE VIDA','2019-4-17','',1636.32,1636.32,1636.32,'Pagado','2019-06-27 22:39:00','2019-06-27 22:39:00',1,6,2);</v>
      </c>
      <c r="U694" t="str">
        <f t="shared" si="32"/>
        <v/>
      </c>
    </row>
    <row r="695" spans="1:21" x14ac:dyDescent="0.2">
      <c r="A695">
        <v>17</v>
      </c>
      <c r="B695" s="4">
        <v>43572</v>
      </c>
      <c r="D695" t="s">
        <v>681</v>
      </c>
      <c r="F695" s="1">
        <v>995.65</v>
      </c>
      <c r="G695" s="1">
        <v>39715.86</v>
      </c>
      <c r="H695" t="s">
        <v>140</v>
      </c>
      <c r="J695">
        <v>6</v>
      </c>
      <c r="K695" t="str">
        <f>IF(Tabla1[[#This Row],[cheque]]="","''",Tabla1[[#This Row],[cheque]])</f>
        <v>''</v>
      </c>
      <c r="L695">
        <f>VLOOKUP(Tabla1[[#This Row],[banco]],Hoja2!$A$1:$B$6,2,0)</f>
        <v>6</v>
      </c>
      <c r="M695" t="str">
        <f>CONCATENATE("'2019-",J695,"-",Tabla1[[#This Row],[dia]],"'")</f>
        <v>'2019-6-17'</v>
      </c>
      <c r="N695" s="4">
        <f>DATE(2019,J695,Tabla1[[#This Row],[dia]])</f>
        <v>43633</v>
      </c>
      <c r="P695">
        <f>DAY(Tabla1[[#This Row],[fecha]])</f>
        <v>17</v>
      </c>
      <c r="Q695">
        <f>MONTH(Tabla1[[#This Row],[fecha]])</f>
        <v>4</v>
      </c>
      <c r="R695">
        <f>YEAR(Tabla1[[#This Row],[fecha]])</f>
        <v>2019</v>
      </c>
      <c r="S695" t="str">
        <f t="shared" si="30"/>
        <v>'2019-4-17'</v>
      </c>
      <c r="T695" t="str">
        <f t="shared" si="31"/>
        <v>insert into estados_cuenta (tipo_movimiento, concepto, fecha, cheque, total, retiro, pagado, estatus, created_at, updated_at, pagado_boolean, id_cuenta, id_admin) values('EGRESO','SEGURO DE DAÑOS','2019-4-17','',995.65,995.65,995.65,'Pagado','2019-06-27 22:39:00','2019-06-27 22:39:00',1,6,2);</v>
      </c>
      <c r="U695" t="str">
        <f t="shared" si="32"/>
        <v/>
      </c>
    </row>
    <row r="696" spans="1:21" x14ac:dyDescent="0.2">
      <c r="A696">
        <v>17</v>
      </c>
      <c r="B696" s="4">
        <v>43572</v>
      </c>
      <c r="D696" t="s">
        <v>678</v>
      </c>
      <c r="F696" s="1">
        <v>27476.46</v>
      </c>
      <c r="G696" s="1">
        <v>12239.4</v>
      </c>
      <c r="H696" t="s">
        <v>140</v>
      </c>
      <c r="J696">
        <v>6</v>
      </c>
      <c r="K696" t="str">
        <f>IF(Tabla1[[#This Row],[cheque]]="","''",Tabla1[[#This Row],[cheque]])</f>
        <v>''</v>
      </c>
      <c r="L696">
        <f>VLOOKUP(Tabla1[[#This Row],[banco]],Hoja2!$A$1:$B$6,2,0)</f>
        <v>6</v>
      </c>
      <c r="M696" t="str">
        <f>CONCATENATE("'2019-",J696,"-",Tabla1[[#This Row],[dia]],"'")</f>
        <v>'2019-6-17'</v>
      </c>
      <c r="N696" s="4">
        <f>DATE(2019,J696,Tabla1[[#This Row],[dia]])</f>
        <v>43633</v>
      </c>
      <c r="P696">
        <f>DAY(Tabla1[[#This Row],[fecha]])</f>
        <v>17</v>
      </c>
      <c r="Q696">
        <f>MONTH(Tabla1[[#This Row],[fecha]])</f>
        <v>4</v>
      </c>
      <c r="R696">
        <f>YEAR(Tabla1[[#This Row],[fecha]])</f>
        <v>2019</v>
      </c>
      <c r="S696" t="str">
        <f t="shared" si="30"/>
        <v>'2019-4-17'</v>
      </c>
      <c r="T696" t="str">
        <f t="shared" si="31"/>
        <v>insert into estados_cuenta (tipo_movimiento, concepto, fecha, cheque, total, retiro, pagado, estatus, created_at, updated_at, pagado_boolean, id_cuenta, id_admin) values('EGRESO','INTERESES','2019-4-17','',27476.46,27476.46,27476.46,'Pagado','2019-06-27 22:39:00','2019-06-27 22:39:00',1,6,2);</v>
      </c>
      <c r="U696" t="str">
        <f t="shared" si="32"/>
        <v/>
      </c>
    </row>
    <row r="697" spans="1:21" x14ac:dyDescent="0.2">
      <c r="A697">
        <v>17</v>
      </c>
      <c r="B697" s="4">
        <v>43572</v>
      </c>
      <c r="D697" t="s">
        <v>680</v>
      </c>
      <c r="F697" s="1">
        <v>1273.6400000000001</v>
      </c>
      <c r="G697" s="1">
        <v>10965.76</v>
      </c>
      <c r="H697" t="s">
        <v>140</v>
      </c>
      <c r="J697">
        <v>6</v>
      </c>
      <c r="K697" t="str">
        <f>IF(Tabla1[[#This Row],[cheque]]="","''",Tabla1[[#This Row],[cheque]])</f>
        <v>''</v>
      </c>
      <c r="L697">
        <f>VLOOKUP(Tabla1[[#This Row],[banco]],Hoja2!$A$1:$B$6,2,0)</f>
        <v>6</v>
      </c>
      <c r="M697" t="str">
        <f>CONCATENATE("'2019-",J697,"-",Tabla1[[#This Row],[dia]],"'")</f>
        <v>'2019-6-17'</v>
      </c>
      <c r="N697" s="4">
        <f>DATE(2019,J697,Tabla1[[#This Row],[dia]])</f>
        <v>43633</v>
      </c>
      <c r="P697">
        <f>DAY(Tabla1[[#This Row],[fecha]])</f>
        <v>17</v>
      </c>
      <c r="Q697">
        <f>MONTH(Tabla1[[#This Row],[fecha]])</f>
        <v>4</v>
      </c>
      <c r="R697">
        <f>YEAR(Tabla1[[#This Row],[fecha]])</f>
        <v>2019</v>
      </c>
      <c r="S697" t="str">
        <f t="shared" si="30"/>
        <v>'2019-4-17'</v>
      </c>
      <c r="T697" t="str">
        <f t="shared" si="31"/>
        <v>insert into estados_cuenta (tipo_movimiento, concepto, fecha, cheque, total, retiro, pagado, estatus, created_at, updated_at, pagado_boolean, id_cuenta, id_admin) values('EGRESO','PAGO A CAPITAL','2019-4-17','',1273.64,1273.64,1273.64,'Pagado','2019-06-27 22:39:00','2019-06-27 22:39:00',1,6,2);</v>
      </c>
      <c r="U697" t="str">
        <f t="shared" si="32"/>
        <v/>
      </c>
    </row>
    <row r="698" spans="1:21" x14ac:dyDescent="0.2">
      <c r="A698">
        <v>22</v>
      </c>
      <c r="B698" s="4">
        <v>43577</v>
      </c>
      <c r="D698" t="s">
        <v>345</v>
      </c>
      <c r="E698" s="1">
        <v>1740</v>
      </c>
      <c r="F698" s="1"/>
      <c r="G698" s="1">
        <v>27560.63</v>
      </c>
      <c r="H698" t="s">
        <v>137</v>
      </c>
      <c r="J698">
        <v>6</v>
      </c>
      <c r="K698" t="str">
        <f>IF(Tabla1[[#This Row],[cheque]]="","''",Tabla1[[#This Row],[cheque]])</f>
        <v>''</v>
      </c>
      <c r="L698">
        <f>VLOOKUP(Tabla1[[#This Row],[banco]],Hoja2!$A$1:$B$6,2,0)</f>
        <v>3</v>
      </c>
      <c r="M698" t="str">
        <f>CONCATENATE("'2019-",J698,"-",Tabla1[[#This Row],[dia]],"'")</f>
        <v>'2019-6-22'</v>
      </c>
      <c r="N698" s="4">
        <f>DATE(2019,J698,Tabla1[[#This Row],[dia]])</f>
        <v>43638</v>
      </c>
      <c r="P698">
        <f>DAY(Tabla1[[#This Row],[fecha]])</f>
        <v>22</v>
      </c>
      <c r="Q698">
        <f>MONTH(Tabla1[[#This Row],[fecha]])</f>
        <v>4</v>
      </c>
      <c r="R698">
        <f>YEAR(Tabla1[[#This Row],[fecha]])</f>
        <v>2019</v>
      </c>
      <c r="S698" t="str">
        <f t="shared" si="30"/>
        <v>'2019-4-22'</v>
      </c>
      <c r="T698" t="str">
        <f t="shared" si="31"/>
        <v/>
      </c>
      <c r="U698" t="str">
        <f t="shared" si="32"/>
        <v>insert into estados_cuenta (tipo_movimiento, concepto, fecha, cheque, total, deposito, pagado, estatus, created_at, updated_at, pagado_boolean, id_cuenta, id_admin) values('INGRESO','TITRM "HAPSAY" FACTURA 6053','2019-4-22','',1740,1740,1740,'Pagado','2019-06-27 22:39:00','2019-06-27 22:39:00',1,3,2);</v>
      </c>
    </row>
    <row r="699" spans="1:21" x14ac:dyDescent="0.2">
      <c r="A699">
        <v>22</v>
      </c>
      <c r="B699" s="4">
        <v>43577</v>
      </c>
      <c r="D699" t="s">
        <v>346</v>
      </c>
      <c r="E699" s="1">
        <v>6948.4</v>
      </c>
      <c r="F699" s="1"/>
      <c r="G699" s="1">
        <v>34509.03</v>
      </c>
      <c r="H699" t="s">
        <v>137</v>
      </c>
      <c r="J699">
        <v>6</v>
      </c>
      <c r="K699" t="str">
        <f>IF(Tabla1[[#This Row],[cheque]]="","''",Tabla1[[#This Row],[cheque]])</f>
        <v>''</v>
      </c>
      <c r="L699">
        <f>VLOOKUP(Tabla1[[#This Row],[banco]],Hoja2!$A$1:$B$6,2,0)</f>
        <v>3</v>
      </c>
      <c r="M699" t="str">
        <f>CONCATENATE("'2019-",J699,"-",Tabla1[[#This Row],[dia]],"'")</f>
        <v>'2019-6-22'</v>
      </c>
      <c r="N699" s="4">
        <f>DATE(2019,J699,Tabla1[[#This Row],[dia]])</f>
        <v>43638</v>
      </c>
      <c r="P699">
        <f>DAY(Tabla1[[#This Row],[fecha]])</f>
        <v>22</v>
      </c>
      <c r="Q699">
        <f>MONTH(Tabla1[[#This Row],[fecha]])</f>
        <v>4</v>
      </c>
      <c r="R699">
        <f>YEAR(Tabla1[[#This Row],[fecha]])</f>
        <v>2019</v>
      </c>
      <c r="S699" t="str">
        <f t="shared" si="30"/>
        <v>'2019-4-22'</v>
      </c>
      <c r="T699" t="str">
        <f t="shared" si="31"/>
        <v/>
      </c>
      <c r="U699" t="str">
        <f t="shared" si="32"/>
        <v>insert into estados_cuenta (tipo_movimiento, concepto, fecha, cheque, total, deposito, pagado, estatus, created_at, updated_at, pagado_boolean, id_cuenta, id_admin) values('INGRESO','RM "GW INTEGRACION" FACTURA 6055','2019-4-22','',6948.4,6948.4,6948.4,'Pagado','2019-06-27 22:39:00','2019-06-27 22:39:00',1,3,2);</v>
      </c>
    </row>
    <row r="700" spans="1:21" x14ac:dyDescent="0.2">
      <c r="A700">
        <v>22</v>
      </c>
      <c r="B700" s="4">
        <v>43577</v>
      </c>
      <c r="D700" t="s">
        <v>347</v>
      </c>
      <c r="E700" s="1">
        <v>8275.44</v>
      </c>
      <c r="F700" s="1"/>
      <c r="G700" s="1">
        <v>42784.47</v>
      </c>
      <c r="H700" t="s">
        <v>137</v>
      </c>
      <c r="J700">
        <v>6</v>
      </c>
      <c r="K700" t="str">
        <f>IF(Tabla1[[#This Row],[cheque]]="","''",Tabla1[[#This Row],[cheque]])</f>
        <v>''</v>
      </c>
      <c r="L700">
        <f>VLOOKUP(Tabla1[[#This Row],[banco]],Hoja2!$A$1:$B$6,2,0)</f>
        <v>3</v>
      </c>
      <c r="M700" t="str">
        <f>CONCATENATE("'2019-",J700,"-",Tabla1[[#This Row],[dia]],"'")</f>
        <v>'2019-6-22'</v>
      </c>
      <c r="N700" s="4">
        <f>DATE(2019,J700,Tabla1[[#This Row],[dia]])</f>
        <v>43638</v>
      </c>
      <c r="P700">
        <f>DAY(Tabla1[[#This Row],[fecha]])</f>
        <v>22</v>
      </c>
      <c r="Q700">
        <f>MONTH(Tabla1[[#This Row],[fecha]])</f>
        <v>4</v>
      </c>
      <c r="R700">
        <f>YEAR(Tabla1[[#This Row],[fecha]])</f>
        <v>2019</v>
      </c>
      <c r="S700" t="str">
        <f t="shared" si="30"/>
        <v>'2019-4-22'</v>
      </c>
      <c r="T700" t="str">
        <f t="shared" si="31"/>
        <v/>
      </c>
      <c r="U700" t="str">
        <f t="shared" si="32"/>
        <v>insert into estados_cuenta (tipo_movimiento, concepto, fecha, cheque, total, deposito, pagado, estatus, created_at, updated_at, pagado_boolean, id_cuenta, id_admin) values('INGRESO','RE Y DUSO "SUN ROLL" CL. 43 FACTURA 6023','2019-4-22','',8275.44,8275.44,8275.44,'Pagado','2019-06-27 22:39:00','2019-06-27 22:39:00',1,3,2);</v>
      </c>
    </row>
    <row r="701" spans="1:21" x14ac:dyDescent="0.2">
      <c r="A701">
        <v>22</v>
      </c>
      <c r="B701" s="4">
        <v>43577</v>
      </c>
      <c r="D701" t="s">
        <v>348</v>
      </c>
      <c r="E701" s="1">
        <v>16550.88</v>
      </c>
      <c r="F701" s="1"/>
      <c r="G701" s="1">
        <v>59335.35</v>
      </c>
      <c r="H701" t="s">
        <v>137</v>
      </c>
      <c r="J701">
        <v>6</v>
      </c>
      <c r="K701" t="str">
        <f>IF(Tabla1[[#This Row],[cheque]]="","''",Tabla1[[#This Row],[cheque]])</f>
        <v>''</v>
      </c>
      <c r="L701">
        <f>VLOOKUP(Tabla1[[#This Row],[banco]],Hoja2!$A$1:$B$6,2,0)</f>
        <v>3</v>
      </c>
      <c r="M701" t="str">
        <f>CONCATENATE("'2019-",J701,"-",Tabla1[[#This Row],[dia]],"'")</f>
        <v>'2019-6-22'</v>
      </c>
      <c r="N701" s="4">
        <f>DATE(2019,J701,Tabla1[[#This Row],[dia]])</f>
        <v>43638</v>
      </c>
      <c r="P701">
        <f>DAY(Tabla1[[#This Row],[fecha]])</f>
        <v>22</v>
      </c>
      <c r="Q701">
        <f>MONTH(Tabla1[[#This Row],[fecha]])</f>
        <v>4</v>
      </c>
      <c r="R701">
        <f>YEAR(Tabla1[[#This Row],[fecha]])</f>
        <v>2019</v>
      </c>
      <c r="S701" t="str">
        <f t="shared" si="30"/>
        <v>'2019-4-22'</v>
      </c>
      <c r="T701" t="str">
        <f t="shared" si="31"/>
        <v/>
      </c>
      <c r="U701" t="str">
        <f t="shared" si="32"/>
        <v>insert into estados_cuenta (tipo_movimiento, concepto, fecha, cheque, total, deposito, pagado, estatus, created_at, updated_at, pagado_boolean, id_cuenta, id_admin) values('INGRESO','REN Y DUSO "CF COFIASA ABASTECEDORA DE FIERRO Y ACERO" (Clase 35) Y REN Y DUSO "CF GRUPO COFIASA COMERCIAL DE FIERRO Y ACERO" (Clase 35) FACTURA 5989','2019-4-22','',16550.88,16550.88,16550.88,'Pagado','2019-06-27 22:39:00','2019-06-27 22:39:00',1,3,2);</v>
      </c>
    </row>
    <row r="702" spans="1:21" x14ac:dyDescent="0.2">
      <c r="A702">
        <v>22</v>
      </c>
      <c r="B702" s="4">
        <v>43577</v>
      </c>
      <c r="D702" t="s">
        <v>349</v>
      </c>
      <c r="E702" s="1">
        <v>12000</v>
      </c>
      <c r="F702" s="1"/>
      <c r="G702" s="1">
        <v>71335.350000000006</v>
      </c>
      <c r="H702" t="s">
        <v>137</v>
      </c>
      <c r="J702">
        <v>6</v>
      </c>
      <c r="K702" t="str">
        <f>IF(Tabla1[[#This Row],[cheque]]="","''",Tabla1[[#This Row],[cheque]])</f>
        <v>''</v>
      </c>
      <c r="L702">
        <f>VLOOKUP(Tabla1[[#This Row],[banco]],Hoja2!$A$1:$B$6,2,0)</f>
        <v>3</v>
      </c>
      <c r="M702" t="str">
        <f>CONCATENATE("'2019-",J702,"-",Tabla1[[#This Row],[dia]],"'")</f>
        <v>'2019-6-22'</v>
      </c>
      <c r="N702" s="4">
        <f>DATE(2019,J702,Tabla1[[#This Row],[dia]])</f>
        <v>43638</v>
      </c>
      <c r="P702">
        <f>DAY(Tabla1[[#This Row],[fecha]])</f>
        <v>22</v>
      </c>
      <c r="Q702">
        <f>MONTH(Tabla1[[#This Row],[fecha]])</f>
        <v>4</v>
      </c>
      <c r="R702">
        <f>YEAR(Tabla1[[#This Row],[fecha]])</f>
        <v>2019</v>
      </c>
      <c r="S702" t="str">
        <f t="shared" si="30"/>
        <v>'2019-4-22'</v>
      </c>
      <c r="T702" t="str">
        <f t="shared" si="31"/>
        <v/>
      </c>
      <c r="U702" t="str">
        <f t="shared" si="32"/>
        <v>insert into estados_cuenta (tipo_movimiento, concepto, fecha, cheque, total, deposito, pagado, estatus, created_at, updated_at, pagado_boolean, id_cuenta, id_admin) values('INGRESO','INGRESO PERSONAL (PARA PAGO QUIZMEX)','2019-4-22','',12000,12000,12000,'Pagado','2019-06-27 22:39:00','2019-06-27 22:39:00',1,3,2);</v>
      </c>
    </row>
    <row r="703" spans="1:21" x14ac:dyDescent="0.2">
      <c r="A703">
        <v>22</v>
      </c>
      <c r="B703" s="4">
        <v>43577</v>
      </c>
      <c r="D703" t="s">
        <v>57</v>
      </c>
      <c r="F703" s="1">
        <v>13200</v>
      </c>
      <c r="G703" s="1">
        <v>58135.35</v>
      </c>
      <c r="H703" t="s">
        <v>137</v>
      </c>
      <c r="J703">
        <v>6</v>
      </c>
      <c r="K703" t="str">
        <f>IF(Tabla1[[#This Row],[cheque]]="","''",Tabla1[[#This Row],[cheque]])</f>
        <v>''</v>
      </c>
      <c r="L703">
        <f>VLOOKUP(Tabla1[[#This Row],[banco]],Hoja2!$A$1:$B$6,2,0)</f>
        <v>3</v>
      </c>
      <c r="M703" t="str">
        <f>CONCATENATE("'2019-",J703,"-",Tabla1[[#This Row],[dia]],"'")</f>
        <v>'2019-6-22'</v>
      </c>
      <c r="N703" s="4">
        <f>DATE(2019,J703,Tabla1[[#This Row],[dia]])</f>
        <v>43638</v>
      </c>
      <c r="P703">
        <f>DAY(Tabla1[[#This Row],[fecha]])</f>
        <v>22</v>
      </c>
      <c r="Q703">
        <f>MONTH(Tabla1[[#This Row],[fecha]])</f>
        <v>4</v>
      </c>
      <c r="R703">
        <f>YEAR(Tabla1[[#This Row],[fecha]])</f>
        <v>2019</v>
      </c>
      <c r="S703" t="str">
        <f t="shared" si="30"/>
        <v>'2019-4-22'</v>
      </c>
      <c r="T703" t="str">
        <f t="shared" si="31"/>
        <v>insert into estados_cuenta (tipo_movimiento, concepto, fecha, cheque, total, retiro, pagado, estatus, created_at, updated_at, pagado_boolean, id_cuenta, id_admin) values('EGRESO','PAGO RENTA OFICINA','2019-4-22','',13200,13200,13200,'Pagado','2019-06-27 22:39:00','2019-06-27 22:39:00',1,3,2);</v>
      </c>
      <c r="U703" t="str">
        <f t="shared" si="32"/>
        <v/>
      </c>
    </row>
    <row r="704" spans="1:21" x14ac:dyDescent="0.2">
      <c r="A704">
        <v>22</v>
      </c>
      <c r="B704" s="4">
        <v>43577</v>
      </c>
      <c r="D704" t="s">
        <v>350</v>
      </c>
      <c r="F704" s="1">
        <v>2088</v>
      </c>
      <c r="G704" s="1">
        <v>56047.35</v>
      </c>
      <c r="H704" t="s">
        <v>137</v>
      </c>
      <c r="J704">
        <v>6</v>
      </c>
      <c r="K704" t="str">
        <f>IF(Tabla1[[#This Row],[cheque]]="","''",Tabla1[[#This Row],[cheque]])</f>
        <v>''</v>
      </c>
      <c r="L704">
        <f>VLOOKUP(Tabla1[[#This Row],[banco]],Hoja2!$A$1:$B$6,2,0)</f>
        <v>3</v>
      </c>
      <c r="M704" t="str">
        <f>CONCATENATE("'2019-",J704,"-",Tabla1[[#This Row],[dia]],"'")</f>
        <v>'2019-6-22'</v>
      </c>
      <c r="N704" s="4">
        <f>DATE(2019,J704,Tabla1[[#This Row],[dia]])</f>
        <v>43638</v>
      </c>
      <c r="P704">
        <f>DAY(Tabla1[[#This Row],[fecha]])</f>
        <v>22</v>
      </c>
      <c r="Q704">
        <f>MONTH(Tabla1[[#This Row],[fecha]])</f>
        <v>4</v>
      </c>
      <c r="R704">
        <f>YEAR(Tabla1[[#This Row],[fecha]])</f>
        <v>2019</v>
      </c>
      <c r="S704" t="str">
        <f t="shared" si="30"/>
        <v>'2019-4-22'</v>
      </c>
      <c r="T704" t="str">
        <f t="shared" si="31"/>
        <v>insert into estados_cuenta (tipo_movimiento, concepto, fecha, cheque, total, retiro, pagado, estatus, created_at, updated_at, pagado_boolean, id_cuenta, id_admin) values('EGRESO','PUNTO ALERTA MONITOREO OFICINA','2019-4-22','',2088,2088,2088,'Pagado','2019-06-27 22:39:00','2019-06-27 22:39:00',1,3,2);</v>
      </c>
      <c r="U704" t="str">
        <f t="shared" si="32"/>
        <v/>
      </c>
    </row>
    <row r="705" spans="1:21" x14ac:dyDescent="0.2">
      <c r="A705">
        <v>23</v>
      </c>
      <c r="B705" s="4">
        <v>43578</v>
      </c>
      <c r="D705" t="s">
        <v>351</v>
      </c>
      <c r="E705" s="1">
        <v>13000</v>
      </c>
      <c r="F705" s="1"/>
      <c r="G705" s="1">
        <v>69047.350000000006</v>
      </c>
      <c r="H705" t="s">
        <v>137</v>
      </c>
      <c r="J705">
        <v>6</v>
      </c>
      <c r="K705" t="str">
        <f>IF(Tabla1[[#This Row],[cheque]]="","''",Tabla1[[#This Row],[cheque]])</f>
        <v>''</v>
      </c>
      <c r="L705">
        <f>VLOOKUP(Tabla1[[#This Row],[banco]],Hoja2!$A$1:$B$6,2,0)</f>
        <v>3</v>
      </c>
      <c r="M705" t="str">
        <f>CONCATENATE("'2019-",J705,"-",Tabla1[[#This Row],[dia]],"'")</f>
        <v>'2019-6-23'</v>
      </c>
      <c r="N705" s="4">
        <f>DATE(2019,J705,Tabla1[[#This Row],[dia]])</f>
        <v>43639</v>
      </c>
      <c r="P705">
        <f>DAY(Tabla1[[#This Row],[fecha]])</f>
        <v>23</v>
      </c>
      <c r="Q705">
        <f>MONTH(Tabla1[[#This Row],[fecha]])</f>
        <v>4</v>
      </c>
      <c r="R705">
        <f>YEAR(Tabla1[[#This Row],[fecha]])</f>
        <v>2019</v>
      </c>
      <c r="S705" t="str">
        <f t="shared" si="30"/>
        <v>'2019-4-23'</v>
      </c>
      <c r="T705" t="str">
        <f t="shared" si="31"/>
        <v/>
      </c>
      <c r="U705" t="str">
        <f t="shared" si="32"/>
        <v>insert into estados_cuenta (tipo_movimiento, concepto, fecha, cheque, total, deposito, pagado, estatus, created_at, updated_at, pagado_boolean, id_cuenta, id_admin) values('INGRESO','DEPOSITO EN CHEQUE FALLIDO','2019-4-23','',13000,13000,13000,'Pagado','2019-06-27 22:39:00','2019-06-27 22:39:00',1,3,2);</v>
      </c>
    </row>
    <row r="706" spans="1:21" x14ac:dyDescent="0.2">
      <c r="A706">
        <v>23</v>
      </c>
      <c r="B706" s="4">
        <v>43578</v>
      </c>
      <c r="D706" t="s">
        <v>352</v>
      </c>
      <c r="E706" s="1">
        <v>580</v>
      </c>
      <c r="F706" s="1"/>
      <c r="G706" s="1">
        <v>69627.350000000006</v>
      </c>
      <c r="H706" t="s">
        <v>137</v>
      </c>
      <c r="J706">
        <v>6</v>
      </c>
      <c r="K706" t="str">
        <f>IF(Tabla1[[#This Row],[cheque]]="","''",Tabla1[[#This Row],[cheque]])</f>
        <v>''</v>
      </c>
      <c r="L706">
        <f>VLOOKUP(Tabla1[[#This Row],[banco]],Hoja2!$A$1:$B$6,2,0)</f>
        <v>3</v>
      </c>
      <c r="M706" t="str">
        <f>CONCATENATE("'2019-",J706,"-",Tabla1[[#This Row],[dia]],"'")</f>
        <v>'2019-6-23'</v>
      </c>
      <c r="N706" s="4">
        <f>DATE(2019,J706,Tabla1[[#This Row],[dia]])</f>
        <v>43639</v>
      </c>
      <c r="P706">
        <f>DAY(Tabla1[[#This Row],[fecha]])</f>
        <v>23</v>
      </c>
      <c r="Q706">
        <f>MONTH(Tabla1[[#This Row],[fecha]])</f>
        <v>4</v>
      </c>
      <c r="R706">
        <f>YEAR(Tabla1[[#This Row],[fecha]])</f>
        <v>2019</v>
      </c>
      <c r="S706" t="str">
        <f t="shared" si="30"/>
        <v>'2019-4-23'</v>
      </c>
      <c r="T706" t="str">
        <f t="shared" si="31"/>
        <v/>
      </c>
      <c r="U706" t="str">
        <f t="shared" si="32"/>
        <v>insert into estados_cuenta (tipo_movimiento, concepto, fecha, cheque, total, deposito, pagado, estatus, created_at, updated_at, pagado_boolean, id_cuenta, id_admin) values('INGRESO','EF MIXTO "GENESIS" CL 35 FACTURA 6067','2019-4-23','',580,580,580,'Pagado','2019-06-27 22:39:00','2019-06-27 22:39:00',1,3,2);</v>
      </c>
    </row>
    <row r="707" spans="1:21" x14ac:dyDescent="0.2">
      <c r="A707">
        <v>23</v>
      </c>
      <c r="B707" s="4">
        <v>43578</v>
      </c>
      <c r="D707" t="s">
        <v>353</v>
      </c>
      <c r="E707" s="1">
        <v>6948.4</v>
      </c>
      <c r="F707" s="1"/>
      <c r="G707" s="1">
        <v>76575.75</v>
      </c>
      <c r="H707" t="s">
        <v>137</v>
      </c>
      <c r="J707">
        <v>6</v>
      </c>
      <c r="K707" t="str">
        <f>IF(Tabla1[[#This Row],[cheque]]="","''",Tabla1[[#This Row],[cheque]])</f>
        <v>''</v>
      </c>
      <c r="L707">
        <f>VLOOKUP(Tabla1[[#This Row],[banco]],Hoja2!$A$1:$B$6,2,0)</f>
        <v>3</v>
      </c>
      <c r="M707" t="str">
        <f>CONCATENATE("'2019-",J707,"-",Tabla1[[#This Row],[dia]],"'")</f>
        <v>'2019-6-23'</v>
      </c>
      <c r="N707" s="4">
        <f>DATE(2019,J707,Tabla1[[#This Row],[dia]])</f>
        <v>43639</v>
      </c>
      <c r="P707">
        <f>DAY(Tabla1[[#This Row],[fecha]])</f>
        <v>23</v>
      </c>
      <c r="Q707">
        <f>MONTH(Tabla1[[#This Row],[fecha]])</f>
        <v>4</v>
      </c>
      <c r="R707">
        <f>YEAR(Tabla1[[#This Row],[fecha]])</f>
        <v>2019</v>
      </c>
      <c r="S707" t="str">
        <f t="shared" ref="S707:S770" si="33">CONCATENATE("'2019-",Q707,"-",P707,"'")</f>
        <v>'2019-4-23'</v>
      </c>
      <c r="T707" t="str">
        <f t="shared" ref="T707:T770" si="34">IF(F707="","",CONCATENATE("insert into estados_cuenta (tipo_movimiento, concepto, fecha, cheque, total, retiro, pagado, estatus, created_at, updated_at, pagado_boolean, id_cuenta, id_admin) values('EGRESO','",D707,"',",S707,",",K707,",",F707,",",F707,",",F707,",'Pagado','2019-06-27 22:39:00','2019-06-27 22:39:00',1,",L707,",2);"))</f>
        <v/>
      </c>
      <c r="U707" t="str">
        <f t="shared" ref="U707:U770" si="35">IF(E707="","",CONCATENATE("insert into estados_cuenta (tipo_movimiento, concepto, fecha, cheque, total, deposito, pagado, estatus, created_at, updated_at, pagado_boolean, id_cuenta, id_admin) values('INGRESO','",D707,"',",S707,",",K707,",",E707,",",E707,",",E707,",'Pagado','2019-06-27 22:39:00','2019-06-27 22:39:00',1,",L707,",2);"))</f>
        <v>insert into estados_cuenta (tipo_movimiento, concepto, fecha, cheque, total, deposito, pagado, estatus, created_at, updated_at, pagado_boolean, id_cuenta, id_admin) values('INGRESO','RM "RICASA LIMPIEZA" CL 35 FACTURA 6066','2019-4-23','',6948.4,6948.4,6948.4,'Pagado','2019-06-27 22:39:00','2019-06-27 22:39:00',1,3,2);</v>
      </c>
    </row>
    <row r="708" spans="1:21" x14ac:dyDescent="0.2">
      <c r="A708">
        <v>23</v>
      </c>
      <c r="B708" s="4">
        <v>43578</v>
      </c>
      <c r="D708" t="s">
        <v>354</v>
      </c>
      <c r="E708" s="1">
        <v>42116.67</v>
      </c>
      <c r="F708" s="1"/>
      <c r="G708" s="1">
        <v>118692.42</v>
      </c>
      <c r="H708" t="s">
        <v>137</v>
      </c>
      <c r="J708">
        <v>6</v>
      </c>
      <c r="K708" t="str">
        <f>IF(Tabla1[[#This Row],[cheque]]="","''",Tabla1[[#This Row],[cheque]])</f>
        <v>''</v>
      </c>
      <c r="L708">
        <f>VLOOKUP(Tabla1[[#This Row],[banco]],Hoja2!$A$1:$B$6,2,0)</f>
        <v>3</v>
      </c>
      <c r="M708" t="str">
        <f>CONCATENATE("'2019-",J708,"-",Tabla1[[#This Row],[dia]],"'")</f>
        <v>'2019-6-23'</v>
      </c>
      <c r="N708" s="4">
        <f>DATE(2019,J708,Tabla1[[#This Row],[dia]])</f>
        <v>43639</v>
      </c>
      <c r="P708">
        <f>DAY(Tabla1[[#This Row],[fecha]])</f>
        <v>23</v>
      </c>
      <c r="Q708">
        <f>MONTH(Tabla1[[#This Row],[fecha]])</f>
        <v>4</v>
      </c>
      <c r="R708">
        <f>YEAR(Tabla1[[#This Row],[fecha]])</f>
        <v>2019</v>
      </c>
      <c r="S708" t="str">
        <f t="shared" si="33"/>
        <v>'2019-4-23'</v>
      </c>
      <c r="T708" t="str">
        <f t="shared" si="34"/>
        <v/>
      </c>
      <c r="U708" t="str">
        <f t="shared" si="35"/>
        <v>insert into estados_cuenta (tipo_movimiento, concepto, fecha, cheque, total, deposito, pagado, estatus, created_at, updated_at, pagado_boolean, id_cuenta, id_admin) values('INGRESO','PLFYC "FOOT CENTER" PAGO 6/6 RECIBO 2182','2019-4-23','',42116.67,42116.67,42116.67,'Pagado','2019-06-27 22:39:00','2019-06-27 22:39:00',1,3,2);</v>
      </c>
    </row>
    <row r="709" spans="1:21" x14ac:dyDescent="0.2">
      <c r="A709">
        <v>23</v>
      </c>
      <c r="B709" s="4">
        <v>43578</v>
      </c>
      <c r="D709" t="s">
        <v>355</v>
      </c>
      <c r="E709" s="1">
        <v>6000</v>
      </c>
      <c r="F709" s="1"/>
      <c r="G709" s="1">
        <v>124692.42</v>
      </c>
      <c r="H709" t="s">
        <v>137</v>
      </c>
      <c r="J709">
        <v>6</v>
      </c>
      <c r="K709" t="str">
        <f>IF(Tabla1[[#This Row],[cheque]]="","''",Tabla1[[#This Row],[cheque]])</f>
        <v>''</v>
      </c>
      <c r="L709">
        <f>VLOOKUP(Tabla1[[#This Row],[banco]],Hoja2!$A$1:$B$6,2,0)</f>
        <v>3</v>
      </c>
      <c r="M709" t="str">
        <f>CONCATENATE("'2019-",J709,"-",Tabla1[[#This Row],[dia]],"'")</f>
        <v>'2019-6-23'</v>
      </c>
      <c r="N709" s="4">
        <f>DATE(2019,J709,Tabla1[[#This Row],[dia]])</f>
        <v>43639</v>
      </c>
      <c r="P709">
        <f>DAY(Tabla1[[#This Row],[fecha]])</f>
        <v>23</v>
      </c>
      <c r="Q709">
        <f>MONTH(Tabla1[[#This Row],[fecha]])</f>
        <v>4</v>
      </c>
      <c r="R709">
        <f>YEAR(Tabla1[[#This Row],[fecha]])</f>
        <v>2019</v>
      </c>
      <c r="S709" t="str">
        <f t="shared" si="33"/>
        <v>'2019-4-23'</v>
      </c>
      <c r="T709" t="str">
        <f t="shared" si="34"/>
        <v/>
      </c>
      <c r="U709" t="str">
        <f t="shared" si="35"/>
        <v>insert into estados_cuenta (tipo_movimiento, concepto, fecha, cheque, total, deposito, pagado, estatus, created_at, updated_at, pagado_boolean, id_cuenta, id_admin) values('INGRESO','RM "MERCADO BARBER" RECIBO 2194','2019-4-23','',6000,6000,6000,'Pagado','2019-06-27 22:39:00','2019-06-27 22:39:00',1,3,2);</v>
      </c>
    </row>
    <row r="710" spans="1:21" x14ac:dyDescent="0.2">
      <c r="A710">
        <v>23</v>
      </c>
      <c r="B710" s="4">
        <v>43578</v>
      </c>
      <c r="D710" t="s">
        <v>58</v>
      </c>
      <c r="F710" s="1">
        <v>1283.4000000000001</v>
      </c>
      <c r="G710" s="1">
        <v>123409.02</v>
      </c>
      <c r="H710" t="s">
        <v>137</v>
      </c>
      <c r="J710">
        <v>6</v>
      </c>
      <c r="K710" t="str">
        <f>IF(Tabla1[[#This Row],[cheque]]="","''",Tabla1[[#This Row],[cheque]])</f>
        <v>''</v>
      </c>
      <c r="L710">
        <f>VLOOKUP(Tabla1[[#This Row],[banco]],Hoja2!$A$1:$B$6,2,0)</f>
        <v>3</v>
      </c>
      <c r="M710" t="str">
        <f>CONCATENATE("'2019-",J710,"-",Tabla1[[#This Row],[dia]],"'")</f>
        <v>'2019-6-23'</v>
      </c>
      <c r="N710" s="4">
        <f>DATE(2019,J710,Tabla1[[#This Row],[dia]])</f>
        <v>43639</v>
      </c>
      <c r="P710">
        <f>DAY(Tabla1[[#This Row],[fecha]])</f>
        <v>23</v>
      </c>
      <c r="Q710">
        <f>MONTH(Tabla1[[#This Row],[fecha]])</f>
        <v>4</v>
      </c>
      <c r="R710">
        <f>YEAR(Tabla1[[#This Row],[fecha]])</f>
        <v>2019</v>
      </c>
      <c r="S710" t="str">
        <f t="shared" si="33"/>
        <v>'2019-4-23'</v>
      </c>
      <c r="T710" t="str">
        <f t="shared" si="34"/>
        <v>insert into estados_cuenta (tipo_movimiento, concepto, fecha, cheque, total, retiro, pagado, estatus, created_at, updated_at, pagado_boolean, id_cuenta, id_admin) values('EGRESO','SAMS','2019-4-23','',1283.4,1283.4,1283.4,'Pagado','2019-06-27 22:39:00','2019-06-27 22:39:00',1,3,2);</v>
      </c>
      <c r="U710" t="str">
        <f t="shared" si="35"/>
        <v/>
      </c>
    </row>
    <row r="711" spans="1:21" x14ac:dyDescent="0.2">
      <c r="A711">
        <v>23</v>
      </c>
      <c r="B711" s="4">
        <v>43578</v>
      </c>
      <c r="D711" t="s">
        <v>718</v>
      </c>
      <c r="E711" s="1">
        <v>665</v>
      </c>
      <c r="F711" s="1"/>
      <c r="G711" s="1">
        <v>16935.740000000002</v>
      </c>
      <c r="H711" t="s">
        <v>138</v>
      </c>
      <c r="J711">
        <v>6</v>
      </c>
      <c r="K711" t="str">
        <f>IF(Tabla1[[#This Row],[cheque]]="","''",Tabla1[[#This Row],[cheque]])</f>
        <v>''</v>
      </c>
      <c r="L711">
        <f>VLOOKUP(Tabla1[[#This Row],[banco]],Hoja2!$A$1:$B$6,2,0)</f>
        <v>4</v>
      </c>
      <c r="M711" t="str">
        <f>CONCATENATE("'2019-",J711,"-",Tabla1[[#This Row],[dia]],"'")</f>
        <v>'2019-6-23'</v>
      </c>
      <c r="N711" s="4">
        <f>DATE(2019,J711,Tabla1[[#This Row],[dia]])</f>
        <v>43639</v>
      </c>
      <c r="P711">
        <f>DAY(Tabla1[[#This Row],[fecha]])</f>
        <v>23</v>
      </c>
      <c r="Q711">
        <f>MONTH(Tabla1[[#This Row],[fecha]])</f>
        <v>4</v>
      </c>
      <c r="R711">
        <f>YEAR(Tabla1[[#This Row],[fecha]])</f>
        <v>2019</v>
      </c>
      <c r="S711" t="str">
        <f t="shared" si="33"/>
        <v>'2019-4-23'</v>
      </c>
      <c r="T711" t="str">
        <f t="shared" si="34"/>
        <v/>
      </c>
      <c r="U711" t="str">
        <f t="shared" si="35"/>
        <v>insert into estados_cuenta (tipo_movimiento, concepto, fecha, cheque, total, deposito, pagado, estatus, created_at, updated_at, pagado_boolean, id_cuenta, id_admin) values('INGRESO','REN Y DUSO PAGO 8/12 BARAKATO SALON RECIBO 2188','2019-4-23','',665,665,665,'Pagado','2019-06-27 22:39:00','2019-06-27 22:39:00',1,4,2);</v>
      </c>
    </row>
    <row r="712" spans="1:21" x14ac:dyDescent="0.2">
      <c r="A712">
        <v>24</v>
      </c>
      <c r="B712" s="4">
        <v>43579</v>
      </c>
      <c r="D712" t="s">
        <v>356</v>
      </c>
      <c r="F712" s="1">
        <v>13000</v>
      </c>
      <c r="G712" s="1">
        <v>110409.02</v>
      </c>
      <c r="H712" t="s">
        <v>137</v>
      </c>
      <c r="J712">
        <v>6</v>
      </c>
      <c r="K712" t="str">
        <f>IF(Tabla1[[#This Row],[cheque]]="","''",Tabla1[[#This Row],[cheque]])</f>
        <v>''</v>
      </c>
      <c r="L712">
        <f>VLOOKUP(Tabla1[[#This Row],[banco]],Hoja2!$A$1:$B$6,2,0)</f>
        <v>3</v>
      </c>
      <c r="M712" t="str">
        <f>CONCATENATE("'2019-",J712,"-",Tabla1[[#This Row],[dia]],"'")</f>
        <v>'2019-6-24'</v>
      </c>
      <c r="N712" s="4">
        <f>DATE(2019,J712,Tabla1[[#This Row],[dia]])</f>
        <v>43640</v>
      </c>
      <c r="P712">
        <f>DAY(Tabla1[[#This Row],[fecha]])</f>
        <v>24</v>
      </c>
      <c r="Q712">
        <f>MONTH(Tabla1[[#This Row],[fecha]])</f>
        <v>4</v>
      </c>
      <c r="R712">
        <f>YEAR(Tabla1[[#This Row],[fecha]])</f>
        <v>2019</v>
      </c>
      <c r="S712" t="str">
        <f t="shared" si="33"/>
        <v>'2019-4-24'</v>
      </c>
      <c r="T712" t="str">
        <f t="shared" si="34"/>
        <v>insert into estados_cuenta (tipo_movimiento, concepto, fecha, cheque, total, retiro, pagado, estatus, created_at, updated_at, pagado_boolean, id_cuenta, id_admin) values('EGRESO','CHEQUE DEVUELTO','2019-4-24','',13000,13000,13000,'Pagado','2019-06-27 22:39:00','2019-06-27 22:39:00',1,3,2);</v>
      </c>
      <c r="U712" t="str">
        <f t="shared" si="35"/>
        <v/>
      </c>
    </row>
    <row r="713" spans="1:21" x14ac:dyDescent="0.2">
      <c r="A713">
        <v>24</v>
      </c>
      <c r="B713" s="4">
        <v>43579</v>
      </c>
      <c r="D713" t="s">
        <v>357</v>
      </c>
      <c r="E713" s="1">
        <v>4640</v>
      </c>
      <c r="F713" s="1"/>
      <c r="G713" s="1">
        <v>115049.02</v>
      </c>
      <c r="H713" t="s">
        <v>137</v>
      </c>
      <c r="J713">
        <v>6</v>
      </c>
      <c r="K713" t="str">
        <f>IF(Tabla1[[#This Row],[cheque]]="","''",Tabla1[[#This Row],[cheque]])</f>
        <v>''</v>
      </c>
      <c r="L713">
        <f>VLOOKUP(Tabla1[[#This Row],[banco]],Hoja2!$A$1:$B$6,2,0)</f>
        <v>3</v>
      </c>
      <c r="M713" t="str">
        <f>CONCATENATE("'2019-",J713,"-",Tabla1[[#This Row],[dia]],"'")</f>
        <v>'2019-6-24'</v>
      </c>
      <c r="N713" s="4">
        <f>DATE(2019,J713,Tabla1[[#This Row],[dia]])</f>
        <v>43640</v>
      </c>
      <c r="P713">
        <f>DAY(Tabla1[[#This Row],[fecha]])</f>
        <v>24</v>
      </c>
      <c r="Q713">
        <f>MONTH(Tabla1[[#This Row],[fecha]])</f>
        <v>4</v>
      </c>
      <c r="R713">
        <f>YEAR(Tabla1[[#This Row],[fecha]])</f>
        <v>2019</v>
      </c>
      <c r="S713" t="str">
        <f t="shared" si="33"/>
        <v>'2019-4-24'</v>
      </c>
      <c r="T713" t="str">
        <f t="shared" si="34"/>
        <v/>
      </c>
      <c r="U713" t="str">
        <f t="shared" si="35"/>
        <v>insert into estados_cuenta (tipo_movimiento, concepto, fecha, cheque, total, deposito, pagado, estatus, created_at, updated_at, pagado_boolean, id_cuenta, id_admin) values('INGRESO','CCONF Y TITRM "GALLETAS RANCHERAS EL RINCON DE LA ABUELA" CL. 35 FACTURA 6037','2019-4-24','',4640,4640,4640,'Pagado','2019-06-27 22:39:00','2019-06-27 22:39:00',1,3,2);</v>
      </c>
    </row>
    <row r="714" spans="1:21" x14ac:dyDescent="0.2">
      <c r="A714">
        <v>24</v>
      </c>
      <c r="B714" s="4">
        <v>43579</v>
      </c>
      <c r="D714" t="s">
        <v>358</v>
      </c>
      <c r="E714" s="1">
        <v>1740</v>
      </c>
      <c r="F714" s="1"/>
      <c r="G714" s="1">
        <v>116789.02</v>
      </c>
      <c r="H714" t="s">
        <v>137</v>
      </c>
      <c r="J714">
        <v>6</v>
      </c>
      <c r="K714" t="str">
        <f>IF(Tabla1[[#This Row],[cheque]]="","''",Tabla1[[#This Row],[cheque]])</f>
        <v>''</v>
      </c>
      <c r="L714">
        <f>VLOOKUP(Tabla1[[#This Row],[banco]],Hoja2!$A$1:$B$6,2,0)</f>
        <v>3</v>
      </c>
      <c r="M714" t="str">
        <f>CONCATENATE("'2019-",J714,"-",Tabla1[[#This Row],[dia]],"'")</f>
        <v>'2019-6-24'</v>
      </c>
      <c r="N714" s="4">
        <f>DATE(2019,J714,Tabla1[[#This Row],[dia]])</f>
        <v>43640</v>
      </c>
      <c r="P714">
        <f>DAY(Tabla1[[#This Row],[fecha]])</f>
        <v>24</v>
      </c>
      <c r="Q714">
        <f>MONTH(Tabla1[[#This Row],[fecha]])</f>
        <v>4</v>
      </c>
      <c r="R714">
        <f>YEAR(Tabla1[[#This Row],[fecha]])</f>
        <v>2019</v>
      </c>
      <c r="S714" t="str">
        <f t="shared" si="33"/>
        <v>'2019-4-24'</v>
      </c>
      <c r="T714" t="str">
        <f t="shared" si="34"/>
        <v/>
      </c>
      <c r="U714" t="str">
        <f t="shared" si="35"/>
        <v>insert into estados_cuenta (tipo_movimiento, concepto, fecha, cheque, total, deposito, pagado, estatus, created_at, updated_at, pagado_boolean, id_cuenta, id_admin) values('INGRESO','TITRM "GALLETAS RANCHERAS" FACTURA 6040','2019-4-24','',1740,1740,1740,'Pagado','2019-06-27 22:39:00','2019-06-27 22:39:00',1,3,2);</v>
      </c>
    </row>
    <row r="715" spans="1:21" x14ac:dyDescent="0.2">
      <c r="A715">
        <v>24</v>
      </c>
      <c r="B715" s="4">
        <v>43579</v>
      </c>
      <c r="D715" t="s">
        <v>13</v>
      </c>
      <c r="F715" s="1">
        <v>10000</v>
      </c>
      <c r="G715" s="1">
        <v>106789.02</v>
      </c>
      <c r="H715" t="s">
        <v>137</v>
      </c>
      <c r="J715">
        <v>6</v>
      </c>
      <c r="K715" t="str">
        <f>IF(Tabla1[[#This Row],[cheque]]="","''",Tabla1[[#This Row],[cheque]])</f>
        <v>''</v>
      </c>
      <c r="L715">
        <f>VLOOKUP(Tabla1[[#This Row],[banco]],Hoja2!$A$1:$B$6,2,0)</f>
        <v>3</v>
      </c>
      <c r="M715" t="str">
        <f>CONCATENATE("'2019-",J715,"-",Tabla1[[#This Row],[dia]],"'")</f>
        <v>'2019-6-24'</v>
      </c>
      <c r="N715" s="4">
        <f>DATE(2019,J715,Tabla1[[#This Row],[dia]])</f>
        <v>43640</v>
      </c>
      <c r="P715">
        <f>DAY(Tabla1[[#This Row],[fecha]])</f>
        <v>24</v>
      </c>
      <c r="Q715">
        <f>MONTH(Tabla1[[#This Row],[fecha]])</f>
        <v>4</v>
      </c>
      <c r="R715">
        <f>YEAR(Tabla1[[#This Row],[fecha]])</f>
        <v>2019</v>
      </c>
      <c r="S715" t="str">
        <f t="shared" si="33"/>
        <v>'2019-4-24'</v>
      </c>
      <c r="T715" t="str">
        <f t="shared" si="34"/>
        <v>insert into estados_cuenta (tipo_movimiento, concepto, fecha, cheque, total, retiro, pagado, estatus, created_at, updated_at, pagado_boolean, id_cuenta, id_admin) values('EGRESO','TRASPASO DE HSBC A BANCOMER','2019-4-24','',10000,10000,10000,'Pagado','2019-06-27 22:39:00','2019-06-27 22:39:00',1,3,2);</v>
      </c>
      <c r="U715" t="str">
        <f t="shared" si="35"/>
        <v/>
      </c>
    </row>
    <row r="716" spans="1:21" x14ac:dyDescent="0.2">
      <c r="A716">
        <v>24</v>
      </c>
      <c r="B716" s="4">
        <v>43579</v>
      </c>
      <c r="D716" t="s">
        <v>359</v>
      </c>
      <c r="E716" s="1">
        <v>10000</v>
      </c>
      <c r="F716" s="1"/>
      <c r="G716" s="1">
        <v>116789.02</v>
      </c>
      <c r="H716" t="s">
        <v>137</v>
      </c>
      <c r="J716">
        <v>6</v>
      </c>
      <c r="K716" t="str">
        <f>IF(Tabla1[[#This Row],[cheque]]="","''",Tabla1[[#This Row],[cheque]])</f>
        <v>''</v>
      </c>
      <c r="L716">
        <f>VLOOKUP(Tabla1[[#This Row],[banco]],Hoja2!$A$1:$B$6,2,0)</f>
        <v>3</v>
      </c>
      <c r="M716" t="str">
        <f>CONCATENATE("'2019-",J716,"-",Tabla1[[#This Row],[dia]],"'")</f>
        <v>'2019-6-24'</v>
      </c>
      <c r="N716" s="4">
        <f>DATE(2019,J716,Tabla1[[#This Row],[dia]])</f>
        <v>43640</v>
      </c>
      <c r="P716">
        <f>DAY(Tabla1[[#This Row],[fecha]])</f>
        <v>24</v>
      </c>
      <c r="Q716">
        <f>MONTH(Tabla1[[#This Row],[fecha]])</f>
        <v>4</v>
      </c>
      <c r="R716">
        <f>YEAR(Tabla1[[#This Row],[fecha]])</f>
        <v>2019</v>
      </c>
      <c r="S716" t="str">
        <f t="shared" si="33"/>
        <v>'2019-4-24'</v>
      </c>
      <c r="T716" t="str">
        <f t="shared" si="34"/>
        <v/>
      </c>
      <c r="U716" t="str">
        <f t="shared" si="35"/>
        <v>insert into estados_cuenta (tipo_movimiento, concepto, fecha, cheque, total, deposito, pagado, estatus, created_at, updated_at, pagado_boolean, id_cuenta, id_admin) values('INGRESO','DEV SPEI BANCOMER TRASPASO','2019-4-24','',10000,10000,10000,'Pagado','2019-06-27 22:39:00','2019-06-27 22:39:00',1,3,2);</v>
      </c>
    </row>
    <row r="717" spans="1:21" x14ac:dyDescent="0.2">
      <c r="A717">
        <v>24</v>
      </c>
      <c r="B717" s="4">
        <v>43579</v>
      </c>
      <c r="D717" t="s">
        <v>102</v>
      </c>
      <c r="F717" s="1">
        <v>15000</v>
      </c>
      <c r="G717" s="1">
        <v>101789.02</v>
      </c>
      <c r="H717" t="s">
        <v>137</v>
      </c>
      <c r="J717">
        <v>6</v>
      </c>
      <c r="K717" t="str">
        <f>IF(Tabla1[[#This Row],[cheque]]="","''",Tabla1[[#This Row],[cheque]])</f>
        <v>''</v>
      </c>
      <c r="L717">
        <f>VLOOKUP(Tabla1[[#This Row],[banco]],Hoja2!$A$1:$B$6,2,0)</f>
        <v>3</v>
      </c>
      <c r="M717" t="str">
        <f>CONCATENATE("'2019-",J717,"-",Tabla1[[#This Row],[dia]],"'")</f>
        <v>'2019-6-24'</v>
      </c>
      <c r="N717" s="4">
        <f>DATE(2019,J717,Tabla1[[#This Row],[dia]])</f>
        <v>43640</v>
      </c>
      <c r="P717">
        <f>DAY(Tabla1[[#This Row],[fecha]])</f>
        <v>24</v>
      </c>
      <c r="Q717">
        <f>MONTH(Tabla1[[#This Row],[fecha]])</f>
        <v>4</v>
      </c>
      <c r="R717">
        <f>YEAR(Tabla1[[#This Row],[fecha]])</f>
        <v>2019</v>
      </c>
      <c r="S717" t="str">
        <f t="shared" si="33"/>
        <v>'2019-4-24'</v>
      </c>
      <c r="T717" t="str">
        <f t="shared" si="34"/>
        <v>insert into estados_cuenta (tipo_movimiento, concepto, fecha, cheque, total, retiro, pagado, estatus, created_at, updated_at, pagado_boolean, id_cuenta, id_admin) values('EGRESO','TRASPASO DE HSBC A BANAMEX','2019-4-24','',15000,15000,15000,'Pagado','2019-06-27 22:39:00','2019-06-27 22:39:00',1,3,2);</v>
      </c>
      <c r="U717" t="str">
        <f t="shared" si="35"/>
        <v/>
      </c>
    </row>
    <row r="718" spans="1:21" x14ac:dyDescent="0.2">
      <c r="A718">
        <v>24</v>
      </c>
      <c r="B718" s="4">
        <v>43579</v>
      </c>
      <c r="D718" t="s">
        <v>349</v>
      </c>
      <c r="E718" s="1">
        <v>13000</v>
      </c>
      <c r="F718" s="1"/>
      <c r="G718" s="1">
        <v>114789.02</v>
      </c>
      <c r="H718" t="s">
        <v>137</v>
      </c>
      <c r="J718">
        <v>6</v>
      </c>
      <c r="K718" t="str">
        <f>IF(Tabla1[[#This Row],[cheque]]="","''",Tabla1[[#This Row],[cheque]])</f>
        <v>''</v>
      </c>
      <c r="L718">
        <f>VLOOKUP(Tabla1[[#This Row],[banco]],Hoja2!$A$1:$B$6,2,0)</f>
        <v>3</v>
      </c>
      <c r="M718" t="str">
        <f>CONCATENATE("'2019-",J718,"-",Tabla1[[#This Row],[dia]],"'")</f>
        <v>'2019-6-24'</v>
      </c>
      <c r="N718" s="4">
        <f>DATE(2019,J718,Tabla1[[#This Row],[dia]])</f>
        <v>43640</v>
      </c>
      <c r="P718">
        <f>DAY(Tabla1[[#This Row],[fecha]])</f>
        <v>24</v>
      </c>
      <c r="Q718">
        <f>MONTH(Tabla1[[#This Row],[fecha]])</f>
        <v>4</v>
      </c>
      <c r="R718">
        <f>YEAR(Tabla1[[#This Row],[fecha]])</f>
        <v>2019</v>
      </c>
      <c r="S718" t="str">
        <f t="shared" si="33"/>
        <v>'2019-4-24'</v>
      </c>
      <c r="T718" t="str">
        <f t="shared" si="34"/>
        <v/>
      </c>
      <c r="U718" t="str">
        <f t="shared" si="35"/>
        <v>insert into estados_cuenta (tipo_movimiento, concepto, fecha, cheque, total, deposito, pagado, estatus, created_at, updated_at, pagado_boolean, id_cuenta, id_admin) values('INGRESO','INGRESO PERSONAL (PARA PAGO QUIZMEX)','2019-4-24','',13000,13000,13000,'Pagado','2019-06-27 22:39:00','2019-06-27 22:39:00',1,3,2);</v>
      </c>
    </row>
    <row r="719" spans="1:21" x14ac:dyDescent="0.2">
      <c r="A719">
        <v>24</v>
      </c>
      <c r="B719" s="4">
        <v>43579</v>
      </c>
      <c r="D719" t="s">
        <v>13</v>
      </c>
      <c r="F719" s="1">
        <v>1000</v>
      </c>
      <c r="G719" s="1">
        <v>113789.02</v>
      </c>
      <c r="H719" t="s">
        <v>137</v>
      </c>
      <c r="J719">
        <v>6</v>
      </c>
      <c r="K719" t="str">
        <f>IF(Tabla1[[#This Row],[cheque]]="","''",Tabla1[[#This Row],[cheque]])</f>
        <v>''</v>
      </c>
      <c r="L719">
        <f>VLOOKUP(Tabla1[[#This Row],[banco]],Hoja2!$A$1:$B$6,2,0)</f>
        <v>3</v>
      </c>
      <c r="M719" t="str">
        <f>CONCATENATE("'2019-",J719,"-",Tabla1[[#This Row],[dia]],"'")</f>
        <v>'2019-6-24'</v>
      </c>
      <c r="N719" s="4">
        <f>DATE(2019,J719,Tabla1[[#This Row],[dia]])</f>
        <v>43640</v>
      </c>
      <c r="P719">
        <f>DAY(Tabla1[[#This Row],[fecha]])</f>
        <v>24</v>
      </c>
      <c r="Q719">
        <f>MONTH(Tabla1[[#This Row],[fecha]])</f>
        <v>4</v>
      </c>
      <c r="R719">
        <f>YEAR(Tabla1[[#This Row],[fecha]])</f>
        <v>2019</v>
      </c>
      <c r="S719" t="str">
        <f t="shared" si="33"/>
        <v>'2019-4-24'</v>
      </c>
      <c r="T719" t="str">
        <f t="shared" si="34"/>
        <v>insert into estados_cuenta (tipo_movimiento, concepto, fecha, cheque, total, retiro, pagado, estatus, created_at, updated_at, pagado_boolean, id_cuenta, id_admin) values('EGRESO','TRASPASO DE HSBC A BANCOMER','2019-4-24','',1000,1000,1000,'Pagado','2019-06-27 22:39:00','2019-06-27 22:39:00',1,3,2);</v>
      </c>
      <c r="U719" t="str">
        <f t="shared" si="35"/>
        <v/>
      </c>
    </row>
    <row r="720" spans="1:21" x14ac:dyDescent="0.2">
      <c r="A720">
        <v>24</v>
      </c>
      <c r="B720" s="4">
        <v>43579</v>
      </c>
      <c r="D720" t="s">
        <v>360</v>
      </c>
      <c r="E720" s="1">
        <v>1778.86</v>
      </c>
      <c r="F720" s="1"/>
      <c r="G720" s="1">
        <v>115567.88</v>
      </c>
      <c r="H720" t="s">
        <v>137</v>
      </c>
      <c r="J720">
        <v>6</v>
      </c>
      <c r="K720" t="str">
        <f>IF(Tabla1[[#This Row],[cheque]]="","''",Tabla1[[#This Row],[cheque]])</f>
        <v>''</v>
      </c>
      <c r="L720">
        <f>VLOOKUP(Tabla1[[#This Row],[banco]],Hoja2!$A$1:$B$6,2,0)</f>
        <v>3</v>
      </c>
      <c r="M720" t="str">
        <f>CONCATENATE("'2019-",J720,"-",Tabla1[[#This Row],[dia]],"'")</f>
        <v>'2019-6-24'</v>
      </c>
      <c r="N720" s="4">
        <f>DATE(2019,J720,Tabla1[[#This Row],[dia]])</f>
        <v>43640</v>
      </c>
      <c r="P720">
        <f>DAY(Tabla1[[#This Row],[fecha]])</f>
        <v>24</v>
      </c>
      <c r="Q720">
        <f>MONTH(Tabla1[[#This Row],[fecha]])</f>
        <v>4</v>
      </c>
      <c r="R720">
        <f>YEAR(Tabla1[[#This Row],[fecha]])</f>
        <v>2019</v>
      </c>
      <c r="S720" t="str">
        <f t="shared" si="33"/>
        <v>'2019-4-24'</v>
      </c>
      <c r="T720" t="str">
        <f t="shared" si="34"/>
        <v/>
      </c>
      <c r="U720" t="str">
        <f t="shared" si="35"/>
        <v>insert into estados_cuenta (tipo_movimiento, concepto, fecha, cheque, total, deposito, pagado, estatus, created_at, updated_at, pagado_boolean, id_cuenta, id_admin) values('INGRESO','RO Y PAQ "TIGRE TONY" FACTURA 6043','2019-4-24','',1778.86,1778.86,1778.86,'Pagado','2019-06-27 22:39:00','2019-06-27 22:39:00',1,3,2);</v>
      </c>
    </row>
    <row r="721" spans="1:21" x14ac:dyDescent="0.2">
      <c r="A721">
        <v>24</v>
      </c>
      <c r="B721" s="4">
        <v>43579</v>
      </c>
      <c r="D721" t="s">
        <v>102</v>
      </c>
      <c r="E721" s="1">
        <v>15000</v>
      </c>
      <c r="F721" s="1"/>
      <c r="G721" s="1">
        <v>31935.74</v>
      </c>
      <c r="H721" t="s">
        <v>138</v>
      </c>
      <c r="J721">
        <v>6</v>
      </c>
      <c r="K721" t="str">
        <f>IF(Tabla1[[#This Row],[cheque]]="","''",Tabla1[[#This Row],[cheque]])</f>
        <v>''</v>
      </c>
      <c r="L721">
        <f>VLOOKUP(Tabla1[[#This Row],[banco]],Hoja2!$A$1:$B$6,2,0)</f>
        <v>4</v>
      </c>
      <c r="M721" t="str">
        <f>CONCATENATE("'2019-",J721,"-",Tabla1[[#This Row],[dia]],"'")</f>
        <v>'2019-6-24'</v>
      </c>
      <c r="N721" s="4">
        <f>DATE(2019,J721,Tabla1[[#This Row],[dia]])</f>
        <v>43640</v>
      </c>
      <c r="P721">
        <f>DAY(Tabla1[[#This Row],[fecha]])</f>
        <v>24</v>
      </c>
      <c r="Q721">
        <f>MONTH(Tabla1[[#This Row],[fecha]])</f>
        <v>4</v>
      </c>
      <c r="R721">
        <f>YEAR(Tabla1[[#This Row],[fecha]])</f>
        <v>2019</v>
      </c>
      <c r="S721" t="str">
        <f t="shared" si="33"/>
        <v>'2019-4-24'</v>
      </c>
      <c r="T721" t="str">
        <f t="shared" si="34"/>
        <v/>
      </c>
      <c r="U721" t="str">
        <f t="shared" si="35"/>
        <v>insert into estados_cuenta (tipo_movimiento, concepto, fecha, cheque, total, deposito, pagado, estatus, created_at, updated_at, pagado_boolean, id_cuenta, id_admin) values('INGRESO','TRASPASO DE HSBC A BANAMEX','2019-4-24','',15000,15000,15000,'Pagado','2019-06-27 22:39:00','2019-06-27 22:39:00',1,4,2);</v>
      </c>
    </row>
    <row r="722" spans="1:21" x14ac:dyDescent="0.2">
      <c r="A722">
        <v>24</v>
      </c>
      <c r="B722" s="4">
        <v>43579</v>
      </c>
      <c r="D722" t="s">
        <v>719</v>
      </c>
      <c r="F722" s="1">
        <v>25421.52</v>
      </c>
      <c r="G722" s="1">
        <v>6514.22</v>
      </c>
      <c r="H722" t="s">
        <v>138</v>
      </c>
      <c r="J722">
        <v>6</v>
      </c>
      <c r="K722" t="str">
        <f>IF(Tabla1[[#This Row],[cheque]]="","''",Tabla1[[#This Row],[cheque]])</f>
        <v>''</v>
      </c>
      <c r="L722">
        <f>VLOOKUP(Tabla1[[#This Row],[banco]],Hoja2!$A$1:$B$6,2,0)</f>
        <v>4</v>
      </c>
      <c r="M722" t="str">
        <f>CONCATENATE("'2019-",J722,"-",Tabla1[[#This Row],[dia]],"'")</f>
        <v>'2019-6-24'</v>
      </c>
      <c r="N722" s="4">
        <f>DATE(2019,J722,Tabla1[[#This Row],[dia]])</f>
        <v>43640</v>
      </c>
      <c r="P722">
        <f>DAY(Tabla1[[#This Row],[fecha]])</f>
        <v>24</v>
      </c>
      <c r="Q722">
        <f>MONTH(Tabla1[[#This Row],[fecha]])</f>
        <v>4</v>
      </c>
      <c r="R722">
        <f>YEAR(Tabla1[[#This Row],[fecha]])</f>
        <v>2019</v>
      </c>
      <c r="S722" t="str">
        <f t="shared" si="33"/>
        <v>'2019-4-24'</v>
      </c>
      <c r="T722" t="str">
        <f t="shared" si="34"/>
        <v>insert into estados_cuenta (tipo_movimiento, concepto, fecha, cheque, total, retiro, pagado, estatus, created_at, updated_at, pagado_boolean, id_cuenta, id_admin) values('EGRESO','PAGO TARJETA CITIBANAMEX','2019-4-24','',25421.52,25421.52,25421.52,'Pagado','2019-06-27 22:39:00','2019-06-27 22:39:00',1,4,2);</v>
      </c>
      <c r="U722" t="str">
        <f t="shared" si="35"/>
        <v/>
      </c>
    </row>
    <row r="723" spans="1:21" x14ac:dyDescent="0.2">
      <c r="A723">
        <v>25</v>
      </c>
      <c r="B723" s="4">
        <v>43580</v>
      </c>
      <c r="D723" t="s">
        <v>82</v>
      </c>
      <c r="F723" s="1">
        <v>1130</v>
      </c>
      <c r="G723" s="1">
        <v>114437.88</v>
      </c>
      <c r="H723" t="s">
        <v>137</v>
      </c>
      <c r="J723">
        <v>6</v>
      </c>
      <c r="K723" t="str">
        <f>IF(Tabla1[[#This Row],[cheque]]="","''",Tabla1[[#This Row],[cheque]])</f>
        <v>''</v>
      </c>
      <c r="L723">
        <f>VLOOKUP(Tabla1[[#This Row],[banco]],Hoja2!$A$1:$B$6,2,0)</f>
        <v>3</v>
      </c>
      <c r="M723" t="str">
        <f>CONCATENATE("'2019-",J723,"-",Tabla1[[#This Row],[dia]],"'")</f>
        <v>'2019-6-25'</v>
      </c>
      <c r="N723" s="4">
        <f>DATE(2019,J723,Tabla1[[#This Row],[dia]])</f>
        <v>43641</v>
      </c>
      <c r="P723">
        <f>DAY(Tabla1[[#This Row],[fecha]])</f>
        <v>25</v>
      </c>
      <c r="Q723">
        <f>MONTH(Tabla1[[#This Row],[fecha]])</f>
        <v>4</v>
      </c>
      <c r="R723">
        <f>YEAR(Tabla1[[#This Row],[fecha]])</f>
        <v>2019</v>
      </c>
      <c r="S723" t="str">
        <f t="shared" si="33"/>
        <v>'2019-4-25'</v>
      </c>
      <c r="T723" t="str">
        <f t="shared" si="34"/>
        <v>insert into estados_cuenta (tipo_movimiento, concepto, fecha, cheque, total, retiro, pagado, estatus, created_at, updated_at, pagado_boolean, id_cuenta, id_admin) values('EGRESO','COMIS JUAN CARLOS','2019-4-25','',1130,1130,1130,'Pagado','2019-06-27 22:39:00','2019-06-27 22:39:00',1,3,2);</v>
      </c>
      <c r="U723" t="str">
        <f t="shared" si="35"/>
        <v/>
      </c>
    </row>
    <row r="724" spans="1:21" x14ac:dyDescent="0.2">
      <c r="A724">
        <v>25</v>
      </c>
      <c r="B724" s="4">
        <v>43580</v>
      </c>
      <c r="D724" t="s">
        <v>155</v>
      </c>
      <c r="F724" s="1">
        <v>734.5</v>
      </c>
      <c r="G724" s="1">
        <v>113703.38</v>
      </c>
      <c r="H724" t="s">
        <v>137</v>
      </c>
      <c r="J724">
        <v>6</v>
      </c>
      <c r="K724" t="str">
        <f>IF(Tabla1[[#This Row],[cheque]]="","''",Tabla1[[#This Row],[cheque]])</f>
        <v>''</v>
      </c>
      <c r="L724">
        <f>VLOOKUP(Tabla1[[#This Row],[banco]],Hoja2!$A$1:$B$6,2,0)</f>
        <v>3</v>
      </c>
      <c r="M724" t="str">
        <f>CONCATENATE("'2019-",J724,"-",Tabla1[[#This Row],[dia]],"'")</f>
        <v>'2019-6-25'</v>
      </c>
      <c r="N724" s="4">
        <f>DATE(2019,J724,Tabla1[[#This Row],[dia]])</f>
        <v>43641</v>
      </c>
      <c r="P724">
        <f>DAY(Tabla1[[#This Row],[fecha]])</f>
        <v>25</v>
      </c>
      <c r="Q724">
        <f>MONTH(Tabla1[[#This Row],[fecha]])</f>
        <v>4</v>
      </c>
      <c r="R724">
        <f>YEAR(Tabla1[[#This Row],[fecha]])</f>
        <v>2019</v>
      </c>
      <c r="S724" t="str">
        <f t="shared" si="33"/>
        <v>'2019-4-25'</v>
      </c>
      <c r="T724" t="str">
        <f t="shared" si="34"/>
        <v>insert into estados_cuenta (tipo_movimiento, concepto, fecha, cheque, total, retiro, pagado, estatus, created_at, updated_at, pagado_boolean, id_cuenta, id_admin) values('EGRESO','COMIS AIME','2019-4-25','',734.5,734.5,734.5,'Pagado','2019-06-27 22:39:00','2019-06-27 22:39:00',1,3,2);</v>
      </c>
      <c r="U724" t="str">
        <f t="shared" si="35"/>
        <v/>
      </c>
    </row>
    <row r="725" spans="1:21" x14ac:dyDescent="0.2">
      <c r="A725">
        <v>25</v>
      </c>
      <c r="B725" s="4">
        <v>43580</v>
      </c>
      <c r="D725" t="s">
        <v>83</v>
      </c>
      <c r="F725" s="1">
        <v>8247.6299999999992</v>
      </c>
      <c r="G725" s="1">
        <v>105455.75</v>
      </c>
      <c r="H725" t="s">
        <v>137</v>
      </c>
      <c r="J725">
        <v>6</v>
      </c>
      <c r="K725" t="str">
        <f>IF(Tabla1[[#This Row],[cheque]]="","''",Tabla1[[#This Row],[cheque]])</f>
        <v>''</v>
      </c>
      <c r="L725">
        <f>VLOOKUP(Tabla1[[#This Row],[banco]],Hoja2!$A$1:$B$6,2,0)</f>
        <v>3</v>
      </c>
      <c r="M725" t="str">
        <f>CONCATENATE("'2019-",J725,"-",Tabla1[[#This Row],[dia]],"'")</f>
        <v>'2019-6-25'</v>
      </c>
      <c r="N725" s="4">
        <f>DATE(2019,J725,Tabla1[[#This Row],[dia]])</f>
        <v>43641</v>
      </c>
      <c r="P725">
        <f>DAY(Tabla1[[#This Row],[fecha]])</f>
        <v>25</v>
      </c>
      <c r="Q725">
        <f>MONTH(Tabla1[[#This Row],[fecha]])</f>
        <v>4</v>
      </c>
      <c r="R725">
        <f>YEAR(Tabla1[[#This Row],[fecha]])</f>
        <v>2019</v>
      </c>
      <c r="S725" t="str">
        <f t="shared" si="33"/>
        <v>'2019-4-25'</v>
      </c>
      <c r="T725" t="str">
        <f t="shared" si="34"/>
        <v>insert into estados_cuenta (tipo_movimiento, concepto, fecha, cheque, total, retiro, pagado, estatus, created_at, updated_at, pagado_boolean, id_cuenta, id_admin) values('EGRESO','COMIS RAFA','2019-4-25','',8247.63,8247.63,8247.63,'Pagado','2019-06-27 22:39:00','2019-06-27 22:39:00',1,3,2);</v>
      </c>
      <c r="U725" t="str">
        <f t="shared" si="35"/>
        <v/>
      </c>
    </row>
    <row r="726" spans="1:21" x14ac:dyDescent="0.2">
      <c r="A726">
        <v>25</v>
      </c>
      <c r="B726" s="4">
        <v>43580</v>
      </c>
      <c r="D726" t="s">
        <v>85</v>
      </c>
      <c r="F726" s="1">
        <v>733</v>
      </c>
      <c r="G726" s="1">
        <v>104722.75</v>
      </c>
      <c r="H726" t="s">
        <v>137</v>
      </c>
      <c r="J726">
        <v>6</v>
      </c>
      <c r="K726" t="str">
        <f>IF(Tabla1[[#This Row],[cheque]]="","''",Tabla1[[#This Row],[cheque]])</f>
        <v>''</v>
      </c>
      <c r="L726">
        <f>VLOOKUP(Tabla1[[#This Row],[banco]],Hoja2!$A$1:$B$6,2,0)</f>
        <v>3</v>
      </c>
      <c r="M726" t="str">
        <f>CONCATENATE("'2019-",J726,"-",Tabla1[[#This Row],[dia]],"'")</f>
        <v>'2019-6-25'</v>
      </c>
      <c r="N726" s="4">
        <f>DATE(2019,J726,Tabla1[[#This Row],[dia]])</f>
        <v>43641</v>
      </c>
      <c r="P726">
        <f>DAY(Tabla1[[#This Row],[fecha]])</f>
        <v>25</v>
      </c>
      <c r="Q726">
        <f>MONTH(Tabla1[[#This Row],[fecha]])</f>
        <v>4</v>
      </c>
      <c r="R726">
        <f>YEAR(Tabla1[[#This Row],[fecha]])</f>
        <v>2019</v>
      </c>
      <c r="S726" t="str">
        <f t="shared" si="33"/>
        <v>'2019-4-25'</v>
      </c>
      <c r="T726" t="str">
        <f t="shared" si="34"/>
        <v>insert into estados_cuenta (tipo_movimiento, concepto, fecha, cheque, total, retiro, pagado, estatus, created_at, updated_at, pagado_boolean, id_cuenta, id_admin) values('EGRESO','COMIS BETTY','2019-4-25','',733,733,733,'Pagado','2019-06-27 22:39:00','2019-06-27 22:39:00',1,3,2);</v>
      </c>
      <c r="U726" t="str">
        <f t="shared" si="35"/>
        <v/>
      </c>
    </row>
    <row r="727" spans="1:21" x14ac:dyDescent="0.2">
      <c r="A727">
        <v>25</v>
      </c>
      <c r="B727" s="4">
        <v>43580</v>
      </c>
      <c r="D727" t="s">
        <v>84</v>
      </c>
      <c r="F727" s="1">
        <v>532</v>
      </c>
      <c r="G727" s="1">
        <v>104190.75</v>
      </c>
      <c r="H727" t="s">
        <v>137</v>
      </c>
      <c r="J727">
        <v>6</v>
      </c>
      <c r="K727" t="str">
        <f>IF(Tabla1[[#This Row],[cheque]]="","''",Tabla1[[#This Row],[cheque]])</f>
        <v>''</v>
      </c>
      <c r="L727">
        <f>VLOOKUP(Tabla1[[#This Row],[banco]],Hoja2!$A$1:$B$6,2,0)</f>
        <v>3</v>
      </c>
      <c r="M727" t="str">
        <f>CONCATENATE("'2019-",J727,"-",Tabla1[[#This Row],[dia]],"'")</f>
        <v>'2019-6-25'</v>
      </c>
      <c r="N727" s="4">
        <f>DATE(2019,J727,Tabla1[[#This Row],[dia]])</f>
        <v>43641</v>
      </c>
      <c r="P727">
        <f>DAY(Tabla1[[#This Row],[fecha]])</f>
        <v>25</v>
      </c>
      <c r="Q727">
        <f>MONTH(Tabla1[[#This Row],[fecha]])</f>
        <v>4</v>
      </c>
      <c r="R727">
        <f>YEAR(Tabla1[[#This Row],[fecha]])</f>
        <v>2019</v>
      </c>
      <c r="S727" t="str">
        <f t="shared" si="33"/>
        <v>'2019-4-25'</v>
      </c>
      <c r="T727" t="str">
        <f t="shared" si="34"/>
        <v>insert into estados_cuenta (tipo_movimiento, concepto, fecha, cheque, total, retiro, pagado, estatus, created_at, updated_at, pagado_boolean, id_cuenta, id_admin) values('EGRESO','COMIS DIANA','2019-4-25','',532,532,532,'Pagado','2019-06-27 22:39:00','2019-06-27 22:39:00',1,3,2);</v>
      </c>
      <c r="U727" t="str">
        <f t="shared" si="35"/>
        <v/>
      </c>
    </row>
    <row r="728" spans="1:21" x14ac:dyDescent="0.2">
      <c r="A728">
        <v>25</v>
      </c>
      <c r="B728" s="4">
        <v>43580</v>
      </c>
      <c r="D728" t="s">
        <v>202</v>
      </c>
      <c r="F728" s="1">
        <v>771.4</v>
      </c>
      <c r="G728" s="1">
        <v>103419.35</v>
      </c>
      <c r="H728" t="s">
        <v>137</v>
      </c>
      <c r="J728">
        <v>6</v>
      </c>
      <c r="K728" t="str">
        <f>IF(Tabla1[[#This Row],[cheque]]="","''",Tabla1[[#This Row],[cheque]])</f>
        <v>''</v>
      </c>
      <c r="L728">
        <f>VLOOKUP(Tabla1[[#This Row],[banco]],Hoja2!$A$1:$B$6,2,0)</f>
        <v>3</v>
      </c>
      <c r="M728" t="str">
        <f>CONCATENATE("'2019-",J728,"-",Tabla1[[#This Row],[dia]],"'")</f>
        <v>'2019-6-25'</v>
      </c>
      <c r="N728" s="4">
        <f>DATE(2019,J728,Tabla1[[#This Row],[dia]])</f>
        <v>43641</v>
      </c>
      <c r="P728">
        <f>DAY(Tabla1[[#This Row],[fecha]])</f>
        <v>25</v>
      </c>
      <c r="Q728">
        <f>MONTH(Tabla1[[#This Row],[fecha]])</f>
        <v>4</v>
      </c>
      <c r="R728">
        <f>YEAR(Tabla1[[#This Row],[fecha]])</f>
        <v>2019</v>
      </c>
      <c r="S728" t="str">
        <f t="shared" si="33"/>
        <v>'2019-4-25'</v>
      </c>
      <c r="T728" t="str">
        <f t="shared" si="34"/>
        <v>insert into estados_cuenta (tipo_movimiento, concepto, fecha, cheque, total, retiro, pagado, estatus, created_at, updated_at, pagado_boolean, id_cuenta, id_admin) values('EGRESO','SOKOLABS','2019-4-25','',771.4,771.4,771.4,'Pagado','2019-06-27 22:39:00','2019-06-27 22:39:00',1,3,2);</v>
      </c>
      <c r="U728" t="str">
        <f t="shared" si="35"/>
        <v/>
      </c>
    </row>
    <row r="729" spans="1:21" x14ac:dyDescent="0.2">
      <c r="A729">
        <v>25</v>
      </c>
      <c r="B729" s="4">
        <v>43580</v>
      </c>
      <c r="D729" t="s">
        <v>70</v>
      </c>
      <c r="F729" s="1">
        <v>15000</v>
      </c>
      <c r="G729" s="1">
        <v>88419.35</v>
      </c>
      <c r="H729" t="s">
        <v>137</v>
      </c>
      <c r="J729">
        <v>6</v>
      </c>
      <c r="K729" t="str">
        <f>IF(Tabla1[[#This Row],[cheque]]="","''",Tabla1[[#This Row],[cheque]])</f>
        <v>''</v>
      </c>
      <c r="L729">
        <f>VLOOKUP(Tabla1[[#This Row],[banco]],Hoja2!$A$1:$B$6,2,0)</f>
        <v>3</v>
      </c>
      <c r="M729" t="str">
        <f>CONCATENATE("'2019-",J729,"-",Tabla1[[#This Row],[dia]],"'")</f>
        <v>'2019-6-25'</v>
      </c>
      <c r="N729" s="4">
        <f>DATE(2019,J729,Tabla1[[#This Row],[dia]])</f>
        <v>43641</v>
      </c>
      <c r="P729">
        <f>DAY(Tabla1[[#This Row],[fecha]])</f>
        <v>25</v>
      </c>
      <c r="Q729">
        <f>MONTH(Tabla1[[#This Row],[fecha]])</f>
        <v>4</v>
      </c>
      <c r="R729">
        <f>YEAR(Tabla1[[#This Row],[fecha]])</f>
        <v>2019</v>
      </c>
      <c r="S729" t="str">
        <f t="shared" si="33"/>
        <v>'2019-4-25'</v>
      </c>
      <c r="T729" t="str">
        <f t="shared" si="34"/>
        <v>insert into estados_cuenta (tipo_movimiento, concepto, fecha, cheque, total, retiro, pagado, estatus, created_at, updated_at, pagado_boolean, id_cuenta, id_admin) values('EGRESO','RICARDO SEIRA','2019-4-25','',15000,15000,15000,'Pagado','2019-06-27 22:39:00','2019-06-27 22:39:00',1,3,2);</v>
      </c>
      <c r="U729" t="str">
        <f t="shared" si="35"/>
        <v/>
      </c>
    </row>
    <row r="730" spans="1:21" x14ac:dyDescent="0.2">
      <c r="A730">
        <v>25</v>
      </c>
      <c r="B730" s="4">
        <v>43580</v>
      </c>
      <c r="D730" t="s">
        <v>70</v>
      </c>
      <c r="F730" s="1">
        <v>7929.77</v>
      </c>
      <c r="G730" s="1">
        <v>80489.58</v>
      </c>
      <c r="H730" t="s">
        <v>137</v>
      </c>
      <c r="J730">
        <v>6</v>
      </c>
      <c r="K730" t="str">
        <f>IF(Tabla1[[#This Row],[cheque]]="","''",Tabla1[[#This Row],[cheque]])</f>
        <v>''</v>
      </c>
      <c r="L730">
        <f>VLOOKUP(Tabla1[[#This Row],[banco]],Hoja2!$A$1:$B$6,2,0)</f>
        <v>3</v>
      </c>
      <c r="M730" t="str">
        <f>CONCATENATE("'2019-",J730,"-",Tabla1[[#This Row],[dia]],"'")</f>
        <v>'2019-6-25'</v>
      </c>
      <c r="N730" s="4">
        <f>DATE(2019,J730,Tabla1[[#This Row],[dia]])</f>
        <v>43641</v>
      </c>
      <c r="P730">
        <f>DAY(Tabla1[[#This Row],[fecha]])</f>
        <v>25</v>
      </c>
      <c r="Q730">
        <f>MONTH(Tabla1[[#This Row],[fecha]])</f>
        <v>4</v>
      </c>
      <c r="R730">
        <f>YEAR(Tabla1[[#This Row],[fecha]])</f>
        <v>2019</v>
      </c>
      <c r="S730" t="str">
        <f t="shared" si="33"/>
        <v>'2019-4-25'</v>
      </c>
      <c r="T730" t="str">
        <f t="shared" si="34"/>
        <v>insert into estados_cuenta (tipo_movimiento, concepto, fecha, cheque, total, retiro, pagado, estatus, created_at, updated_at, pagado_boolean, id_cuenta, id_admin) values('EGRESO','RICARDO SEIRA','2019-4-25','',7929.77,7929.77,7929.77,'Pagado','2019-06-27 22:39:00','2019-06-27 22:39:00',1,3,2);</v>
      </c>
      <c r="U730" t="str">
        <f t="shared" si="35"/>
        <v/>
      </c>
    </row>
    <row r="731" spans="1:21" x14ac:dyDescent="0.2">
      <c r="A731">
        <v>25</v>
      </c>
      <c r="B731" s="4">
        <v>43580</v>
      </c>
      <c r="D731" t="s">
        <v>361</v>
      </c>
      <c r="F731" s="1">
        <v>1</v>
      </c>
      <c r="G731" s="1">
        <v>80488.58</v>
      </c>
      <c r="H731" t="s">
        <v>137</v>
      </c>
      <c r="J731">
        <v>6</v>
      </c>
      <c r="K731" t="str">
        <f>IF(Tabla1[[#This Row],[cheque]]="","''",Tabla1[[#This Row],[cheque]])</f>
        <v>''</v>
      </c>
      <c r="L731">
        <f>VLOOKUP(Tabla1[[#This Row],[banco]],Hoja2!$A$1:$B$6,2,0)</f>
        <v>3</v>
      </c>
      <c r="M731" t="str">
        <f>CONCATENATE("'2019-",J731,"-",Tabla1[[#This Row],[dia]],"'")</f>
        <v>'2019-6-25'</v>
      </c>
      <c r="N731" s="4">
        <f>DATE(2019,J731,Tabla1[[#This Row],[dia]])</f>
        <v>43641</v>
      </c>
      <c r="P731">
        <f>DAY(Tabla1[[#This Row],[fecha]])</f>
        <v>25</v>
      </c>
      <c r="Q731">
        <f>MONTH(Tabla1[[#This Row],[fecha]])</f>
        <v>4</v>
      </c>
      <c r="R731">
        <f>YEAR(Tabla1[[#This Row],[fecha]])</f>
        <v>2019</v>
      </c>
      <c r="S731" t="str">
        <f t="shared" si="33"/>
        <v>'2019-4-25'</v>
      </c>
      <c r="T731" t="str">
        <f t="shared" si="34"/>
        <v>insert into estados_cuenta (tipo_movimiento, concepto, fecha, cheque, total, retiro, pagado, estatus, created_at, updated_at, pagado_boolean, id_cuenta, id_admin) values('EGRESO','LILIAN','2019-4-25','',1,1,1,'Pagado','2019-06-27 22:39:00','2019-06-27 22:39:00',1,3,2);</v>
      </c>
      <c r="U731" t="str">
        <f t="shared" si="35"/>
        <v/>
      </c>
    </row>
    <row r="732" spans="1:21" x14ac:dyDescent="0.2">
      <c r="A732">
        <v>25</v>
      </c>
      <c r="B732" s="4">
        <v>43580</v>
      </c>
      <c r="D732" t="s">
        <v>13</v>
      </c>
      <c r="F732" s="1">
        <v>15000</v>
      </c>
      <c r="G732" s="1">
        <v>65488.58</v>
      </c>
      <c r="H732" t="s">
        <v>137</v>
      </c>
      <c r="J732">
        <v>6</v>
      </c>
      <c r="K732" t="str">
        <f>IF(Tabla1[[#This Row],[cheque]]="","''",Tabla1[[#This Row],[cheque]])</f>
        <v>''</v>
      </c>
      <c r="L732">
        <f>VLOOKUP(Tabla1[[#This Row],[banco]],Hoja2!$A$1:$B$6,2,0)</f>
        <v>3</v>
      </c>
      <c r="M732" t="str">
        <f>CONCATENATE("'2019-",J732,"-",Tabla1[[#This Row],[dia]],"'")</f>
        <v>'2019-6-25'</v>
      </c>
      <c r="N732" s="4">
        <f>DATE(2019,J732,Tabla1[[#This Row],[dia]])</f>
        <v>43641</v>
      </c>
      <c r="P732">
        <f>DAY(Tabla1[[#This Row],[fecha]])</f>
        <v>25</v>
      </c>
      <c r="Q732">
        <f>MONTH(Tabla1[[#This Row],[fecha]])</f>
        <v>4</v>
      </c>
      <c r="R732">
        <f>YEAR(Tabla1[[#This Row],[fecha]])</f>
        <v>2019</v>
      </c>
      <c r="S732" t="str">
        <f t="shared" si="33"/>
        <v>'2019-4-25'</v>
      </c>
      <c r="T732" t="str">
        <f t="shared" si="34"/>
        <v>insert into estados_cuenta (tipo_movimiento, concepto, fecha, cheque, total, retiro, pagado, estatus, created_at, updated_at, pagado_boolean, id_cuenta, id_admin) values('EGRESO','TRASPASO DE HSBC A BANCOMER','2019-4-25','',15000,15000,15000,'Pagado','2019-06-27 22:39:00','2019-06-27 22:39:00',1,3,2);</v>
      </c>
      <c r="U732" t="str">
        <f t="shared" si="35"/>
        <v/>
      </c>
    </row>
    <row r="733" spans="1:21" x14ac:dyDescent="0.2">
      <c r="A733">
        <v>25</v>
      </c>
      <c r="B733" s="4">
        <v>43580</v>
      </c>
      <c r="D733" t="s">
        <v>362</v>
      </c>
      <c r="E733" s="1">
        <v>1740</v>
      </c>
      <c r="F733" s="1"/>
      <c r="G733" s="1">
        <v>67228.58</v>
      </c>
      <c r="H733" t="s">
        <v>137</v>
      </c>
      <c r="J733">
        <v>6</v>
      </c>
      <c r="K733" t="str">
        <f>IF(Tabla1[[#This Row],[cheque]]="","''",Tabla1[[#This Row],[cheque]])</f>
        <v>''</v>
      </c>
      <c r="L733">
        <f>VLOOKUP(Tabla1[[#This Row],[banco]],Hoja2!$A$1:$B$6,2,0)</f>
        <v>3</v>
      </c>
      <c r="M733" t="str">
        <f>CONCATENATE("'2019-",J733,"-",Tabla1[[#This Row],[dia]],"'")</f>
        <v>'2019-6-25'</v>
      </c>
      <c r="N733" s="4">
        <f>DATE(2019,J733,Tabla1[[#This Row],[dia]])</f>
        <v>43641</v>
      </c>
      <c r="P733">
        <f>DAY(Tabla1[[#This Row],[fecha]])</f>
        <v>25</v>
      </c>
      <c r="Q733">
        <f>MONTH(Tabla1[[#This Row],[fecha]])</f>
        <v>4</v>
      </c>
      <c r="R733">
        <f>YEAR(Tabla1[[#This Row],[fecha]])</f>
        <v>2019</v>
      </c>
      <c r="S733" t="str">
        <f t="shared" si="33"/>
        <v>'2019-4-25'</v>
      </c>
      <c r="T733" t="str">
        <f t="shared" si="34"/>
        <v/>
      </c>
      <c r="U733" t="str">
        <f t="shared" si="35"/>
        <v>insert into estados_cuenta (tipo_movimiento, concepto, fecha, cheque, total, deposito, pagado, estatus, created_at, updated_at, pagado_boolean, id_cuenta, id_admin) values('INGRESO','TITRM "JUGLANS" FACTURA 6070','2019-4-25','',1740,1740,1740,'Pagado','2019-06-27 22:39:00','2019-06-27 22:39:00',1,3,2);</v>
      </c>
    </row>
    <row r="734" spans="1:21" x14ac:dyDescent="0.2">
      <c r="A734">
        <v>25</v>
      </c>
      <c r="B734" s="4">
        <v>43580</v>
      </c>
      <c r="D734" t="s">
        <v>363</v>
      </c>
      <c r="E734" s="1">
        <v>10200</v>
      </c>
      <c r="F734" s="1"/>
      <c r="G734" s="1">
        <v>77428.58</v>
      </c>
      <c r="H734" t="s">
        <v>137</v>
      </c>
      <c r="J734">
        <v>6</v>
      </c>
      <c r="K734" t="str">
        <f>IF(Tabla1[[#This Row],[cheque]]="","''",Tabla1[[#This Row],[cheque]])</f>
        <v>''</v>
      </c>
      <c r="L734">
        <f>VLOOKUP(Tabla1[[#This Row],[banco]],Hoja2!$A$1:$B$6,2,0)</f>
        <v>3</v>
      </c>
      <c r="M734" t="str">
        <f>CONCATENATE("'2019-",J734,"-",Tabla1[[#This Row],[dia]],"'")</f>
        <v>'2019-6-25'</v>
      </c>
      <c r="N734" s="4">
        <f>DATE(2019,J734,Tabla1[[#This Row],[dia]])</f>
        <v>43641</v>
      </c>
      <c r="P734">
        <f>DAY(Tabla1[[#This Row],[fecha]])</f>
        <v>25</v>
      </c>
      <c r="Q734">
        <f>MONTH(Tabla1[[#This Row],[fecha]])</f>
        <v>4</v>
      </c>
      <c r="R734">
        <f>YEAR(Tabla1[[#This Row],[fecha]])</f>
        <v>2019</v>
      </c>
      <c r="S734" t="str">
        <f t="shared" si="33"/>
        <v>'2019-4-25'</v>
      </c>
      <c r="T734" t="str">
        <f t="shared" si="34"/>
        <v/>
      </c>
      <c r="U734" t="str">
        <f t="shared" si="35"/>
        <v>insert into estados_cuenta (tipo_movimiento, concepto, fecha, cheque, total, deposito, pagado, estatus, created_at, updated_at, pagado_boolean, id_cuenta, id_admin) values('INGRESO','HXHE, RO Y CLEG "FIXYCAR" RECIBO 2191','2019-4-25','',10200,10200,10200,'Pagado','2019-06-27 22:39:00','2019-06-27 22:39:00',1,3,2);</v>
      </c>
    </row>
    <row r="735" spans="1:21" x14ac:dyDescent="0.2">
      <c r="A735">
        <v>25</v>
      </c>
      <c r="B735" s="4">
        <v>43580</v>
      </c>
      <c r="D735" t="s">
        <v>364</v>
      </c>
      <c r="E735" s="1">
        <v>500</v>
      </c>
      <c r="F735" s="1"/>
      <c r="G735" s="1">
        <v>77928.58</v>
      </c>
      <c r="H735" t="s">
        <v>137</v>
      </c>
      <c r="J735">
        <v>6</v>
      </c>
      <c r="K735" t="str">
        <f>IF(Tabla1[[#This Row],[cheque]]="","''",Tabla1[[#This Row],[cheque]])</f>
        <v>''</v>
      </c>
      <c r="L735">
        <f>VLOOKUP(Tabla1[[#This Row],[banco]],Hoja2!$A$1:$B$6,2,0)</f>
        <v>3</v>
      </c>
      <c r="M735" t="str">
        <f>CONCATENATE("'2019-",J735,"-",Tabla1[[#This Row],[dia]],"'")</f>
        <v>'2019-6-25'</v>
      </c>
      <c r="N735" s="4">
        <f>DATE(2019,J735,Tabla1[[#This Row],[dia]])</f>
        <v>43641</v>
      </c>
      <c r="P735">
        <f>DAY(Tabla1[[#This Row],[fecha]])</f>
        <v>25</v>
      </c>
      <c r="Q735">
        <f>MONTH(Tabla1[[#This Row],[fecha]])</f>
        <v>4</v>
      </c>
      <c r="R735">
        <f>YEAR(Tabla1[[#This Row],[fecha]])</f>
        <v>2019</v>
      </c>
      <c r="S735" t="str">
        <f t="shared" si="33"/>
        <v>'2019-4-25'</v>
      </c>
      <c r="T735" t="str">
        <f t="shared" si="34"/>
        <v/>
      </c>
      <c r="U735" t="str">
        <f t="shared" si="35"/>
        <v>insert into estados_cuenta (tipo_movimiento, concepto, fecha, cheque, total, deposito, pagado, estatus, created_at, updated_at, pagado_boolean, id_cuenta, id_admin) values('INGRESO','EF MIXTO "BEE-DA" RECIBO 2185','2019-4-25','',500,500,500,'Pagado','2019-06-27 22:39:00','2019-06-27 22:39:00',1,3,2);</v>
      </c>
    </row>
    <row r="736" spans="1:21" x14ac:dyDescent="0.2">
      <c r="A736">
        <v>25</v>
      </c>
      <c r="B736" s="4">
        <v>43580</v>
      </c>
      <c r="D736" t="s">
        <v>365</v>
      </c>
      <c r="E736" s="1">
        <v>580</v>
      </c>
      <c r="F736" s="1"/>
      <c r="G736" s="1">
        <v>78508.58</v>
      </c>
      <c r="H736" t="s">
        <v>137</v>
      </c>
      <c r="J736">
        <v>6</v>
      </c>
      <c r="K736" t="str">
        <f>IF(Tabla1[[#This Row],[cheque]]="","''",Tabla1[[#This Row],[cheque]])</f>
        <v>''</v>
      </c>
      <c r="L736">
        <f>VLOOKUP(Tabla1[[#This Row],[banco]],Hoja2!$A$1:$B$6,2,0)</f>
        <v>3</v>
      </c>
      <c r="M736" t="str">
        <f>CONCATENATE("'2019-",J736,"-",Tabla1[[#This Row],[dia]],"'")</f>
        <v>'2019-6-25'</v>
      </c>
      <c r="N736" s="4">
        <f>DATE(2019,J736,Tabla1[[#This Row],[dia]])</f>
        <v>43641</v>
      </c>
      <c r="P736">
        <f>DAY(Tabla1[[#This Row],[fecha]])</f>
        <v>25</v>
      </c>
      <c r="Q736">
        <f>MONTH(Tabla1[[#This Row],[fecha]])</f>
        <v>4</v>
      </c>
      <c r="R736">
        <f>YEAR(Tabla1[[#This Row],[fecha]])</f>
        <v>2019</v>
      </c>
      <c r="S736" t="str">
        <f t="shared" si="33"/>
        <v>'2019-4-25'</v>
      </c>
      <c r="T736" t="str">
        <f t="shared" si="34"/>
        <v/>
      </c>
      <c r="U736" t="str">
        <f t="shared" si="35"/>
        <v>insert into estados_cuenta (tipo_movimiento, concepto, fecha, cheque, total, deposito, pagado, estatus, created_at, updated_at, pagado_boolean, id_cuenta, id_admin) values('INGRESO','EF MIXTO "HOTEL DON RUBEN" FACTURA 6061','2019-4-25','',580,580,580,'Pagado','2019-06-27 22:39:00','2019-06-27 22:39:00',1,3,2);</v>
      </c>
    </row>
    <row r="737" spans="1:21" x14ac:dyDescent="0.2">
      <c r="A737">
        <v>25</v>
      </c>
      <c r="B737" s="4">
        <v>43580</v>
      </c>
      <c r="D737" t="s">
        <v>691</v>
      </c>
      <c r="E737" s="1">
        <v>400</v>
      </c>
      <c r="F737" s="1"/>
      <c r="G737" s="1">
        <v>11365.76</v>
      </c>
      <c r="H737" t="s">
        <v>140</v>
      </c>
      <c r="J737">
        <v>6</v>
      </c>
      <c r="K737" t="str">
        <f>IF(Tabla1[[#This Row],[cheque]]="","''",Tabla1[[#This Row],[cheque]])</f>
        <v>''</v>
      </c>
      <c r="L737">
        <f>VLOOKUP(Tabla1[[#This Row],[banco]],Hoja2!$A$1:$B$6,2,0)</f>
        <v>6</v>
      </c>
      <c r="M737" t="str">
        <f>CONCATENATE("'2019-",J737,"-",Tabla1[[#This Row],[dia]],"'")</f>
        <v>'2019-6-25'</v>
      </c>
      <c r="N737" s="4">
        <f>DATE(2019,J737,Tabla1[[#This Row],[dia]])</f>
        <v>43641</v>
      </c>
      <c r="P737">
        <f>DAY(Tabla1[[#This Row],[fecha]])</f>
        <v>25</v>
      </c>
      <c r="Q737">
        <f>MONTH(Tabla1[[#This Row],[fecha]])</f>
        <v>4</v>
      </c>
      <c r="R737">
        <f>YEAR(Tabla1[[#This Row],[fecha]])</f>
        <v>2019</v>
      </c>
      <c r="S737" t="str">
        <f t="shared" si="33"/>
        <v>'2019-4-25'</v>
      </c>
      <c r="T737" t="str">
        <f t="shared" si="34"/>
        <v/>
      </c>
      <c r="U737" t="str">
        <f t="shared" si="35"/>
        <v>insert into estados_cuenta (tipo_movimiento, concepto, fecha, cheque, total, deposito, pagado, estatus, created_at, updated_at, pagado_boolean, id_cuenta, id_admin) values('INGRESO','EF "AGRONOVA" RECIBO 2195','2019-4-25','',400,400,400,'Pagado','2019-06-27 22:39:00','2019-06-27 22:39:00',1,6,2);</v>
      </c>
    </row>
    <row r="738" spans="1:21" x14ac:dyDescent="0.2">
      <c r="A738">
        <v>25</v>
      </c>
      <c r="B738" s="4">
        <v>43580</v>
      </c>
      <c r="D738" t="s">
        <v>81</v>
      </c>
      <c r="F738" s="1">
        <v>1538</v>
      </c>
      <c r="G738" s="1">
        <v>4976.22</v>
      </c>
      <c r="H738" t="s">
        <v>138</v>
      </c>
      <c r="J738">
        <v>6</v>
      </c>
      <c r="K738" t="str">
        <f>IF(Tabla1[[#This Row],[cheque]]="","''",Tabla1[[#This Row],[cheque]])</f>
        <v>''</v>
      </c>
      <c r="L738">
        <f>VLOOKUP(Tabla1[[#This Row],[banco]],Hoja2!$A$1:$B$6,2,0)</f>
        <v>4</v>
      </c>
      <c r="M738" t="str">
        <f>CONCATENATE("'2019-",J738,"-",Tabla1[[#This Row],[dia]],"'")</f>
        <v>'2019-6-25'</v>
      </c>
      <c r="N738" s="4">
        <f>DATE(2019,J738,Tabla1[[#This Row],[dia]])</f>
        <v>43641</v>
      </c>
      <c r="P738">
        <f>DAY(Tabla1[[#This Row],[fecha]])</f>
        <v>25</v>
      </c>
      <c r="Q738">
        <f>MONTH(Tabla1[[#This Row],[fecha]])</f>
        <v>4</v>
      </c>
      <c r="R738">
        <f>YEAR(Tabla1[[#This Row],[fecha]])</f>
        <v>2019</v>
      </c>
      <c r="S738" t="str">
        <f t="shared" si="33"/>
        <v>'2019-4-25'</v>
      </c>
      <c r="T738" t="str">
        <f t="shared" si="34"/>
        <v>insert into estados_cuenta (tipo_movimiento, concepto, fecha, cheque, total, retiro, pagado, estatus, created_at, updated_at, pagado_boolean, id_cuenta, id_admin) values('EGRESO','COMIS PAOLA','2019-4-25','',1538,1538,1538,'Pagado','2019-06-27 22:39:00','2019-06-27 22:39:00',1,4,2);</v>
      </c>
      <c r="U738" t="str">
        <f t="shared" si="35"/>
        <v/>
      </c>
    </row>
    <row r="739" spans="1:21" x14ac:dyDescent="0.2">
      <c r="A739">
        <v>26</v>
      </c>
      <c r="B739" s="4">
        <v>43581</v>
      </c>
      <c r="D739" t="s">
        <v>366</v>
      </c>
      <c r="F739" s="1">
        <v>23084</v>
      </c>
      <c r="G739" s="1">
        <v>55424.58</v>
      </c>
      <c r="H739" t="s">
        <v>137</v>
      </c>
      <c r="J739">
        <v>6</v>
      </c>
      <c r="K739" t="str">
        <f>IF(Tabla1[[#This Row],[cheque]]="","''",Tabla1[[#This Row],[cheque]])</f>
        <v>''</v>
      </c>
      <c r="L739">
        <f>VLOOKUP(Tabla1[[#This Row],[banco]],Hoja2!$A$1:$B$6,2,0)</f>
        <v>3</v>
      </c>
      <c r="M739" t="str">
        <f>CONCATENATE("'2019-",J739,"-",Tabla1[[#This Row],[dia]],"'")</f>
        <v>'2019-6-26'</v>
      </c>
      <c r="N739" s="4">
        <f>DATE(2019,J739,Tabla1[[#This Row],[dia]])</f>
        <v>43642</v>
      </c>
      <c r="P739">
        <f>DAY(Tabla1[[#This Row],[fecha]])</f>
        <v>26</v>
      </c>
      <c r="Q739">
        <f>MONTH(Tabla1[[#This Row],[fecha]])</f>
        <v>4</v>
      </c>
      <c r="R739">
        <f>YEAR(Tabla1[[#This Row],[fecha]])</f>
        <v>2019</v>
      </c>
      <c r="S739" t="str">
        <f t="shared" si="33"/>
        <v>'2019-4-26'</v>
      </c>
      <c r="T739" t="str">
        <f t="shared" si="34"/>
        <v>insert into estados_cuenta (tipo_movimiento, concepto, fecha, cheque, total, retiro, pagado, estatus, created_at, updated_at, pagado_boolean, id_cuenta, id_admin) values('EGRESO','PAGO QUIZMEX','2019-4-26','',23084,23084,23084,'Pagado','2019-06-27 22:39:00','2019-06-27 22:39:00',1,3,2);</v>
      </c>
      <c r="U739" t="str">
        <f t="shared" si="35"/>
        <v/>
      </c>
    </row>
    <row r="740" spans="1:21" x14ac:dyDescent="0.2">
      <c r="A740">
        <v>26</v>
      </c>
      <c r="B740" s="4">
        <v>43581</v>
      </c>
      <c r="D740" t="s">
        <v>367</v>
      </c>
      <c r="F740" s="1">
        <v>300</v>
      </c>
      <c r="G740" s="1">
        <v>55124.58</v>
      </c>
      <c r="H740" t="s">
        <v>137</v>
      </c>
      <c r="J740">
        <v>6</v>
      </c>
      <c r="K740" t="str">
        <f>IF(Tabla1[[#This Row],[cheque]]="","''",Tabla1[[#This Row],[cheque]])</f>
        <v>''</v>
      </c>
      <c r="L740">
        <f>VLOOKUP(Tabla1[[#This Row],[banco]],Hoja2!$A$1:$B$6,2,0)</f>
        <v>3</v>
      </c>
      <c r="M740" t="str">
        <f>CONCATENATE("'2019-",J740,"-",Tabla1[[#This Row],[dia]],"'")</f>
        <v>'2019-6-26'</v>
      </c>
      <c r="N740" s="4">
        <f>DATE(2019,J740,Tabla1[[#This Row],[dia]])</f>
        <v>43642</v>
      </c>
      <c r="P740">
        <f>DAY(Tabla1[[#This Row],[fecha]])</f>
        <v>26</v>
      </c>
      <c r="Q740">
        <f>MONTH(Tabla1[[#This Row],[fecha]])</f>
        <v>4</v>
      </c>
      <c r="R740">
        <f>YEAR(Tabla1[[#This Row],[fecha]])</f>
        <v>2019</v>
      </c>
      <c r="S740" t="str">
        <f t="shared" si="33"/>
        <v>'2019-4-26'</v>
      </c>
      <c r="T740" t="str">
        <f t="shared" si="34"/>
        <v>insert into estados_cuenta (tipo_movimiento, concepto, fecha, cheque, total, retiro, pagado, estatus, created_at, updated_at, pagado_boolean, id_cuenta, id_admin) values('EGRESO','PAGO OLGA','2019-4-26','',300,300,300,'Pagado','2019-06-27 22:39:00','2019-06-27 22:39:00',1,3,2);</v>
      </c>
      <c r="U740" t="str">
        <f t="shared" si="35"/>
        <v/>
      </c>
    </row>
    <row r="741" spans="1:21" x14ac:dyDescent="0.2">
      <c r="A741">
        <v>26</v>
      </c>
      <c r="B741" s="4">
        <v>43581</v>
      </c>
      <c r="D741" t="s">
        <v>327</v>
      </c>
      <c r="F741" s="1">
        <v>2840</v>
      </c>
      <c r="G741" s="1">
        <v>52284.58</v>
      </c>
      <c r="H741" t="s">
        <v>137</v>
      </c>
      <c r="J741">
        <v>6</v>
      </c>
      <c r="K741" t="str">
        <f>IF(Tabla1[[#This Row],[cheque]]="","''",Tabla1[[#This Row],[cheque]])</f>
        <v>''</v>
      </c>
      <c r="L741">
        <f>VLOOKUP(Tabla1[[#This Row],[banco]],Hoja2!$A$1:$B$6,2,0)</f>
        <v>3</v>
      </c>
      <c r="M741" t="str">
        <f>CONCATENATE("'2019-",J741,"-",Tabla1[[#This Row],[dia]],"'")</f>
        <v>'2019-6-26'</v>
      </c>
      <c r="N741" s="4">
        <f>DATE(2019,J741,Tabla1[[#This Row],[dia]])</f>
        <v>43642</v>
      </c>
      <c r="P741">
        <f>DAY(Tabla1[[#This Row],[fecha]])</f>
        <v>26</v>
      </c>
      <c r="Q741">
        <f>MONTH(Tabla1[[#This Row],[fecha]])</f>
        <v>4</v>
      </c>
      <c r="R741">
        <f>YEAR(Tabla1[[#This Row],[fecha]])</f>
        <v>2019</v>
      </c>
      <c r="S741" t="str">
        <f t="shared" si="33"/>
        <v>'2019-4-26'</v>
      </c>
      <c r="T741" t="str">
        <f t="shared" si="34"/>
        <v>insert into estados_cuenta (tipo_movimiento, concepto, fecha, cheque, total, retiro, pagado, estatus, created_at, updated_at, pagado_boolean, id_cuenta, id_admin) values('EGRESO','CHEQUE PAGADO','2019-4-26','',2840,2840,2840,'Pagado','2019-06-27 22:39:00','2019-06-27 22:39:00',1,3,2);</v>
      </c>
      <c r="U741" t="str">
        <f t="shared" si="35"/>
        <v/>
      </c>
    </row>
    <row r="742" spans="1:21" x14ac:dyDescent="0.2">
      <c r="A742">
        <v>26</v>
      </c>
      <c r="B742" s="4">
        <v>43581</v>
      </c>
      <c r="D742" t="s">
        <v>368</v>
      </c>
      <c r="E742" s="1">
        <v>464</v>
      </c>
      <c r="F742" s="1"/>
      <c r="G742" s="1">
        <v>52748.58</v>
      </c>
      <c r="H742" t="s">
        <v>137</v>
      </c>
      <c r="J742">
        <v>6</v>
      </c>
      <c r="K742" t="str">
        <f>IF(Tabla1[[#This Row],[cheque]]="","''",Tabla1[[#This Row],[cheque]])</f>
        <v>''</v>
      </c>
      <c r="L742">
        <f>VLOOKUP(Tabla1[[#This Row],[banco]],Hoja2!$A$1:$B$6,2,0)</f>
        <v>3</v>
      </c>
      <c r="M742" t="str">
        <f>CONCATENATE("'2019-",J742,"-",Tabla1[[#This Row],[dia]],"'")</f>
        <v>'2019-6-26'</v>
      </c>
      <c r="N742" s="4">
        <f>DATE(2019,J742,Tabla1[[#This Row],[dia]])</f>
        <v>43642</v>
      </c>
      <c r="P742">
        <f>DAY(Tabla1[[#This Row],[fecha]])</f>
        <v>26</v>
      </c>
      <c r="Q742">
        <f>MONTH(Tabla1[[#This Row],[fecha]])</f>
        <v>4</v>
      </c>
      <c r="R742">
        <f>YEAR(Tabla1[[#This Row],[fecha]])</f>
        <v>2019</v>
      </c>
      <c r="S742" t="str">
        <f t="shared" si="33"/>
        <v>'2019-4-26'</v>
      </c>
      <c r="T742" t="str">
        <f t="shared" si="34"/>
        <v/>
      </c>
      <c r="U742" t="str">
        <f t="shared" si="35"/>
        <v>insert into estados_cuenta (tipo_movimiento, concepto, fecha, cheque, total, deposito, pagado, estatus, created_at, updated_at, pagado_boolean, id_cuenta, id_admin) values('INGRESO','EF "ILA BARU" FACTURA 6069','2019-4-26','',464,464,464,'Pagado','2019-06-27 22:39:00','2019-06-27 22:39:00',1,3,2);</v>
      </c>
    </row>
    <row r="743" spans="1:21" x14ac:dyDescent="0.2">
      <c r="A743">
        <v>26</v>
      </c>
      <c r="B743" s="4">
        <v>43581</v>
      </c>
      <c r="D743" t="s">
        <v>369</v>
      </c>
      <c r="E743" s="1">
        <v>13200.8</v>
      </c>
      <c r="F743" s="1"/>
      <c r="G743" s="1">
        <v>65949.38</v>
      </c>
      <c r="H743" t="s">
        <v>137</v>
      </c>
      <c r="J743">
        <v>6</v>
      </c>
      <c r="K743" t="str">
        <f>IF(Tabla1[[#This Row],[cheque]]="","''",Tabla1[[#This Row],[cheque]])</f>
        <v>''</v>
      </c>
      <c r="L743">
        <f>VLOOKUP(Tabla1[[#This Row],[banco]],Hoja2!$A$1:$B$6,2,0)</f>
        <v>3</v>
      </c>
      <c r="M743" t="str">
        <f>CONCATENATE("'2019-",J743,"-",Tabla1[[#This Row],[dia]],"'")</f>
        <v>'2019-6-26'</v>
      </c>
      <c r="N743" s="4">
        <f>DATE(2019,J743,Tabla1[[#This Row],[dia]])</f>
        <v>43642</v>
      </c>
      <c r="P743">
        <f>DAY(Tabla1[[#This Row],[fecha]])</f>
        <v>26</v>
      </c>
      <c r="Q743">
        <f>MONTH(Tabla1[[#This Row],[fecha]])</f>
        <v>4</v>
      </c>
      <c r="R743">
        <f>YEAR(Tabla1[[#This Row],[fecha]])</f>
        <v>2019</v>
      </c>
      <c r="S743" t="str">
        <f t="shared" si="33"/>
        <v>'2019-4-26'</v>
      </c>
      <c r="T743" t="str">
        <f t="shared" si="34"/>
        <v/>
      </c>
      <c r="U743" t="str">
        <f t="shared" si="35"/>
        <v>insert into estados_cuenta (tipo_movimiento, concepto, fecha, cheque, total, deposito, pagado, estatus, created_at, updated_at, pagado_boolean, id_cuenta, id_admin) values('INGRESO','AC "EXPERIENCIA Y ALTA TECNOLOGIA" Y "EXPERIENCE AND HI TEC FOR YOU HEALTH" FACTURA 6017','2019-4-26','',13200.8,13200.8,13200.8,'Pagado','2019-06-27 22:39:00','2019-06-27 22:39:00',1,3,2);</v>
      </c>
    </row>
    <row r="744" spans="1:21" x14ac:dyDescent="0.2">
      <c r="A744">
        <v>26</v>
      </c>
      <c r="B744" s="4">
        <v>43581</v>
      </c>
      <c r="D744" t="s">
        <v>370</v>
      </c>
      <c r="F744" s="1">
        <v>3000</v>
      </c>
      <c r="G744" s="1">
        <v>62949.38</v>
      </c>
      <c r="H744" t="s">
        <v>137</v>
      </c>
      <c r="J744">
        <v>6</v>
      </c>
      <c r="K744" t="str">
        <f>IF(Tabla1[[#This Row],[cheque]]="","''",Tabla1[[#This Row],[cheque]])</f>
        <v>''</v>
      </c>
      <c r="L744">
        <f>VLOOKUP(Tabla1[[#This Row],[banco]],Hoja2!$A$1:$B$6,2,0)</f>
        <v>3</v>
      </c>
      <c r="M744" t="str">
        <f>CONCATENATE("'2019-",J744,"-",Tabla1[[#This Row],[dia]],"'")</f>
        <v>'2019-6-26'</v>
      </c>
      <c r="N744" s="4">
        <f>DATE(2019,J744,Tabla1[[#This Row],[dia]])</f>
        <v>43642</v>
      </c>
      <c r="P744">
        <f>DAY(Tabla1[[#This Row],[fecha]])</f>
        <v>26</v>
      </c>
      <c r="Q744">
        <f>MONTH(Tabla1[[#This Row],[fecha]])</f>
        <v>4</v>
      </c>
      <c r="R744">
        <f>YEAR(Tabla1[[#This Row],[fecha]])</f>
        <v>2019</v>
      </c>
      <c r="S744" t="str">
        <f t="shared" si="33"/>
        <v>'2019-4-26'</v>
      </c>
      <c r="T744" t="str">
        <f t="shared" si="34"/>
        <v>insert into estados_cuenta (tipo_movimiento, concepto, fecha, cheque, total, retiro, pagado, estatus, created_at, updated_at, pagado_boolean, id_cuenta, id_admin) values('EGRESO','PERSIANAS OFICINA','2019-4-26','',3000,3000,3000,'Pagado','2019-06-27 22:39:00','2019-06-27 22:39:00',1,3,2);</v>
      </c>
      <c r="U744" t="str">
        <f t="shared" si="35"/>
        <v/>
      </c>
    </row>
    <row r="745" spans="1:21" x14ac:dyDescent="0.2">
      <c r="A745">
        <v>26</v>
      </c>
      <c r="B745" s="4">
        <v>43581</v>
      </c>
      <c r="D745" t="s">
        <v>371</v>
      </c>
      <c r="F745" s="1">
        <v>15000</v>
      </c>
      <c r="G745" s="1">
        <v>47949.38</v>
      </c>
      <c r="H745" t="s">
        <v>137</v>
      </c>
      <c r="J745">
        <v>6</v>
      </c>
      <c r="K745" t="str">
        <f>IF(Tabla1[[#This Row],[cheque]]="","''",Tabla1[[#This Row],[cheque]])</f>
        <v>''</v>
      </c>
      <c r="L745">
        <f>VLOOKUP(Tabla1[[#This Row],[banco]],Hoja2!$A$1:$B$6,2,0)</f>
        <v>3</v>
      </c>
      <c r="M745" t="str">
        <f>CONCATENATE("'2019-",J745,"-",Tabla1[[#This Row],[dia]],"'")</f>
        <v>'2019-6-26'</v>
      </c>
      <c r="N745" s="4">
        <f>DATE(2019,J745,Tabla1[[#This Row],[dia]])</f>
        <v>43642</v>
      </c>
      <c r="P745">
        <f>DAY(Tabla1[[#This Row],[fecha]])</f>
        <v>26</v>
      </c>
      <c r="Q745">
        <f>MONTH(Tabla1[[#This Row],[fecha]])</f>
        <v>4</v>
      </c>
      <c r="R745">
        <f>YEAR(Tabla1[[#This Row],[fecha]])</f>
        <v>2019</v>
      </c>
      <c r="S745" t="str">
        <f t="shared" si="33"/>
        <v>'2019-4-26'</v>
      </c>
      <c r="T745" t="str">
        <f t="shared" si="34"/>
        <v>insert into estados_cuenta (tipo_movimiento, concepto, fecha, cheque, total, retiro, pagado, estatus, created_at, updated_at, pagado_boolean, id_cuenta, id_admin) values('EGRESO','VENTANERIA (hogar)','2019-4-26','',15000,15000,15000,'Pagado','2019-06-27 22:39:00','2019-06-27 22:39:00',1,3,2);</v>
      </c>
      <c r="U745" t="str">
        <f t="shared" si="35"/>
        <v/>
      </c>
    </row>
    <row r="746" spans="1:21" x14ac:dyDescent="0.2">
      <c r="A746">
        <v>26</v>
      </c>
      <c r="B746" s="4">
        <v>43581</v>
      </c>
      <c r="D746" t="s">
        <v>372</v>
      </c>
      <c r="E746" s="1">
        <v>5000</v>
      </c>
      <c r="F746" s="1"/>
      <c r="G746" s="1">
        <v>52949.38</v>
      </c>
      <c r="H746" t="s">
        <v>137</v>
      </c>
      <c r="J746">
        <v>6</v>
      </c>
      <c r="K746" t="str">
        <f>IF(Tabla1[[#This Row],[cheque]]="","''",Tabla1[[#This Row],[cheque]])</f>
        <v>''</v>
      </c>
      <c r="L746">
        <f>VLOOKUP(Tabla1[[#This Row],[banco]],Hoja2!$A$1:$B$6,2,0)</f>
        <v>3</v>
      </c>
      <c r="M746" t="str">
        <f>CONCATENATE("'2019-",J746,"-",Tabla1[[#This Row],[dia]],"'")</f>
        <v>'2019-6-26'</v>
      </c>
      <c r="N746" s="4">
        <f>DATE(2019,J746,Tabla1[[#This Row],[dia]])</f>
        <v>43642</v>
      </c>
      <c r="P746">
        <f>DAY(Tabla1[[#This Row],[fecha]])</f>
        <v>26</v>
      </c>
      <c r="Q746">
        <f>MONTH(Tabla1[[#This Row],[fecha]])</f>
        <v>4</v>
      </c>
      <c r="R746">
        <f>YEAR(Tabla1[[#This Row],[fecha]])</f>
        <v>2019</v>
      </c>
      <c r="S746" t="str">
        <f t="shared" si="33"/>
        <v>'2019-4-26'</v>
      </c>
      <c r="T746" t="str">
        <f t="shared" si="34"/>
        <v/>
      </c>
      <c r="U746" t="str">
        <f t="shared" si="35"/>
        <v>insert into estados_cuenta (tipo_movimiento, concepto, fecha, cheque, total, deposito, pagado, estatus, created_at, updated_at, pagado_boolean, id_cuenta, id_admin) values('INGRESO','HXHE "BUGALOO" RECIBO 2186','2019-4-26','',5000,5000,5000,'Pagado','2019-06-27 22:39:00','2019-06-27 22:39:00',1,3,2);</v>
      </c>
    </row>
    <row r="747" spans="1:21" x14ac:dyDescent="0.2">
      <c r="A747">
        <v>28</v>
      </c>
      <c r="B747" s="4">
        <v>43583</v>
      </c>
      <c r="D747" t="s">
        <v>373</v>
      </c>
      <c r="E747" s="1">
        <v>500</v>
      </c>
      <c r="F747" s="1"/>
      <c r="G747" s="1">
        <v>53449.38</v>
      </c>
      <c r="H747" t="s">
        <v>137</v>
      </c>
      <c r="J747">
        <v>6</v>
      </c>
      <c r="K747" t="str">
        <f>IF(Tabla1[[#This Row],[cheque]]="","''",Tabla1[[#This Row],[cheque]])</f>
        <v>''</v>
      </c>
      <c r="L747">
        <f>VLOOKUP(Tabla1[[#This Row],[banco]],Hoja2!$A$1:$B$6,2,0)</f>
        <v>3</v>
      </c>
      <c r="M747" t="str">
        <f>CONCATENATE("'2019-",J747,"-",Tabla1[[#This Row],[dia]],"'")</f>
        <v>'2019-6-28'</v>
      </c>
      <c r="N747" s="4">
        <f>DATE(2019,J747,Tabla1[[#This Row],[dia]])</f>
        <v>43644</v>
      </c>
      <c r="P747">
        <f>DAY(Tabla1[[#This Row],[fecha]])</f>
        <v>28</v>
      </c>
      <c r="Q747">
        <f>MONTH(Tabla1[[#This Row],[fecha]])</f>
        <v>4</v>
      </c>
      <c r="R747">
        <f>YEAR(Tabla1[[#This Row],[fecha]])</f>
        <v>2019</v>
      </c>
      <c r="S747" t="str">
        <f t="shared" si="33"/>
        <v>'2019-4-28'</v>
      </c>
      <c r="T747" t="str">
        <f t="shared" si="34"/>
        <v/>
      </c>
      <c r="U747" t="str">
        <f t="shared" si="35"/>
        <v>insert into estados_cuenta (tipo_movimiento, concepto, fecha, cheque, total, deposito, pagado, estatus, created_at, updated_at, pagado_boolean, id_cuenta, id_admin) values('INGRESO','EF MIXTO "LA HERRADURA" FACTURA 6071','2019-4-28','',500,500,500,'Pagado','2019-06-27 22:39:00','2019-06-27 22:39:00',1,3,2);</v>
      </c>
    </row>
    <row r="748" spans="1:21" x14ac:dyDescent="0.2">
      <c r="A748">
        <v>29</v>
      </c>
      <c r="B748" s="4">
        <v>43584</v>
      </c>
      <c r="D748" t="s">
        <v>13</v>
      </c>
      <c r="F748" s="1">
        <v>15000</v>
      </c>
      <c r="G748" s="1">
        <v>38449.379999999997</v>
      </c>
      <c r="H748" t="s">
        <v>137</v>
      </c>
      <c r="J748">
        <v>6</v>
      </c>
      <c r="K748" t="str">
        <f>IF(Tabla1[[#This Row],[cheque]]="","''",Tabla1[[#This Row],[cheque]])</f>
        <v>''</v>
      </c>
      <c r="L748">
        <f>VLOOKUP(Tabla1[[#This Row],[banco]],Hoja2!$A$1:$B$6,2,0)</f>
        <v>3</v>
      </c>
      <c r="M748" t="str">
        <f>CONCATENATE("'2019-",J748,"-",Tabla1[[#This Row],[dia]],"'")</f>
        <v>'2019-6-29'</v>
      </c>
      <c r="N748" s="4">
        <f>DATE(2019,J748,Tabla1[[#This Row],[dia]])</f>
        <v>43645</v>
      </c>
      <c r="P748">
        <f>DAY(Tabla1[[#This Row],[fecha]])</f>
        <v>29</v>
      </c>
      <c r="Q748">
        <f>MONTH(Tabla1[[#This Row],[fecha]])</f>
        <v>4</v>
      </c>
      <c r="R748">
        <f>YEAR(Tabla1[[#This Row],[fecha]])</f>
        <v>2019</v>
      </c>
      <c r="S748" t="str">
        <f t="shared" si="33"/>
        <v>'2019-4-29'</v>
      </c>
      <c r="T748" t="str">
        <f t="shared" si="34"/>
        <v>insert into estados_cuenta (tipo_movimiento, concepto, fecha, cheque, total, retiro, pagado, estatus, created_at, updated_at, pagado_boolean, id_cuenta, id_admin) values('EGRESO','TRASPASO DE HSBC A BANCOMER','2019-4-29','',15000,15000,15000,'Pagado','2019-06-27 22:39:00','2019-06-27 22:39:00',1,3,2);</v>
      </c>
      <c r="U748" t="str">
        <f t="shared" si="35"/>
        <v/>
      </c>
    </row>
    <row r="749" spans="1:21" x14ac:dyDescent="0.2">
      <c r="A749">
        <v>29</v>
      </c>
      <c r="B749" s="4">
        <v>43584</v>
      </c>
      <c r="D749" t="s">
        <v>374</v>
      </c>
      <c r="E749" s="1">
        <v>22000</v>
      </c>
      <c r="F749" s="1"/>
      <c r="G749" s="1">
        <v>60449.38</v>
      </c>
      <c r="H749" t="s">
        <v>137</v>
      </c>
      <c r="J749">
        <v>6</v>
      </c>
      <c r="K749" t="str">
        <f>IF(Tabla1[[#This Row],[cheque]]="","''",Tabla1[[#This Row],[cheque]])</f>
        <v>''</v>
      </c>
      <c r="L749">
        <f>VLOOKUP(Tabla1[[#This Row],[banco]],Hoja2!$A$1:$B$6,2,0)</f>
        <v>3</v>
      </c>
      <c r="M749" t="str">
        <f>CONCATENATE("'2019-",J749,"-",Tabla1[[#This Row],[dia]],"'")</f>
        <v>'2019-6-29'</v>
      </c>
      <c r="N749" s="4">
        <f>DATE(2019,J749,Tabla1[[#This Row],[dia]])</f>
        <v>43645</v>
      </c>
      <c r="P749">
        <f>DAY(Tabla1[[#This Row],[fecha]])</f>
        <v>29</v>
      </c>
      <c r="Q749">
        <f>MONTH(Tabla1[[#This Row],[fecha]])</f>
        <v>4</v>
      </c>
      <c r="R749">
        <f>YEAR(Tabla1[[#This Row],[fecha]])</f>
        <v>2019</v>
      </c>
      <c r="S749" t="str">
        <f t="shared" si="33"/>
        <v>'2019-4-29'</v>
      </c>
      <c r="T749" t="str">
        <f t="shared" si="34"/>
        <v/>
      </c>
      <c r="U749" t="str">
        <f t="shared" si="35"/>
        <v>insert into estados_cuenta (tipo_movimiento, concepto, fecha, cheque, total, deposito, pagado, estatus, created_at, updated_at, pagado_boolean, id_cuenta, id_admin) values('INGRESO','HXHE "SOCIAL PIJAMAS" FACTURA 6119','2019-4-29','',22000,22000,22000,'Pagado','2019-06-27 22:39:00','2019-06-27 22:39:00',1,3,2);</v>
      </c>
    </row>
    <row r="750" spans="1:21" x14ac:dyDescent="0.2">
      <c r="A750">
        <v>29</v>
      </c>
      <c r="B750" s="4">
        <v>43584</v>
      </c>
      <c r="D750" t="s">
        <v>375</v>
      </c>
      <c r="E750" s="1">
        <v>11600</v>
      </c>
      <c r="F750" s="1"/>
      <c r="G750" s="1">
        <v>72049.38</v>
      </c>
      <c r="H750" t="s">
        <v>137</v>
      </c>
      <c r="J750">
        <v>6</v>
      </c>
      <c r="K750" t="str">
        <f>IF(Tabla1[[#This Row],[cheque]]="","''",Tabla1[[#This Row],[cheque]])</f>
        <v>''</v>
      </c>
      <c r="L750">
        <f>VLOOKUP(Tabla1[[#This Row],[banco]],Hoja2!$A$1:$B$6,2,0)</f>
        <v>3</v>
      </c>
      <c r="M750" t="str">
        <f>CONCATENATE("'2019-",J750,"-",Tabla1[[#This Row],[dia]],"'")</f>
        <v>'2019-6-29'</v>
      </c>
      <c r="N750" s="4">
        <f>DATE(2019,J750,Tabla1[[#This Row],[dia]])</f>
        <v>43645</v>
      </c>
      <c r="P750">
        <f>DAY(Tabla1[[#This Row],[fecha]])</f>
        <v>29</v>
      </c>
      <c r="Q750">
        <f>MONTH(Tabla1[[#This Row],[fecha]])</f>
        <v>4</v>
      </c>
      <c r="R750">
        <f>YEAR(Tabla1[[#This Row],[fecha]])</f>
        <v>2019</v>
      </c>
      <c r="S750" t="str">
        <f t="shared" si="33"/>
        <v>'2019-4-29'</v>
      </c>
      <c r="T750" t="str">
        <f t="shared" si="34"/>
        <v/>
      </c>
      <c r="U750" t="str">
        <f t="shared" si="35"/>
        <v>insert into estados_cuenta (tipo_movimiento, concepto, fecha, cheque, total, deposito, pagado, estatus, created_at, updated_at, pagado_boolean, id_cuenta, id_admin) values('INGRESO','HXHE "PROTEIN KITCHEN" FACTURA 6075','2019-4-29','',11600,11600,11600,'Pagado','2019-06-27 22:39:00','2019-06-27 22:39:00',1,3,2);</v>
      </c>
    </row>
    <row r="751" spans="1:21" x14ac:dyDescent="0.2">
      <c r="A751">
        <v>29</v>
      </c>
      <c r="B751" s="4">
        <v>43584</v>
      </c>
      <c r="D751" t="s">
        <v>376</v>
      </c>
      <c r="F751" s="1">
        <v>5200</v>
      </c>
      <c r="G751" s="1">
        <v>66849.38</v>
      </c>
      <c r="H751" t="s">
        <v>137</v>
      </c>
      <c r="J751">
        <v>6</v>
      </c>
      <c r="K751" t="str">
        <f>IF(Tabla1[[#This Row],[cheque]]="","''",Tabla1[[#This Row],[cheque]])</f>
        <v>''</v>
      </c>
      <c r="L751">
        <f>VLOOKUP(Tabla1[[#This Row],[banco]],Hoja2!$A$1:$B$6,2,0)</f>
        <v>3</v>
      </c>
      <c r="M751" t="str">
        <f>CONCATENATE("'2019-",J751,"-",Tabla1[[#This Row],[dia]],"'")</f>
        <v>'2019-6-29'</v>
      </c>
      <c r="N751" s="4">
        <f>DATE(2019,J751,Tabla1[[#This Row],[dia]])</f>
        <v>43645</v>
      </c>
      <c r="P751">
        <f>DAY(Tabla1[[#This Row],[fecha]])</f>
        <v>29</v>
      </c>
      <c r="Q751">
        <f>MONTH(Tabla1[[#This Row],[fecha]])</f>
        <v>4</v>
      </c>
      <c r="R751">
        <f>YEAR(Tabla1[[#This Row],[fecha]])</f>
        <v>2019</v>
      </c>
      <c r="S751" t="str">
        <f t="shared" si="33"/>
        <v>'2019-4-29'</v>
      </c>
      <c r="T751" t="str">
        <f t="shared" si="34"/>
        <v>insert into estados_cuenta (tipo_movimiento, concepto, fecha, cheque, total, retiro, pagado, estatus, created_at, updated_at, pagado_boolean, id_cuenta, id_admin) values('EGRESO','PAGO EVM','2019-4-29','',5200,5200,5200,'Pagado','2019-06-27 22:39:00','2019-06-27 22:39:00',1,3,2);</v>
      </c>
      <c r="U751" t="str">
        <f t="shared" si="35"/>
        <v/>
      </c>
    </row>
    <row r="752" spans="1:21" x14ac:dyDescent="0.2">
      <c r="A752">
        <v>29</v>
      </c>
      <c r="B752" s="4">
        <v>43584</v>
      </c>
      <c r="D752" t="s">
        <v>377</v>
      </c>
      <c r="E752" s="1">
        <v>8275.44</v>
      </c>
      <c r="F752" s="1"/>
      <c r="G752" s="1">
        <v>75124.820000000007</v>
      </c>
      <c r="H752" t="s">
        <v>137</v>
      </c>
      <c r="J752">
        <v>6</v>
      </c>
      <c r="K752" t="str">
        <f>IF(Tabla1[[#This Row],[cheque]]="","''",Tabla1[[#This Row],[cheque]])</f>
        <v>''</v>
      </c>
      <c r="L752">
        <f>VLOOKUP(Tabla1[[#This Row],[banco]],Hoja2!$A$1:$B$6,2,0)</f>
        <v>3</v>
      </c>
      <c r="M752" t="str">
        <f>CONCATENATE("'2019-",J752,"-",Tabla1[[#This Row],[dia]],"'")</f>
        <v>'2019-6-29'</v>
      </c>
      <c r="N752" s="4">
        <f>DATE(2019,J752,Tabla1[[#This Row],[dia]])</f>
        <v>43645</v>
      </c>
      <c r="P752">
        <f>DAY(Tabla1[[#This Row],[fecha]])</f>
        <v>29</v>
      </c>
      <c r="Q752">
        <f>MONTH(Tabla1[[#This Row],[fecha]])</f>
        <v>4</v>
      </c>
      <c r="R752">
        <f>YEAR(Tabla1[[#This Row],[fecha]])</f>
        <v>2019</v>
      </c>
      <c r="S752" t="str">
        <f t="shared" si="33"/>
        <v>'2019-4-29'</v>
      </c>
      <c r="T752" t="str">
        <f t="shared" si="34"/>
        <v/>
      </c>
      <c r="U752" t="str">
        <f t="shared" si="35"/>
        <v>insert into estados_cuenta (tipo_movimiento, concepto, fecha, cheque, total, deposito, pagado, estatus, created_at, updated_at, pagado_boolean, id_cuenta, id_admin) values('INGRESO','REN Y DUSO "ICE TRO" FACTURA 6072','2019-4-29','',8275.44,8275.44,8275.44,'Pagado','2019-06-27 22:39:00','2019-06-27 22:39:00',1,3,2);</v>
      </c>
    </row>
    <row r="753" spans="1:21" x14ac:dyDescent="0.2">
      <c r="A753">
        <v>29</v>
      </c>
      <c r="B753" s="4">
        <v>43584</v>
      </c>
      <c r="D753" t="s">
        <v>373</v>
      </c>
      <c r="E753" s="1">
        <v>80</v>
      </c>
      <c r="F753" s="1"/>
      <c r="G753" s="1">
        <v>75204.820000000007</v>
      </c>
      <c r="H753" t="s">
        <v>137</v>
      </c>
      <c r="J753">
        <v>6</v>
      </c>
      <c r="K753" t="str">
        <f>IF(Tabla1[[#This Row],[cheque]]="","''",Tabla1[[#This Row],[cheque]])</f>
        <v>''</v>
      </c>
      <c r="L753">
        <f>VLOOKUP(Tabla1[[#This Row],[banco]],Hoja2!$A$1:$B$6,2,0)</f>
        <v>3</v>
      </c>
      <c r="M753" t="str">
        <f>CONCATENATE("'2019-",J753,"-",Tabla1[[#This Row],[dia]],"'")</f>
        <v>'2019-6-29'</v>
      </c>
      <c r="N753" s="4">
        <f>DATE(2019,J753,Tabla1[[#This Row],[dia]])</f>
        <v>43645</v>
      </c>
      <c r="P753">
        <f>DAY(Tabla1[[#This Row],[fecha]])</f>
        <v>29</v>
      </c>
      <c r="Q753">
        <f>MONTH(Tabla1[[#This Row],[fecha]])</f>
        <v>4</v>
      </c>
      <c r="R753">
        <f>YEAR(Tabla1[[#This Row],[fecha]])</f>
        <v>2019</v>
      </c>
      <c r="S753" t="str">
        <f t="shared" si="33"/>
        <v>'2019-4-29'</v>
      </c>
      <c r="T753" t="str">
        <f t="shared" si="34"/>
        <v/>
      </c>
      <c r="U753" t="str">
        <f t="shared" si="35"/>
        <v>insert into estados_cuenta (tipo_movimiento, concepto, fecha, cheque, total, deposito, pagado, estatus, created_at, updated_at, pagado_boolean, id_cuenta, id_admin) values('INGRESO','EF MIXTO "LA HERRADURA" FACTURA 6071','2019-4-29','',80,80,80,'Pagado','2019-06-27 22:39:00','2019-06-27 22:39:00',1,3,2);</v>
      </c>
    </row>
    <row r="754" spans="1:21" x14ac:dyDescent="0.2">
      <c r="A754">
        <v>29</v>
      </c>
      <c r="B754" s="4">
        <v>43584</v>
      </c>
      <c r="D754" t="s">
        <v>692</v>
      </c>
      <c r="E754" s="1">
        <v>22550.400000000001</v>
      </c>
      <c r="F754" s="1"/>
      <c r="G754" s="1">
        <v>33916.160000000003</v>
      </c>
      <c r="H754" t="s">
        <v>140</v>
      </c>
      <c r="J754">
        <v>6</v>
      </c>
      <c r="K754" t="str">
        <f>IF(Tabla1[[#This Row],[cheque]]="","''",Tabla1[[#This Row],[cheque]])</f>
        <v>''</v>
      </c>
      <c r="L754">
        <f>VLOOKUP(Tabla1[[#This Row],[banco]],Hoja2!$A$1:$B$6,2,0)</f>
        <v>6</v>
      </c>
      <c r="M754" t="str">
        <f>CONCATENATE("'2019-",J754,"-",Tabla1[[#This Row],[dia]],"'")</f>
        <v>'2019-6-29'</v>
      </c>
      <c r="N754" s="4">
        <f>DATE(2019,J754,Tabla1[[#This Row],[dia]])</f>
        <v>43645</v>
      </c>
      <c r="P754">
        <f>DAY(Tabla1[[#This Row],[fecha]])</f>
        <v>29</v>
      </c>
      <c r="Q754">
        <f>MONTH(Tabla1[[#This Row],[fecha]])</f>
        <v>4</v>
      </c>
      <c r="R754">
        <f>YEAR(Tabla1[[#This Row],[fecha]])</f>
        <v>2019</v>
      </c>
      <c r="S754" t="str">
        <f t="shared" si="33"/>
        <v>'2019-4-29'</v>
      </c>
      <c r="T754" t="str">
        <f t="shared" si="34"/>
        <v/>
      </c>
      <c r="U754" t="str">
        <f t="shared" si="35"/>
        <v>insert into estados_cuenta (tipo_movimiento, concepto, fecha, cheque, total, deposito, pagado, estatus, created_at, updated_at, pagado_boolean, id_cuenta, id_admin) values('INGRESO','SEGURO PORTON','2019-4-29','',22550.4,22550.4,22550.4,'Pagado','2019-06-27 22:39:00','2019-06-27 22:39:00',1,6,2);</v>
      </c>
    </row>
    <row r="755" spans="1:21" x14ac:dyDescent="0.2">
      <c r="A755">
        <v>30</v>
      </c>
      <c r="B755" s="4">
        <v>43585</v>
      </c>
      <c r="D755" t="s">
        <v>378</v>
      </c>
      <c r="E755" s="1">
        <v>4956.3999999999996</v>
      </c>
      <c r="F755" s="1"/>
      <c r="G755" s="1">
        <v>80161.22</v>
      </c>
      <c r="H755" t="s">
        <v>137</v>
      </c>
      <c r="J755">
        <v>6</v>
      </c>
      <c r="K755" t="str">
        <f>IF(Tabla1[[#This Row],[cheque]]="","''",Tabla1[[#This Row],[cheque]])</f>
        <v>''</v>
      </c>
      <c r="L755">
        <f>VLOOKUP(Tabla1[[#This Row],[banco]],Hoja2!$A$1:$B$6,2,0)</f>
        <v>3</v>
      </c>
      <c r="M755" t="str">
        <f>CONCATENATE("'2019-",J755,"-",Tabla1[[#This Row],[dia]],"'")</f>
        <v>'2019-6-30'</v>
      </c>
      <c r="N755" s="4">
        <f>DATE(2019,J755,Tabla1[[#This Row],[dia]])</f>
        <v>43646</v>
      </c>
      <c r="P755">
        <f>DAY(Tabla1[[#This Row],[fecha]])</f>
        <v>30</v>
      </c>
      <c r="Q755">
        <f>MONTH(Tabla1[[#This Row],[fecha]])</f>
        <v>4</v>
      </c>
      <c r="R755">
        <f>YEAR(Tabla1[[#This Row],[fecha]])</f>
        <v>2019</v>
      </c>
      <c r="S755" t="str">
        <f t="shared" si="33"/>
        <v>'2019-4-30'</v>
      </c>
      <c r="T755" t="str">
        <f t="shared" si="34"/>
        <v/>
      </c>
      <c r="U755" t="str">
        <f t="shared" si="35"/>
        <v>insert into estados_cuenta (tipo_movimiento, concepto, fecha, cheque, total, deposito, pagado, estatus, created_at, updated_at, pagado_boolean, id_cuenta, id_admin) values('INGRESO','EXTIMES "PANCAKE PARADISE" FACTURA 6076','2019-4-30','',4956.4,4956.4,4956.4,'Pagado','2019-06-27 22:39:00','2019-06-27 22:39:00',1,3,2);</v>
      </c>
    </row>
    <row r="756" spans="1:21" x14ac:dyDescent="0.2">
      <c r="A756">
        <v>30</v>
      </c>
      <c r="B756" s="4">
        <v>43585</v>
      </c>
      <c r="D756" t="s">
        <v>379</v>
      </c>
      <c r="F756" s="1">
        <v>5500</v>
      </c>
      <c r="G756" s="1">
        <v>74661.22</v>
      </c>
      <c r="H756" t="s">
        <v>137</v>
      </c>
      <c r="J756">
        <v>6</v>
      </c>
      <c r="K756" t="str">
        <f>IF(Tabla1[[#This Row],[cheque]]="","''",Tabla1[[#This Row],[cheque]])</f>
        <v>''</v>
      </c>
      <c r="L756">
        <f>VLOOKUP(Tabla1[[#This Row],[banco]],Hoja2!$A$1:$B$6,2,0)</f>
        <v>3</v>
      </c>
      <c r="M756" t="str">
        <f>CONCATENATE("'2019-",J756,"-",Tabla1[[#This Row],[dia]],"'")</f>
        <v>'2019-6-30'</v>
      </c>
      <c r="N756" s="4">
        <f>DATE(2019,J756,Tabla1[[#This Row],[dia]])</f>
        <v>43646</v>
      </c>
      <c r="P756">
        <f>DAY(Tabla1[[#This Row],[fecha]])</f>
        <v>30</v>
      </c>
      <c r="Q756">
        <f>MONTH(Tabla1[[#This Row],[fecha]])</f>
        <v>4</v>
      </c>
      <c r="R756">
        <f>YEAR(Tabla1[[#This Row],[fecha]])</f>
        <v>2019</v>
      </c>
      <c r="S756" t="str">
        <f t="shared" si="33"/>
        <v>'2019-4-30'</v>
      </c>
      <c r="T756" t="str">
        <f t="shared" si="34"/>
        <v>insert into estados_cuenta (tipo_movimiento, concepto, fecha, cheque, total, retiro, pagado, estatus, created_at, updated_at, pagado_boolean, id_cuenta, id_admin) values('EGRESO','MUJERES EMPRESARIAS','2019-4-30','',5500,5500,5500,'Pagado','2019-06-27 22:39:00','2019-06-27 22:39:00',1,3,2);</v>
      </c>
      <c r="U756" t="str">
        <f t="shared" si="35"/>
        <v/>
      </c>
    </row>
    <row r="757" spans="1:21" x14ac:dyDescent="0.2">
      <c r="A757">
        <v>30</v>
      </c>
      <c r="B757" s="4">
        <v>43585</v>
      </c>
      <c r="D757" t="s">
        <v>49</v>
      </c>
      <c r="F757" s="1">
        <v>5000</v>
      </c>
      <c r="G757" s="1">
        <v>69661.22</v>
      </c>
      <c r="H757" t="s">
        <v>137</v>
      </c>
      <c r="J757">
        <v>6</v>
      </c>
      <c r="K757" t="str">
        <f>IF(Tabla1[[#This Row],[cheque]]="","''",Tabla1[[#This Row],[cheque]])</f>
        <v>''</v>
      </c>
      <c r="L757">
        <f>VLOOKUP(Tabla1[[#This Row],[banco]],Hoja2!$A$1:$B$6,2,0)</f>
        <v>3</v>
      </c>
      <c r="M757" t="str">
        <f>CONCATENATE("'2019-",J757,"-",Tabla1[[#This Row],[dia]],"'")</f>
        <v>'2019-6-30'</v>
      </c>
      <c r="N757" s="4">
        <f>DATE(2019,J757,Tabla1[[#This Row],[dia]])</f>
        <v>43646</v>
      </c>
      <c r="P757">
        <f>DAY(Tabla1[[#This Row],[fecha]])</f>
        <v>30</v>
      </c>
      <c r="Q757">
        <f>MONTH(Tabla1[[#This Row],[fecha]])</f>
        <v>4</v>
      </c>
      <c r="R757">
        <f>YEAR(Tabla1[[#This Row],[fecha]])</f>
        <v>2019</v>
      </c>
      <c r="S757" t="str">
        <f t="shared" si="33"/>
        <v>'2019-4-30'</v>
      </c>
      <c r="T757" t="str">
        <f t="shared" si="34"/>
        <v>insert into estados_cuenta (tipo_movimiento, concepto, fecha, cheque, total, retiro, pagado, estatus, created_at, updated_at, pagado_boolean, id_cuenta, id_admin) values('EGRESO','NOMINA LULY','2019-4-30','',5000,5000,5000,'Pagado','2019-06-27 22:39:00','2019-06-27 22:39:00',1,3,2);</v>
      </c>
      <c r="U757" t="str">
        <f t="shared" si="35"/>
        <v/>
      </c>
    </row>
    <row r="758" spans="1:21" x14ac:dyDescent="0.2">
      <c r="A758">
        <v>30</v>
      </c>
      <c r="B758" s="4">
        <v>43585</v>
      </c>
      <c r="D758" t="s">
        <v>52</v>
      </c>
      <c r="F758" s="1">
        <v>4500</v>
      </c>
      <c r="G758" s="1">
        <v>65161.22</v>
      </c>
      <c r="H758" t="s">
        <v>137</v>
      </c>
      <c r="J758">
        <v>6</v>
      </c>
      <c r="K758" t="str">
        <f>IF(Tabla1[[#This Row],[cheque]]="","''",Tabla1[[#This Row],[cheque]])</f>
        <v>''</v>
      </c>
      <c r="L758">
        <f>VLOOKUP(Tabla1[[#This Row],[banco]],Hoja2!$A$1:$B$6,2,0)</f>
        <v>3</v>
      </c>
      <c r="M758" t="str">
        <f>CONCATENATE("'2019-",J758,"-",Tabla1[[#This Row],[dia]],"'")</f>
        <v>'2019-6-30'</v>
      </c>
      <c r="N758" s="4">
        <f>DATE(2019,J758,Tabla1[[#This Row],[dia]])</f>
        <v>43646</v>
      </c>
      <c r="P758">
        <f>DAY(Tabla1[[#This Row],[fecha]])</f>
        <v>30</v>
      </c>
      <c r="Q758">
        <f>MONTH(Tabla1[[#This Row],[fecha]])</f>
        <v>4</v>
      </c>
      <c r="R758">
        <f>YEAR(Tabla1[[#This Row],[fecha]])</f>
        <v>2019</v>
      </c>
      <c r="S758" t="str">
        <f t="shared" si="33"/>
        <v>'2019-4-30'</v>
      </c>
      <c r="T758" t="str">
        <f t="shared" si="34"/>
        <v>insert into estados_cuenta (tipo_movimiento, concepto, fecha, cheque, total, retiro, pagado, estatus, created_at, updated_at, pagado_boolean, id_cuenta, id_admin) values('EGRESO','NOMINA RAFA','2019-4-30','',4500,4500,4500,'Pagado','2019-06-27 22:39:00','2019-06-27 22:39:00',1,3,2);</v>
      </c>
      <c r="U758" t="str">
        <f t="shared" si="35"/>
        <v/>
      </c>
    </row>
    <row r="759" spans="1:21" x14ac:dyDescent="0.2">
      <c r="A759">
        <v>30</v>
      </c>
      <c r="B759" s="4">
        <v>43585</v>
      </c>
      <c r="D759" t="s">
        <v>50</v>
      </c>
      <c r="F759" s="1">
        <v>4500</v>
      </c>
      <c r="G759" s="1">
        <v>60661.22</v>
      </c>
      <c r="H759" t="s">
        <v>137</v>
      </c>
      <c r="J759">
        <v>6</v>
      </c>
      <c r="K759" t="str">
        <f>IF(Tabla1[[#This Row],[cheque]]="","''",Tabla1[[#This Row],[cheque]])</f>
        <v>''</v>
      </c>
      <c r="L759">
        <f>VLOOKUP(Tabla1[[#This Row],[banco]],Hoja2!$A$1:$B$6,2,0)</f>
        <v>3</v>
      </c>
      <c r="M759" t="str">
        <f>CONCATENATE("'2019-",J759,"-",Tabla1[[#This Row],[dia]],"'")</f>
        <v>'2019-6-30'</v>
      </c>
      <c r="N759" s="4">
        <f>DATE(2019,J759,Tabla1[[#This Row],[dia]])</f>
        <v>43646</v>
      </c>
      <c r="P759">
        <f>DAY(Tabla1[[#This Row],[fecha]])</f>
        <v>30</v>
      </c>
      <c r="Q759">
        <f>MONTH(Tabla1[[#This Row],[fecha]])</f>
        <v>4</v>
      </c>
      <c r="R759">
        <f>YEAR(Tabla1[[#This Row],[fecha]])</f>
        <v>2019</v>
      </c>
      <c r="S759" t="str">
        <f t="shared" si="33"/>
        <v>'2019-4-30'</v>
      </c>
      <c r="T759" t="str">
        <f t="shared" si="34"/>
        <v>insert into estados_cuenta (tipo_movimiento, concepto, fecha, cheque, total, retiro, pagado, estatus, created_at, updated_at, pagado_boolean, id_cuenta, id_admin) values('EGRESO','NOMINA CRISTY','2019-4-30','',4500,4500,4500,'Pagado','2019-06-27 22:39:00','2019-06-27 22:39:00',1,3,2);</v>
      </c>
      <c r="U759" t="str">
        <f t="shared" si="35"/>
        <v/>
      </c>
    </row>
    <row r="760" spans="1:21" x14ac:dyDescent="0.2">
      <c r="A760">
        <v>30</v>
      </c>
      <c r="B760" s="4">
        <v>43585</v>
      </c>
      <c r="D760" t="s">
        <v>51</v>
      </c>
      <c r="F760" s="1">
        <v>4500</v>
      </c>
      <c r="G760" s="1">
        <v>56161.22</v>
      </c>
      <c r="H760" t="s">
        <v>137</v>
      </c>
      <c r="J760">
        <v>6</v>
      </c>
      <c r="K760" t="str">
        <f>IF(Tabla1[[#This Row],[cheque]]="","''",Tabla1[[#This Row],[cheque]])</f>
        <v>''</v>
      </c>
      <c r="L760">
        <f>VLOOKUP(Tabla1[[#This Row],[banco]],Hoja2!$A$1:$B$6,2,0)</f>
        <v>3</v>
      </c>
      <c r="M760" t="str">
        <f>CONCATENATE("'2019-",J760,"-",Tabla1[[#This Row],[dia]],"'")</f>
        <v>'2019-6-30'</v>
      </c>
      <c r="N760" s="4">
        <f>DATE(2019,J760,Tabla1[[#This Row],[dia]])</f>
        <v>43646</v>
      </c>
      <c r="P760">
        <f>DAY(Tabla1[[#This Row],[fecha]])</f>
        <v>30</v>
      </c>
      <c r="Q760">
        <f>MONTH(Tabla1[[#This Row],[fecha]])</f>
        <v>4</v>
      </c>
      <c r="R760">
        <f>YEAR(Tabla1[[#This Row],[fecha]])</f>
        <v>2019</v>
      </c>
      <c r="S760" t="str">
        <f t="shared" si="33"/>
        <v>'2019-4-30'</v>
      </c>
      <c r="T760" t="str">
        <f t="shared" si="34"/>
        <v>insert into estados_cuenta (tipo_movimiento, concepto, fecha, cheque, total, retiro, pagado, estatus, created_at, updated_at, pagado_boolean, id_cuenta, id_admin) values('EGRESO','NOMINA BETTY','2019-4-30','',4500,4500,4500,'Pagado','2019-06-27 22:39:00','2019-06-27 22:39:00',1,3,2);</v>
      </c>
      <c r="U760" t="str">
        <f t="shared" si="35"/>
        <v/>
      </c>
    </row>
    <row r="761" spans="1:21" x14ac:dyDescent="0.2">
      <c r="A761">
        <v>30</v>
      </c>
      <c r="B761" s="4">
        <v>43585</v>
      </c>
      <c r="D761" t="s">
        <v>48</v>
      </c>
      <c r="F761" s="1">
        <v>4500</v>
      </c>
      <c r="G761" s="1">
        <v>51661.22</v>
      </c>
      <c r="H761" t="s">
        <v>137</v>
      </c>
      <c r="J761">
        <v>6</v>
      </c>
      <c r="K761" t="str">
        <f>IF(Tabla1[[#This Row],[cheque]]="","''",Tabla1[[#This Row],[cheque]])</f>
        <v>''</v>
      </c>
      <c r="L761">
        <f>VLOOKUP(Tabla1[[#This Row],[banco]],Hoja2!$A$1:$B$6,2,0)</f>
        <v>3</v>
      </c>
      <c r="M761" t="str">
        <f>CONCATENATE("'2019-",J761,"-",Tabla1[[#This Row],[dia]],"'")</f>
        <v>'2019-6-30'</v>
      </c>
      <c r="N761" s="4">
        <f>DATE(2019,J761,Tabla1[[#This Row],[dia]])</f>
        <v>43646</v>
      </c>
      <c r="P761">
        <f>DAY(Tabla1[[#This Row],[fecha]])</f>
        <v>30</v>
      </c>
      <c r="Q761">
        <f>MONTH(Tabla1[[#This Row],[fecha]])</f>
        <v>4</v>
      </c>
      <c r="R761">
        <f>YEAR(Tabla1[[#This Row],[fecha]])</f>
        <v>2019</v>
      </c>
      <c r="S761" t="str">
        <f t="shared" si="33"/>
        <v>'2019-4-30'</v>
      </c>
      <c r="T761" t="str">
        <f t="shared" si="34"/>
        <v>insert into estados_cuenta (tipo_movimiento, concepto, fecha, cheque, total, retiro, pagado, estatus, created_at, updated_at, pagado_boolean, id_cuenta, id_admin) values('EGRESO','NOMINA JUAN CARLOS','2019-4-30','',4500,4500,4500,'Pagado','2019-06-27 22:39:00','2019-06-27 22:39:00',1,3,2);</v>
      </c>
      <c r="U761" t="str">
        <f t="shared" si="35"/>
        <v/>
      </c>
    </row>
    <row r="762" spans="1:21" x14ac:dyDescent="0.2">
      <c r="A762">
        <v>30</v>
      </c>
      <c r="B762" s="4">
        <v>43585</v>
      </c>
      <c r="D762" t="s">
        <v>65</v>
      </c>
      <c r="F762" s="1">
        <v>4000</v>
      </c>
      <c r="G762" s="1">
        <v>47661.22</v>
      </c>
      <c r="H762" t="s">
        <v>137</v>
      </c>
      <c r="J762">
        <v>6</v>
      </c>
      <c r="K762" t="str">
        <f>IF(Tabla1[[#This Row],[cheque]]="","''",Tabla1[[#This Row],[cheque]])</f>
        <v>''</v>
      </c>
      <c r="L762">
        <f>VLOOKUP(Tabla1[[#This Row],[banco]],Hoja2!$A$1:$B$6,2,0)</f>
        <v>3</v>
      </c>
      <c r="M762" t="str">
        <f>CONCATENATE("'2019-",J762,"-",Tabla1[[#This Row],[dia]],"'")</f>
        <v>'2019-6-30'</v>
      </c>
      <c r="N762" s="4">
        <f>DATE(2019,J762,Tabla1[[#This Row],[dia]])</f>
        <v>43646</v>
      </c>
      <c r="P762">
        <f>DAY(Tabla1[[#This Row],[fecha]])</f>
        <v>30</v>
      </c>
      <c r="Q762">
        <f>MONTH(Tabla1[[#This Row],[fecha]])</f>
        <v>4</v>
      </c>
      <c r="R762">
        <f>YEAR(Tabla1[[#This Row],[fecha]])</f>
        <v>2019</v>
      </c>
      <c r="S762" t="str">
        <f t="shared" si="33"/>
        <v>'2019-4-30'</v>
      </c>
      <c r="T762" t="str">
        <f t="shared" si="34"/>
        <v>insert into estados_cuenta (tipo_movimiento, concepto, fecha, cheque, total, retiro, pagado, estatus, created_at, updated_at, pagado_boolean, id_cuenta, id_admin) values('EGRESO','NOMINA DIANA','2019-4-30','',4000,4000,4000,'Pagado','2019-06-27 22:39:00','2019-06-27 22:39:00',1,3,2);</v>
      </c>
      <c r="U762" t="str">
        <f t="shared" si="35"/>
        <v/>
      </c>
    </row>
    <row r="763" spans="1:21" x14ac:dyDescent="0.2">
      <c r="A763">
        <v>30</v>
      </c>
      <c r="B763" s="4">
        <v>43585</v>
      </c>
      <c r="D763" t="s">
        <v>74</v>
      </c>
      <c r="F763" s="1">
        <v>4000</v>
      </c>
      <c r="G763" s="1">
        <v>43661.22</v>
      </c>
      <c r="H763" t="s">
        <v>137</v>
      </c>
      <c r="J763">
        <v>6</v>
      </c>
      <c r="K763" t="str">
        <f>IF(Tabla1[[#This Row],[cheque]]="","''",Tabla1[[#This Row],[cheque]])</f>
        <v>''</v>
      </c>
      <c r="L763">
        <f>VLOOKUP(Tabla1[[#This Row],[banco]],Hoja2!$A$1:$B$6,2,0)</f>
        <v>3</v>
      </c>
      <c r="M763" t="str">
        <f>CONCATENATE("'2019-",J763,"-",Tabla1[[#This Row],[dia]],"'")</f>
        <v>'2019-6-30'</v>
      </c>
      <c r="N763" s="4">
        <f>DATE(2019,J763,Tabla1[[#This Row],[dia]])</f>
        <v>43646</v>
      </c>
      <c r="P763">
        <f>DAY(Tabla1[[#This Row],[fecha]])</f>
        <v>30</v>
      </c>
      <c r="Q763">
        <f>MONTH(Tabla1[[#This Row],[fecha]])</f>
        <v>4</v>
      </c>
      <c r="R763">
        <f>YEAR(Tabla1[[#This Row],[fecha]])</f>
        <v>2019</v>
      </c>
      <c r="S763" t="str">
        <f t="shared" si="33"/>
        <v>'2019-4-30'</v>
      </c>
      <c r="T763" t="str">
        <f t="shared" si="34"/>
        <v>insert into estados_cuenta (tipo_movimiento, concepto, fecha, cheque, total, retiro, pagado, estatus, created_at, updated_at, pagado_boolean, id_cuenta, id_admin) values('EGRESO','NOMINA AIME','2019-4-30','',4000,4000,4000,'Pagado','2019-06-27 22:39:00','2019-06-27 22:39:00',1,3,2);</v>
      </c>
      <c r="U763" t="str">
        <f t="shared" si="35"/>
        <v/>
      </c>
    </row>
    <row r="764" spans="1:21" x14ac:dyDescent="0.2">
      <c r="A764">
        <v>30</v>
      </c>
      <c r="B764" s="4">
        <v>43585</v>
      </c>
      <c r="D764" t="s">
        <v>53</v>
      </c>
      <c r="F764" s="1">
        <v>4500</v>
      </c>
      <c r="G764" s="1">
        <v>39161.22</v>
      </c>
      <c r="H764" t="s">
        <v>137</v>
      </c>
      <c r="J764">
        <v>6</v>
      </c>
      <c r="K764" t="str">
        <f>IF(Tabla1[[#This Row],[cheque]]="","''",Tabla1[[#This Row],[cheque]])</f>
        <v>''</v>
      </c>
      <c r="L764">
        <f>VLOOKUP(Tabla1[[#This Row],[banco]],Hoja2!$A$1:$B$6,2,0)</f>
        <v>3</v>
      </c>
      <c r="M764" t="str">
        <f>CONCATENATE("'2019-",J764,"-",Tabla1[[#This Row],[dia]],"'")</f>
        <v>'2019-6-30'</v>
      </c>
      <c r="N764" s="4">
        <f>DATE(2019,J764,Tabla1[[#This Row],[dia]])</f>
        <v>43646</v>
      </c>
      <c r="P764">
        <f>DAY(Tabla1[[#This Row],[fecha]])</f>
        <v>30</v>
      </c>
      <c r="Q764">
        <f>MONTH(Tabla1[[#This Row],[fecha]])</f>
        <v>4</v>
      </c>
      <c r="R764">
        <f>YEAR(Tabla1[[#This Row],[fecha]])</f>
        <v>2019</v>
      </c>
      <c r="S764" t="str">
        <f t="shared" si="33"/>
        <v>'2019-4-30'</v>
      </c>
      <c r="T764" t="str">
        <f t="shared" si="34"/>
        <v>insert into estados_cuenta (tipo_movimiento, concepto, fecha, cheque, total, retiro, pagado, estatus, created_at, updated_at, pagado_boolean, id_cuenta, id_admin) values('EGRESO','NOMINA PAOLA','2019-4-30','',4500,4500,4500,'Pagado','2019-06-27 22:39:00','2019-06-27 22:39:00',1,3,2);</v>
      </c>
      <c r="U764" t="str">
        <f t="shared" si="35"/>
        <v/>
      </c>
    </row>
    <row r="765" spans="1:21" x14ac:dyDescent="0.2">
      <c r="A765">
        <v>30</v>
      </c>
      <c r="B765" s="4">
        <v>43585</v>
      </c>
      <c r="D765" t="s">
        <v>5</v>
      </c>
      <c r="F765" s="1">
        <v>10000</v>
      </c>
      <c r="G765" s="1">
        <v>29161.22</v>
      </c>
      <c r="H765" t="s">
        <v>137</v>
      </c>
      <c r="J765">
        <v>6</v>
      </c>
      <c r="K765" t="str">
        <f>IF(Tabla1[[#This Row],[cheque]]="","''",Tabla1[[#This Row],[cheque]])</f>
        <v>''</v>
      </c>
      <c r="L765">
        <f>VLOOKUP(Tabla1[[#This Row],[banco]],Hoja2!$A$1:$B$6,2,0)</f>
        <v>3</v>
      </c>
      <c r="M765" t="str">
        <f>CONCATENATE("'2019-",J765,"-",Tabla1[[#This Row],[dia]],"'")</f>
        <v>'2019-6-30'</v>
      </c>
      <c r="N765" s="4">
        <f>DATE(2019,J765,Tabla1[[#This Row],[dia]])</f>
        <v>43646</v>
      </c>
      <c r="P765">
        <f>DAY(Tabla1[[#This Row],[fecha]])</f>
        <v>30</v>
      </c>
      <c r="Q765">
        <f>MONTH(Tabla1[[#This Row],[fecha]])</f>
        <v>4</v>
      </c>
      <c r="R765">
        <f>YEAR(Tabla1[[#This Row],[fecha]])</f>
        <v>2019</v>
      </c>
      <c r="S765" t="str">
        <f t="shared" si="33"/>
        <v>'2019-4-30'</v>
      </c>
      <c r="T765" t="str">
        <f t="shared" si="34"/>
        <v>insert into estados_cuenta (tipo_movimiento, concepto, fecha, cheque, total, retiro, pagado, estatus, created_at, updated_at, pagado_boolean, id_cuenta, id_admin) values('EGRESO','TRASPASO DE HSBC A SCOTIABANK','2019-4-30','',10000,10000,10000,'Pagado','2019-06-27 22:39:00','2019-06-27 22:39:00',1,3,2);</v>
      </c>
      <c r="U765" t="str">
        <f t="shared" si="35"/>
        <v/>
      </c>
    </row>
    <row r="766" spans="1:21" x14ac:dyDescent="0.2">
      <c r="A766">
        <v>30</v>
      </c>
      <c r="B766" s="4">
        <v>43585</v>
      </c>
      <c r="D766" t="s">
        <v>273</v>
      </c>
      <c r="E766" s="1">
        <v>4890</v>
      </c>
      <c r="F766" s="1"/>
      <c r="G766" s="1">
        <v>34051.22</v>
      </c>
      <c r="H766" t="s">
        <v>137</v>
      </c>
      <c r="J766">
        <v>6</v>
      </c>
      <c r="K766" t="str">
        <f>IF(Tabla1[[#This Row],[cheque]]="","''",Tabla1[[#This Row],[cheque]])</f>
        <v>''</v>
      </c>
      <c r="L766">
        <f>VLOOKUP(Tabla1[[#This Row],[banco]],Hoja2!$A$1:$B$6,2,0)</f>
        <v>3</v>
      </c>
      <c r="M766" t="str">
        <f>CONCATENATE("'2019-",J766,"-",Tabla1[[#This Row],[dia]],"'")</f>
        <v>'2019-6-30'</v>
      </c>
      <c r="N766" s="4">
        <f>DATE(2019,J766,Tabla1[[#This Row],[dia]])</f>
        <v>43646</v>
      </c>
      <c r="P766">
        <f>DAY(Tabla1[[#This Row],[fecha]])</f>
        <v>30</v>
      </c>
      <c r="Q766">
        <f>MONTH(Tabla1[[#This Row],[fecha]])</f>
        <v>4</v>
      </c>
      <c r="R766">
        <f>YEAR(Tabla1[[#This Row],[fecha]])</f>
        <v>2019</v>
      </c>
      <c r="S766" t="str">
        <f t="shared" si="33"/>
        <v>'2019-4-30'</v>
      </c>
      <c r="T766" t="str">
        <f t="shared" si="34"/>
        <v/>
      </c>
      <c r="U766" t="str">
        <f t="shared" si="35"/>
        <v>insert into estados_cuenta (tipo_movimiento, concepto, fecha, cheque, total, deposito, pagado, estatus, created_at, updated_at, pagado_boolean, id_cuenta, id_admin) values('INGRESO','DEPOSITO EN OXXO','2019-4-30','',4890,4890,4890,'Pagado','2019-06-27 22:39:00','2019-06-27 22:39:00',1,3,2);</v>
      </c>
    </row>
    <row r="767" spans="1:21" x14ac:dyDescent="0.2">
      <c r="A767">
        <v>30</v>
      </c>
      <c r="B767" s="4">
        <v>43585</v>
      </c>
      <c r="D767" t="s">
        <v>380</v>
      </c>
      <c r="E767" s="1">
        <v>3300.2</v>
      </c>
      <c r="F767" s="1"/>
      <c r="G767" s="1">
        <v>37351.42</v>
      </c>
      <c r="H767" t="s">
        <v>137</v>
      </c>
      <c r="J767">
        <v>6</v>
      </c>
      <c r="K767" t="str">
        <f>IF(Tabla1[[#This Row],[cheque]]="","''",Tabla1[[#This Row],[cheque]])</f>
        <v>''</v>
      </c>
      <c r="L767">
        <f>VLOOKUP(Tabla1[[#This Row],[banco]],Hoja2!$A$1:$B$6,2,0)</f>
        <v>3</v>
      </c>
      <c r="M767" t="str">
        <f>CONCATENATE("'2019-",J767,"-",Tabla1[[#This Row],[dia]],"'")</f>
        <v>'2019-6-30'</v>
      </c>
      <c r="N767" s="4">
        <f>DATE(2019,J767,Tabla1[[#This Row],[dia]])</f>
        <v>43646</v>
      </c>
      <c r="P767">
        <f>DAY(Tabla1[[#This Row],[fecha]])</f>
        <v>30</v>
      </c>
      <c r="Q767">
        <f>MONTH(Tabla1[[#This Row],[fecha]])</f>
        <v>4</v>
      </c>
      <c r="R767">
        <f>YEAR(Tabla1[[#This Row],[fecha]])</f>
        <v>2019</v>
      </c>
      <c r="S767" t="str">
        <f t="shared" si="33"/>
        <v>'2019-4-30'</v>
      </c>
      <c r="T767" t="str">
        <f t="shared" si="34"/>
        <v/>
      </c>
      <c r="U767" t="str">
        <f t="shared" si="35"/>
        <v>insert into estados_cuenta (tipo_movimiento, concepto, fecha, cheque, total, deposito, pagado, estatus, created_at, updated_at, pagado_boolean, id_cuenta, id_admin) values('INGRESO','RM "EPIFANIA" PAGO 2/2 FACTURA 6035','2019-4-30','',3300.2,3300.2,3300.2,'Pagado','2019-06-27 22:39:00','2019-06-27 22:39:00',1,3,2);</v>
      </c>
    </row>
    <row r="768" spans="1:21" x14ac:dyDescent="0.2">
      <c r="A768">
        <v>30</v>
      </c>
      <c r="B768" s="4">
        <v>43585</v>
      </c>
      <c r="D768" t="s">
        <v>11</v>
      </c>
      <c r="F768" s="1">
        <v>906.16</v>
      </c>
      <c r="G768" s="1">
        <v>36445.26</v>
      </c>
      <c r="H768" t="s">
        <v>137</v>
      </c>
      <c r="J768">
        <v>6</v>
      </c>
      <c r="K768" t="str">
        <f>IF(Tabla1[[#This Row],[cheque]]="","''",Tabla1[[#This Row],[cheque]])</f>
        <v>''</v>
      </c>
      <c r="L768">
        <f>VLOOKUP(Tabla1[[#This Row],[banco]],Hoja2!$A$1:$B$6,2,0)</f>
        <v>3</v>
      </c>
      <c r="M768" t="str">
        <f>CONCATENATE("'2019-",J768,"-",Tabla1[[#This Row],[dia]],"'")</f>
        <v>'2019-6-30'</v>
      </c>
      <c r="N768" s="4">
        <f>DATE(2019,J768,Tabla1[[#This Row],[dia]])</f>
        <v>43646</v>
      </c>
      <c r="P768">
        <f>DAY(Tabla1[[#This Row],[fecha]])</f>
        <v>30</v>
      </c>
      <c r="Q768">
        <f>MONTH(Tabla1[[#This Row],[fecha]])</f>
        <v>4</v>
      </c>
      <c r="R768">
        <f>YEAR(Tabla1[[#This Row],[fecha]])</f>
        <v>2019</v>
      </c>
      <c r="S768" t="str">
        <f t="shared" si="33"/>
        <v>'2019-4-30'</v>
      </c>
      <c r="T768" t="str">
        <f t="shared" si="34"/>
        <v>insert into estados_cuenta (tipo_movimiento, concepto, fecha, cheque, total, retiro, pagado, estatus, created_at, updated_at, pagado_boolean, id_cuenta, id_admin) values('EGRESO','SEGURO CAMIONETA PAVEL','2019-4-30','',906.16,906.16,906.16,'Pagado','2019-06-27 22:39:00','2019-06-27 22:39:00',1,3,2);</v>
      </c>
      <c r="U768" t="str">
        <f t="shared" si="35"/>
        <v/>
      </c>
    </row>
    <row r="769" spans="1:21" x14ac:dyDescent="0.2">
      <c r="A769">
        <v>30</v>
      </c>
      <c r="B769" s="4">
        <v>43585</v>
      </c>
      <c r="D769" t="s">
        <v>693</v>
      </c>
      <c r="F769" s="1">
        <v>47734.16</v>
      </c>
      <c r="G769" s="1">
        <v>-13818</v>
      </c>
      <c r="H769" t="s">
        <v>140</v>
      </c>
      <c r="J769">
        <v>6</v>
      </c>
      <c r="K769" t="str">
        <f>IF(Tabla1[[#This Row],[cheque]]="","''",Tabla1[[#This Row],[cheque]])</f>
        <v>''</v>
      </c>
      <c r="L769">
        <f>VLOOKUP(Tabla1[[#This Row],[banco]],Hoja2!$A$1:$B$6,2,0)</f>
        <v>6</v>
      </c>
      <c r="M769" t="str">
        <f>CONCATENATE("'2019-",J769,"-",Tabla1[[#This Row],[dia]],"'")</f>
        <v>'2019-6-30'</v>
      </c>
      <c r="N769" s="4">
        <f>DATE(2019,J769,Tabla1[[#This Row],[dia]])</f>
        <v>43646</v>
      </c>
      <c r="P769">
        <f>DAY(Tabla1[[#This Row],[fecha]])</f>
        <v>30</v>
      </c>
      <c r="Q769">
        <f>MONTH(Tabla1[[#This Row],[fecha]])</f>
        <v>4</v>
      </c>
      <c r="R769">
        <f>YEAR(Tabla1[[#This Row],[fecha]])</f>
        <v>2019</v>
      </c>
      <c r="S769" t="str">
        <f t="shared" si="33"/>
        <v>'2019-4-30'</v>
      </c>
      <c r="T769" t="str">
        <f t="shared" si="34"/>
        <v>insert into estados_cuenta (tipo_movimiento, concepto, fecha, cheque, total, retiro, pagado, estatus, created_at, updated_at, pagado_boolean, id_cuenta, id_admin) values('EGRESO','TARJETA DE CREDITO SCOTIABANK','2019-4-30','',47734.16,47734.16,47734.16,'Pagado','2019-06-27 22:39:00','2019-06-27 22:39:00',1,6,2);</v>
      </c>
      <c r="U769" t="str">
        <f t="shared" si="35"/>
        <v/>
      </c>
    </row>
    <row r="770" spans="1:21" x14ac:dyDescent="0.2">
      <c r="A770">
        <v>30</v>
      </c>
      <c r="B770" s="4">
        <v>43585</v>
      </c>
      <c r="D770" t="s">
        <v>10</v>
      </c>
      <c r="E770" s="1">
        <v>9700</v>
      </c>
      <c r="F770" s="1"/>
      <c r="G770" s="1">
        <v>-4118</v>
      </c>
      <c r="H770" t="s">
        <v>140</v>
      </c>
      <c r="J770">
        <v>6</v>
      </c>
      <c r="K770" t="str">
        <f>IF(Tabla1[[#This Row],[cheque]]="","''",Tabla1[[#This Row],[cheque]])</f>
        <v>''</v>
      </c>
      <c r="L770">
        <f>VLOOKUP(Tabla1[[#This Row],[banco]],Hoja2!$A$1:$B$6,2,0)</f>
        <v>6</v>
      </c>
      <c r="M770" t="str">
        <f>CONCATENATE("'2019-",J770,"-",Tabla1[[#This Row],[dia]],"'")</f>
        <v>'2019-6-30'</v>
      </c>
      <c r="N770" s="4">
        <f>DATE(2019,J770,Tabla1[[#This Row],[dia]])</f>
        <v>43646</v>
      </c>
      <c r="P770">
        <f>DAY(Tabla1[[#This Row],[fecha]])</f>
        <v>30</v>
      </c>
      <c r="Q770">
        <f>MONTH(Tabla1[[#This Row],[fecha]])</f>
        <v>4</v>
      </c>
      <c r="R770">
        <f>YEAR(Tabla1[[#This Row],[fecha]])</f>
        <v>2019</v>
      </c>
      <c r="S770" t="str">
        <f t="shared" si="33"/>
        <v>'2019-4-30'</v>
      </c>
      <c r="T770" t="str">
        <f t="shared" si="34"/>
        <v/>
      </c>
      <c r="U770" t="str">
        <f t="shared" si="35"/>
        <v>insert into estados_cuenta (tipo_movimiento, concepto, fecha, cheque, total, deposito, pagado, estatus, created_at, updated_at, pagado_boolean, id_cuenta, id_admin) values('INGRESO','CAMIONETA PAVEL','2019-4-30','',9700,9700,9700,'Pagado','2019-06-27 22:39:00','2019-06-27 22:39:00',1,6,2);</v>
      </c>
    </row>
    <row r="771" spans="1:21" x14ac:dyDescent="0.2">
      <c r="A771">
        <v>30</v>
      </c>
      <c r="B771" s="4">
        <v>43585</v>
      </c>
      <c r="D771" t="s">
        <v>5</v>
      </c>
      <c r="E771" s="1">
        <v>10000</v>
      </c>
      <c r="F771" s="1"/>
      <c r="G771" s="1">
        <v>5882</v>
      </c>
      <c r="H771" t="s">
        <v>140</v>
      </c>
      <c r="J771">
        <v>6</v>
      </c>
      <c r="K771" t="str">
        <f>IF(Tabla1[[#This Row],[cheque]]="","''",Tabla1[[#This Row],[cheque]])</f>
        <v>''</v>
      </c>
      <c r="L771">
        <f>VLOOKUP(Tabla1[[#This Row],[banco]],Hoja2!$A$1:$B$6,2,0)</f>
        <v>6</v>
      </c>
      <c r="M771" t="str">
        <f>CONCATENATE("'2019-",J771,"-",Tabla1[[#This Row],[dia]],"'")</f>
        <v>'2019-6-30'</v>
      </c>
      <c r="N771" s="4">
        <f>DATE(2019,J771,Tabla1[[#This Row],[dia]])</f>
        <v>43646</v>
      </c>
      <c r="P771">
        <f>DAY(Tabla1[[#This Row],[fecha]])</f>
        <v>30</v>
      </c>
      <c r="Q771">
        <f>MONTH(Tabla1[[#This Row],[fecha]])</f>
        <v>4</v>
      </c>
      <c r="R771">
        <f>YEAR(Tabla1[[#This Row],[fecha]])</f>
        <v>2019</v>
      </c>
      <c r="S771" t="str">
        <f t="shared" ref="S771:S834" si="36">CONCATENATE("'2019-",Q771,"-",P771,"'")</f>
        <v>'2019-4-30'</v>
      </c>
      <c r="T771" t="str">
        <f t="shared" ref="T771:T834" si="37">IF(F771="","",CONCATENATE("insert into estados_cuenta (tipo_movimiento, concepto, fecha, cheque, total, retiro, pagado, estatus, created_at, updated_at, pagado_boolean, id_cuenta, id_admin) values('EGRESO','",D771,"',",S771,",",K771,",",F771,",",F771,",",F771,",'Pagado','2019-06-27 22:39:00','2019-06-27 22:39:00',1,",L771,",2);"))</f>
        <v/>
      </c>
      <c r="U771" t="str">
        <f t="shared" ref="U771:U834" si="38">IF(E771="","",CONCATENATE("insert into estados_cuenta (tipo_movimiento, concepto, fecha, cheque, total, deposito, pagado, estatus, created_at, updated_at, pagado_boolean, id_cuenta, id_admin) values('INGRESO','",D771,"',",S771,",",K771,",",E771,",",E771,",",E771,",'Pagado','2019-06-27 22:39:00','2019-06-27 22:39:00',1,",L771,",2);"))</f>
        <v>insert into estados_cuenta (tipo_movimiento, concepto, fecha, cheque, total, deposito, pagado, estatus, created_at, updated_at, pagado_boolean, id_cuenta, id_admin) values('INGRESO','TRASPASO DE HSBC A SCOTIABANK','2019-4-30','',10000,10000,10000,'Pagado','2019-06-27 22:39:00','2019-06-27 22:39:00',1,6,2);</v>
      </c>
    </row>
    <row r="772" spans="1:21" x14ac:dyDescent="0.2">
      <c r="A772">
        <v>2</v>
      </c>
      <c r="B772" s="4">
        <v>43587</v>
      </c>
      <c r="D772" t="s">
        <v>381</v>
      </c>
      <c r="F772" s="1">
        <v>5500</v>
      </c>
      <c r="G772" s="1">
        <v>30945.26</v>
      </c>
      <c r="H772" t="s">
        <v>137</v>
      </c>
      <c r="J772">
        <v>6</v>
      </c>
      <c r="K772" t="str">
        <f>IF(Tabla1[[#This Row],[cheque]]="","''",Tabla1[[#This Row],[cheque]])</f>
        <v>''</v>
      </c>
      <c r="L772">
        <f>VLOOKUP(Tabla1[[#This Row],[banco]],Hoja2!$A$1:$B$6,2,0)</f>
        <v>3</v>
      </c>
      <c r="M772" t="str">
        <f>CONCATENATE("'2019-",J772,"-",Tabla1[[#This Row],[dia]],"'")</f>
        <v>'2019-6-2'</v>
      </c>
      <c r="N772" s="4">
        <f>DATE(2019,J772,Tabla1[[#This Row],[dia]])</f>
        <v>43618</v>
      </c>
      <c r="P772">
        <f>DAY(Tabla1[[#This Row],[fecha]])</f>
        <v>2</v>
      </c>
      <c r="Q772">
        <f>MONTH(Tabla1[[#This Row],[fecha]])</f>
        <v>5</v>
      </c>
      <c r="R772">
        <f>YEAR(Tabla1[[#This Row],[fecha]])</f>
        <v>2019</v>
      </c>
      <c r="S772" t="str">
        <f t="shared" si="36"/>
        <v>'2019-5-2'</v>
      </c>
      <c r="T772" t="str">
        <f t="shared" si="37"/>
        <v>insert into estados_cuenta (tipo_movimiento, concepto, fecha, cheque, total, retiro, pagado, estatus, created_at, updated_at, pagado_boolean, id_cuenta, id_admin) values('EGRESO','PAGO MUJERES EMPRESARIAS','2019-5-2','',5500,5500,5500,'Pagado','2019-06-27 22:39:00','2019-06-27 22:39:00',1,3,2);</v>
      </c>
      <c r="U772" t="str">
        <f t="shared" si="38"/>
        <v/>
      </c>
    </row>
    <row r="773" spans="1:21" x14ac:dyDescent="0.2">
      <c r="A773">
        <v>2</v>
      </c>
      <c r="B773" s="4">
        <v>43587</v>
      </c>
      <c r="D773" t="s">
        <v>13</v>
      </c>
      <c r="F773" s="1">
        <v>17000</v>
      </c>
      <c r="G773" s="1">
        <v>13945.26</v>
      </c>
      <c r="H773" t="s">
        <v>137</v>
      </c>
      <c r="J773">
        <v>6</v>
      </c>
      <c r="K773" t="str">
        <f>IF(Tabla1[[#This Row],[cheque]]="","''",Tabla1[[#This Row],[cheque]])</f>
        <v>''</v>
      </c>
      <c r="L773">
        <f>VLOOKUP(Tabla1[[#This Row],[banco]],Hoja2!$A$1:$B$6,2,0)</f>
        <v>3</v>
      </c>
      <c r="M773" t="str">
        <f>CONCATENATE("'2019-",J773,"-",Tabla1[[#This Row],[dia]],"'")</f>
        <v>'2019-6-2'</v>
      </c>
      <c r="N773" s="4">
        <f>DATE(2019,J773,Tabla1[[#This Row],[dia]])</f>
        <v>43618</v>
      </c>
      <c r="P773">
        <f>DAY(Tabla1[[#This Row],[fecha]])</f>
        <v>2</v>
      </c>
      <c r="Q773">
        <f>MONTH(Tabla1[[#This Row],[fecha]])</f>
        <v>5</v>
      </c>
      <c r="R773">
        <f>YEAR(Tabla1[[#This Row],[fecha]])</f>
        <v>2019</v>
      </c>
      <c r="S773" t="str">
        <f t="shared" si="36"/>
        <v>'2019-5-2'</v>
      </c>
      <c r="T773" t="str">
        <f t="shared" si="37"/>
        <v>insert into estados_cuenta (tipo_movimiento, concepto, fecha, cheque, total, retiro, pagado, estatus, created_at, updated_at, pagado_boolean, id_cuenta, id_admin) values('EGRESO','TRASPASO DE HSBC A BANCOMER','2019-5-2','',17000,17000,17000,'Pagado','2019-06-27 22:39:00','2019-06-27 22:39:00',1,3,2);</v>
      </c>
      <c r="U773" t="str">
        <f t="shared" si="38"/>
        <v/>
      </c>
    </row>
    <row r="774" spans="1:21" x14ac:dyDescent="0.2">
      <c r="A774">
        <v>2</v>
      </c>
      <c r="B774" s="4">
        <v>43587</v>
      </c>
      <c r="D774" t="s">
        <v>382</v>
      </c>
      <c r="E774" s="1">
        <v>5990</v>
      </c>
      <c r="F774" s="1"/>
      <c r="G774" s="1">
        <v>19935.259999999998</v>
      </c>
      <c r="H774" t="s">
        <v>137</v>
      </c>
      <c r="J774">
        <v>6</v>
      </c>
      <c r="K774" t="str">
        <f>IF(Tabla1[[#This Row],[cheque]]="","''",Tabla1[[#This Row],[cheque]])</f>
        <v>''</v>
      </c>
      <c r="L774">
        <f>VLOOKUP(Tabla1[[#This Row],[banco]],Hoja2!$A$1:$B$6,2,0)</f>
        <v>3</v>
      </c>
      <c r="M774" t="str">
        <f>CONCATENATE("'2019-",J774,"-",Tabla1[[#This Row],[dia]],"'")</f>
        <v>'2019-6-2'</v>
      </c>
      <c r="N774" s="4">
        <f>DATE(2019,J774,Tabla1[[#This Row],[dia]])</f>
        <v>43618</v>
      </c>
      <c r="P774">
        <f>DAY(Tabla1[[#This Row],[fecha]])</f>
        <v>2</v>
      </c>
      <c r="Q774">
        <f>MONTH(Tabla1[[#This Row],[fecha]])</f>
        <v>5</v>
      </c>
      <c r="R774">
        <f>YEAR(Tabla1[[#This Row],[fecha]])</f>
        <v>2019</v>
      </c>
      <c r="S774" t="str">
        <f t="shared" si="36"/>
        <v>'2019-5-2'</v>
      </c>
      <c r="T774" t="str">
        <f t="shared" si="37"/>
        <v/>
      </c>
      <c r="U774" t="str">
        <f t="shared" si="38"/>
        <v>insert into estados_cuenta (tipo_movimiento, concepto, fecha, cheque, total, deposito, pagado, estatus, created_at, updated_at, pagado_boolean, id_cuenta, id_admin) values('INGRESO','RM "WIXARIKA" RECIBO 2190','2019-5-2','',5990,5990,5990,'Pagado','2019-06-27 22:39:00','2019-06-27 22:39:00',1,3,2);</v>
      </c>
    </row>
    <row r="775" spans="1:21" x14ac:dyDescent="0.2">
      <c r="A775">
        <v>2</v>
      </c>
      <c r="B775" s="4">
        <v>43587</v>
      </c>
      <c r="D775" t="s">
        <v>383</v>
      </c>
      <c r="E775" s="1">
        <v>1740</v>
      </c>
      <c r="F775" s="1"/>
      <c r="G775" s="1">
        <v>21675.26</v>
      </c>
      <c r="H775" t="s">
        <v>137</v>
      </c>
      <c r="J775">
        <v>6</v>
      </c>
      <c r="K775" t="str">
        <f>IF(Tabla1[[#This Row],[cheque]]="","''",Tabla1[[#This Row],[cheque]])</f>
        <v>''</v>
      </c>
      <c r="L775">
        <f>VLOOKUP(Tabla1[[#This Row],[banco]],Hoja2!$A$1:$B$6,2,0)</f>
        <v>3</v>
      </c>
      <c r="M775" t="str">
        <f>CONCATENATE("'2019-",J775,"-",Tabla1[[#This Row],[dia]],"'")</f>
        <v>'2019-6-2'</v>
      </c>
      <c r="N775" s="4">
        <f>DATE(2019,J775,Tabla1[[#This Row],[dia]])</f>
        <v>43618</v>
      </c>
      <c r="P775">
        <f>DAY(Tabla1[[#This Row],[fecha]])</f>
        <v>2</v>
      </c>
      <c r="Q775">
        <f>MONTH(Tabla1[[#This Row],[fecha]])</f>
        <v>5</v>
      </c>
      <c r="R775">
        <f>YEAR(Tabla1[[#This Row],[fecha]])</f>
        <v>2019</v>
      </c>
      <c r="S775" t="str">
        <f t="shared" si="36"/>
        <v>'2019-5-2'</v>
      </c>
      <c r="T775" t="str">
        <f t="shared" si="37"/>
        <v/>
      </c>
      <c r="U775" t="str">
        <f t="shared" si="38"/>
        <v>insert into estados_cuenta (tipo_movimiento, concepto, fecha, cheque, total, deposito, pagado, estatus, created_at, updated_at, pagado_boolean, id_cuenta, id_admin) values('INGRESO','TITRM "A ACCENTO LOGISTICA EN EVENTOS" FACTURA 6073','2019-5-2','',1740,1740,1740,'Pagado','2019-06-27 22:39:00','2019-06-27 22:39:00',1,3,2);</v>
      </c>
    </row>
    <row r="776" spans="1:21" x14ac:dyDescent="0.2">
      <c r="A776">
        <v>2</v>
      </c>
      <c r="B776" s="4">
        <v>43587</v>
      </c>
      <c r="D776" t="s">
        <v>10</v>
      </c>
      <c r="F776" s="1">
        <v>8626.8799999999992</v>
      </c>
      <c r="G776" s="1">
        <v>13048.38</v>
      </c>
      <c r="H776" t="s">
        <v>137</v>
      </c>
      <c r="J776">
        <v>6</v>
      </c>
      <c r="K776" t="str">
        <f>IF(Tabla1[[#This Row],[cheque]]="","''",Tabla1[[#This Row],[cheque]])</f>
        <v>''</v>
      </c>
      <c r="L776">
        <f>VLOOKUP(Tabla1[[#This Row],[banco]],Hoja2!$A$1:$B$6,2,0)</f>
        <v>3</v>
      </c>
      <c r="M776" t="str">
        <f>CONCATENATE("'2019-",J776,"-",Tabla1[[#This Row],[dia]],"'")</f>
        <v>'2019-6-2'</v>
      </c>
      <c r="N776" s="4">
        <f>DATE(2019,J776,Tabla1[[#This Row],[dia]])</f>
        <v>43618</v>
      </c>
      <c r="P776">
        <f>DAY(Tabla1[[#This Row],[fecha]])</f>
        <v>2</v>
      </c>
      <c r="Q776">
        <f>MONTH(Tabla1[[#This Row],[fecha]])</f>
        <v>5</v>
      </c>
      <c r="R776">
        <f>YEAR(Tabla1[[#This Row],[fecha]])</f>
        <v>2019</v>
      </c>
      <c r="S776" t="str">
        <f t="shared" si="36"/>
        <v>'2019-5-2'</v>
      </c>
      <c r="T776" t="str">
        <f t="shared" si="37"/>
        <v>insert into estados_cuenta (tipo_movimiento, concepto, fecha, cheque, total, retiro, pagado, estatus, created_at, updated_at, pagado_boolean, id_cuenta, id_admin) values('EGRESO','CAMIONETA PAVEL','2019-5-2','',8626.88,8626.88,8626.88,'Pagado','2019-06-27 22:39:00','2019-06-27 22:39:00',1,3,2);</v>
      </c>
      <c r="U776" t="str">
        <f t="shared" si="38"/>
        <v/>
      </c>
    </row>
    <row r="777" spans="1:21" x14ac:dyDescent="0.2">
      <c r="A777">
        <v>2</v>
      </c>
      <c r="B777" s="4">
        <v>43587</v>
      </c>
      <c r="D777" t="s">
        <v>13</v>
      </c>
      <c r="E777" s="1">
        <v>17000</v>
      </c>
      <c r="F777" s="1"/>
      <c r="G777" s="1">
        <v>26066.52</v>
      </c>
      <c r="H777" t="s">
        <v>136</v>
      </c>
      <c r="J777">
        <v>6</v>
      </c>
      <c r="K777" t="str">
        <f>IF(Tabla1[[#This Row],[cheque]]="","''",Tabla1[[#This Row],[cheque]])</f>
        <v>''</v>
      </c>
      <c r="L777">
        <f>VLOOKUP(Tabla1[[#This Row],[banco]],Hoja2!$A$1:$B$6,2,0)</f>
        <v>2</v>
      </c>
      <c r="M777" t="str">
        <f>CONCATENATE("'2019-",J777,"-",Tabla1[[#This Row],[dia]],"'")</f>
        <v>'2019-6-2'</v>
      </c>
      <c r="N777" s="4">
        <f>DATE(2019,J777,Tabla1[[#This Row],[dia]])</f>
        <v>43618</v>
      </c>
      <c r="P777">
        <f>DAY(Tabla1[[#This Row],[fecha]])</f>
        <v>2</v>
      </c>
      <c r="Q777">
        <f>MONTH(Tabla1[[#This Row],[fecha]])</f>
        <v>5</v>
      </c>
      <c r="R777">
        <f>YEAR(Tabla1[[#This Row],[fecha]])</f>
        <v>2019</v>
      </c>
      <c r="S777" t="str">
        <f t="shared" si="36"/>
        <v>'2019-5-2'</v>
      </c>
      <c r="T777" t="str">
        <f t="shared" si="37"/>
        <v/>
      </c>
      <c r="U777" t="str">
        <f t="shared" si="38"/>
        <v>insert into estados_cuenta (tipo_movimiento, concepto, fecha, cheque, total, deposito, pagado, estatus, created_at, updated_at, pagado_boolean, id_cuenta, id_admin) values('INGRESO','TRASPASO DE HSBC A BANCOMER','2019-5-2','',17000,17000,17000,'Pagado','2019-06-27 22:39:00','2019-06-27 22:39:00',1,2,2);</v>
      </c>
    </row>
    <row r="778" spans="1:21" x14ac:dyDescent="0.2">
      <c r="A778">
        <v>2</v>
      </c>
      <c r="B778" s="4">
        <v>43587</v>
      </c>
      <c r="D778" t="s">
        <v>652</v>
      </c>
      <c r="F778" s="1">
        <v>19084.490000000002</v>
      </c>
      <c r="G778" s="1">
        <v>6982.03</v>
      </c>
      <c r="H778" t="s">
        <v>136</v>
      </c>
      <c r="J778">
        <v>6</v>
      </c>
      <c r="K778" t="str">
        <f>IF(Tabla1[[#This Row],[cheque]]="","''",Tabla1[[#This Row],[cheque]])</f>
        <v>''</v>
      </c>
      <c r="L778">
        <f>VLOOKUP(Tabla1[[#This Row],[banco]],Hoja2!$A$1:$B$6,2,0)</f>
        <v>2</v>
      </c>
      <c r="M778" t="str">
        <f>CONCATENATE("'2019-",J778,"-",Tabla1[[#This Row],[dia]],"'")</f>
        <v>'2019-6-2'</v>
      </c>
      <c r="N778" s="4">
        <f>DATE(2019,J778,Tabla1[[#This Row],[dia]])</f>
        <v>43618</v>
      </c>
      <c r="P778">
        <f>DAY(Tabla1[[#This Row],[fecha]])</f>
        <v>2</v>
      </c>
      <c r="Q778">
        <f>MONTH(Tabla1[[#This Row],[fecha]])</f>
        <v>5</v>
      </c>
      <c r="R778">
        <f>YEAR(Tabla1[[#This Row],[fecha]])</f>
        <v>2019</v>
      </c>
      <c r="S778" t="str">
        <f t="shared" si="36"/>
        <v>'2019-5-2'</v>
      </c>
      <c r="T778" t="str">
        <f t="shared" si="37"/>
        <v>insert into estados_cuenta (tipo_movimiento, concepto, fecha, cheque, total, retiro, pagado, estatus, created_at, updated_at, pagado_boolean, id_cuenta, id_admin) values('EGRESO','CREQ "SANTA JULIA", RM "OFICIUM" CL 35, RM "ASTRON" CL 35, RM "ORSINIS" CL 43,RM AC "CREA Y RESALTA TUS IDEAS" CL 35, RM AC "GRAFICOS CON EMOCION" CL 35, REN Y DUSO "ICE TR P", CREQ "STYLO"','2019-5-2','',19084.49,19084.49,19084.49,'Pagado','2019-06-27 22:39:00','2019-06-27 22:39:00',1,2,2);</v>
      </c>
      <c r="U778" t="str">
        <f t="shared" si="38"/>
        <v/>
      </c>
    </row>
    <row r="779" spans="1:21" x14ac:dyDescent="0.2">
      <c r="A779">
        <v>2</v>
      </c>
      <c r="B779" s="4">
        <v>43587</v>
      </c>
      <c r="D779" t="s">
        <v>720</v>
      </c>
      <c r="F779" s="1">
        <v>2219.0300000000002</v>
      </c>
      <c r="G779" s="1">
        <v>2757.19</v>
      </c>
      <c r="H779" t="s">
        <v>138</v>
      </c>
      <c r="J779">
        <v>6</v>
      </c>
      <c r="K779" t="str">
        <f>IF(Tabla1[[#This Row],[cheque]]="","''",Tabla1[[#This Row],[cheque]])</f>
        <v>''</v>
      </c>
      <c r="L779">
        <f>VLOOKUP(Tabla1[[#This Row],[banco]],Hoja2!$A$1:$B$6,2,0)</f>
        <v>4</v>
      </c>
      <c r="M779" t="str">
        <f>CONCATENATE("'2019-",J779,"-",Tabla1[[#This Row],[dia]],"'")</f>
        <v>'2019-6-2'</v>
      </c>
      <c r="N779" s="4">
        <f>DATE(2019,J779,Tabla1[[#This Row],[dia]])</f>
        <v>43618</v>
      </c>
      <c r="P779">
        <f>DAY(Tabla1[[#This Row],[fecha]])</f>
        <v>2</v>
      </c>
      <c r="Q779">
        <f>MONTH(Tabla1[[#This Row],[fecha]])</f>
        <v>5</v>
      </c>
      <c r="R779">
        <f>YEAR(Tabla1[[#This Row],[fecha]])</f>
        <v>2019</v>
      </c>
      <c r="S779" t="str">
        <f t="shared" si="36"/>
        <v>'2019-5-2'</v>
      </c>
      <c r="T779" t="str">
        <f t="shared" si="37"/>
        <v>insert into estados_cuenta (tipo_movimiento, concepto, fecha, cheque, total, retiro, pagado, estatus, created_at, updated_at, pagado_boolean, id_cuenta, id_admin) values('EGRESO','TARJETA DE CREDITO INVEX','2019-5-2','',2219.03,2219.03,2219.03,'Pagado','2019-06-27 22:39:00','2019-06-27 22:39:00',1,4,2);</v>
      </c>
      <c r="U779" t="str">
        <f t="shared" si="38"/>
        <v/>
      </c>
    </row>
    <row r="780" spans="1:21" x14ac:dyDescent="0.2">
      <c r="A780">
        <v>3</v>
      </c>
      <c r="B780" s="4">
        <v>43588</v>
      </c>
      <c r="D780" t="s">
        <v>143</v>
      </c>
      <c r="F780" s="1">
        <v>889.05</v>
      </c>
      <c r="G780" s="1">
        <v>12159.33</v>
      </c>
      <c r="H780" t="s">
        <v>137</v>
      </c>
      <c r="J780">
        <v>6</v>
      </c>
      <c r="K780" t="str">
        <f>IF(Tabla1[[#This Row],[cheque]]="","''",Tabla1[[#This Row],[cheque]])</f>
        <v>''</v>
      </c>
      <c r="L780">
        <f>VLOOKUP(Tabla1[[#This Row],[banco]],Hoja2!$A$1:$B$6,2,0)</f>
        <v>3</v>
      </c>
      <c r="M780" t="str">
        <f>CONCATENATE("'2019-",J780,"-",Tabla1[[#This Row],[dia]],"'")</f>
        <v>'2019-6-3'</v>
      </c>
      <c r="N780" s="4">
        <f>DATE(2019,J780,Tabla1[[#This Row],[dia]])</f>
        <v>43619</v>
      </c>
      <c r="P780">
        <f>DAY(Tabla1[[#This Row],[fecha]])</f>
        <v>3</v>
      </c>
      <c r="Q780">
        <f>MONTH(Tabla1[[#This Row],[fecha]])</f>
        <v>5</v>
      </c>
      <c r="R780">
        <f>YEAR(Tabla1[[#This Row],[fecha]])</f>
        <v>2019</v>
      </c>
      <c r="S780" t="str">
        <f t="shared" si="36"/>
        <v>'2019-5-3'</v>
      </c>
      <c r="T780" t="str">
        <f t="shared" si="37"/>
        <v>insert into estados_cuenta (tipo_movimiento, concepto, fecha, cheque, total, retiro, pagado, estatus, created_at, updated_at, pagado_boolean, id_cuenta, id_admin) values('EGRESO','SEGURO CAMIONETA LILIAN','2019-5-3','',889.05,889.05,889.05,'Pagado','2019-06-27 22:39:00','2019-06-27 22:39:00',1,3,2);</v>
      </c>
      <c r="U780" t="str">
        <f t="shared" si="38"/>
        <v/>
      </c>
    </row>
    <row r="781" spans="1:21" x14ac:dyDescent="0.2">
      <c r="A781">
        <v>3</v>
      </c>
      <c r="B781" s="4">
        <v>43588</v>
      </c>
      <c r="D781" t="s">
        <v>12</v>
      </c>
      <c r="F781" s="1">
        <v>3559.19</v>
      </c>
      <c r="G781" s="1">
        <v>8600.14</v>
      </c>
      <c r="H781" t="s">
        <v>137</v>
      </c>
      <c r="J781">
        <v>6</v>
      </c>
      <c r="K781" t="str">
        <f>IF(Tabla1[[#This Row],[cheque]]="","''",Tabla1[[#This Row],[cheque]])</f>
        <v>''</v>
      </c>
      <c r="L781">
        <f>VLOOKUP(Tabla1[[#This Row],[banco]],Hoja2!$A$1:$B$6,2,0)</f>
        <v>3</v>
      </c>
      <c r="M781" t="str">
        <f>CONCATENATE("'2019-",J781,"-",Tabla1[[#This Row],[dia]],"'")</f>
        <v>'2019-6-3'</v>
      </c>
      <c r="N781" s="4">
        <f>DATE(2019,J781,Tabla1[[#This Row],[dia]])</f>
        <v>43619</v>
      </c>
      <c r="P781">
        <f>DAY(Tabla1[[#This Row],[fecha]])</f>
        <v>3</v>
      </c>
      <c r="Q781">
        <f>MONTH(Tabla1[[#This Row],[fecha]])</f>
        <v>5</v>
      </c>
      <c r="R781">
        <f>YEAR(Tabla1[[#This Row],[fecha]])</f>
        <v>2019</v>
      </c>
      <c r="S781" t="str">
        <f t="shared" si="36"/>
        <v>'2019-5-3'</v>
      </c>
      <c r="T781" t="str">
        <f t="shared" si="37"/>
        <v>insert into estados_cuenta (tipo_movimiento, concepto, fecha, cheque, total, retiro, pagado, estatus, created_at, updated_at, pagado_boolean, id_cuenta, id_admin) values('EGRESO','CAMIONETA LILIAN','2019-5-3','',3559.19,3559.19,3559.19,'Pagado','2019-06-27 22:39:00','2019-06-27 22:39:00',1,3,2);</v>
      </c>
      <c r="U781" t="str">
        <f t="shared" si="38"/>
        <v/>
      </c>
    </row>
    <row r="782" spans="1:21" x14ac:dyDescent="0.2">
      <c r="A782">
        <v>3</v>
      </c>
      <c r="B782" s="4">
        <v>43588</v>
      </c>
      <c r="D782" t="s">
        <v>384</v>
      </c>
      <c r="F782" s="1">
        <v>263</v>
      </c>
      <c r="G782" s="1">
        <v>8337.14</v>
      </c>
      <c r="H782" t="s">
        <v>137</v>
      </c>
      <c r="J782">
        <v>6</v>
      </c>
      <c r="K782" t="str">
        <f>IF(Tabla1[[#This Row],[cheque]]="","''",Tabla1[[#This Row],[cheque]])</f>
        <v>''</v>
      </c>
      <c r="L782">
        <f>VLOOKUP(Tabla1[[#This Row],[banco]],Hoja2!$A$1:$B$6,2,0)</f>
        <v>3</v>
      </c>
      <c r="M782" t="str">
        <f>CONCATENATE("'2019-",J782,"-",Tabla1[[#This Row],[dia]],"'")</f>
        <v>'2019-6-3'</v>
      </c>
      <c r="N782" s="4">
        <f>DATE(2019,J782,Tabla1[[#This Row],[dia]])</f>
        <v>43619</v>
      </c>
      <c r="P782">
        <f>DAY(Tabla1[[#This Row],[fecha]])</f>
        <v>3</v>
      </c>
      <c r="Q782">
        <f>MONTH(Tabla1[[#This Row],[fecha]])</f>
        <v>5</v>
      </c>
      <c r="R782">
        <f>YEAR(Tabla1[[#This Row],[fecha]])</f>
        <v>2019</v>
      </c>
      <c r="S782" t="str">
        <f t="shared" si="36"/>
        <v>'2019-5-3'</v>
      </c>
      <c r="T782" t="str">
        <f t="shared" si="37"/>
        <v>insert into estados_cuenta (tipo_movimiento, concepto, fecha, cheque, total, retiro, pagado, estatus, created_at, updated_at, pagado_boolean, id_cuenta, id_admin) values('EGRESO','RO "TIGRE TONY" INDAUTOR','2019-5-3','',263,263,263,'Pagado','2019-06-27 22:39:00','2019-06-27 22:39:00',1,3,2);</v>
      </c>
      <c r="U782" t="str">
        <f t="shared" si="38"/>
        <v/>
      </c>
    </row>
    <row r="783" spans="1:21" x14ac:dyDescent="0.2">
      <c r="A783">
        <v>3</v>
      </c>
      <c r="B783" s="4">
        <v>43588</v>
      </c>
      <c r="D783" t="s">
        <v>385</v>
      </c>
      <c r="E783" s="1">
        <v>3480</v>
      </c>
      <c r="F783" s="1"/>
      <c r="G783" s="1">
        <v>11817.14</v>
      </c>
      <c r="H783" t="s">
        <v>137</v>
      </c>
      <c r="J783">
        <v>6</v>
      </c>
      <c r="K783" t="str">
        <f>IF(Tabla1[[#This Row],[cheque]]="","''",Tabla1[[#This Row],[cheque]])</f>
        <v>''</v>
      </c>
      <c r="L783">
        <f>VLOOKUP(Tabla1[[#This Row],[banco]],Hoja2!$A$1:$B$6,2,0)</f>
        <v>3</v>
      </c>
      <c r="M783" t="str">
        <f>CONCATENATE("'2019-",J783,"-",Tabla1[[#This Row],[dia]],"'")</f>
        <v>'2019-6-3'</v>
      </c>
      <c r="N783" s="4">
        <f>DATE(2019,J783,Tabla1[[#This Row],[dia]])</f>
        <v>43619</v>
      </c>
      <c r="P783">
        <f>DAY(Tabla1[[#This Row],[fecha]])</f>
        <v>3</v>
      </c>
      <c r="Q783">
        <f>MONTH(Tabla1[[#This Row],[fecha]])</f>
        <v>5</v>
      </c>
      <c r="R783">
        <f>YEAR(Tabla1[[#This Row],[fecha]])</f>
        <v>2019</v>
      </c>
      <c r="S783" t="str">
        <f t="shared" si="36"/>
        <v>'2019-5-3'</v>
      </c>
      <c r="T783" t="str">
        <f t="shared" si="37"/>
        <v/>
      </c>
      <c r="U783" t="str">
        <f t="shared" si="38"/>
        <v>insert into estados_cuenta (tipo_movimiento, concepto, fecha, cheque, total, deposito, pagado, estatus, created_at, updated_at, pagado_boolean, id_cuenta, id_admin) values('INGRESO','TITRM "NIDUS" Clase 9 Y "COLIBRI" Clase 9 FACTURA 6068','2019-5-3','',3480,3480,3480,'Pagado','2019-06-27 22:39:00','2019-06-27 22:39:00',1,3,2);</v>
      </c>
    </row>
    <row r="784" spans="1:21" x14ac:dyDescent="0.2">
      <c r="A784">
        <v>3</v>
      </c>
      <c r="B784" s="4">
        <v>43588</v>
      </c>
      <c r="D784" t="s">
        <v>386</v>
      </c>
      <c r="E784" s="1">
        <v>8120</v>
      </c>
      <c r="F784" s="1"/>
      <c r="G784" s="1">
        <v>19937.14</v>
      </c>
      <c r="H784" t="s">
        <v>137</v>
      </c>
      <c r="J784">
        <v>6</v>
      </c>
      <c r="K784" t="str">
        <f>IF(Tabla1[[#This Row],[cheque]]="","''",Tabla1[[#This Row],[cheque]])</f>
        <v>''</v>
      </c>
      <c r="L784">
        <f>VLOOKUP(Tabla1[[#This Row],[banco]],Hoja2!$A$1:$B$6,2,0)</f>
        <v>3</v>
      </c>
      <c r="M784" t="str">
        <f>CONCATENATE("'2019-",J784,"-",Tabla1[[#This Row],[dia]],"'")</f>
        <v>'2019-6-3'</v>
      </c>
      <c r="N784" s="4">
        <f>DATE(2019,J784,Tabla1[[#This Row],[dia]])</f>
        <v>43619</v>
      </c>
      <c r="P784">
        <f>DAY(Tabla1[[#This Row],[fecha]])</f>
        <v>3</v>
      </c>
      <c r="Q784">
        <f>MONTH(Tabla1[[#This Row],[fecha]])</f>
        <v>5</v>
      </c>
      <c r="R784">
        <f>YEAR(Tabla1[[#This Row],[fecha]])</f>
        <v>2019</v>
      </c>
      <c r="S784" t="str">
        <f t="shared" si="36"/>
        <v>'2019-5-3'</v>
      </c>
      <c r="T784" t="str">
        <f t="shared" si="37"/>
        <v/>
      </c>
      <c r="U784" t="str">
        <f t="shared" si="38"/>
        <v>insert into estados_cuenta (tipo_movimiento, concepto, fecha, cheque, total, deposito, pagado, estatus, created_at, updated_at, pagado_boolean, id_cuenta, id_admin) values('INGRESO','HXHE "Análisis de Patentabilidad forma de la máquina" Y "Análisis de Patentabilidad del funcionamiento de la máquina" FACTURA 6065','2019-5-3','',8120,8120,8120,'Pagado','2019-06-27 22:39:00','2019-06-27 22:39:00',1,3,2);</v>
      </c>
    </row>
    <row r="785" spans="1:21" x14ac:dyDescent="0.2">
      <c r="A785">
        <v>3</v>
      </c>
      <c r="B785" s="4">
        <v>43588</v>
      </c>
      <c r="D785" t="s">
        <v>387</v>
      </c>
      <c r="E785" s="1">
        <v>4350</v>
      </c>
      <c r="F785" s="1"/>
      <c r="G785" s="1">
        <v>24287.14</v>
      </c>
      <c r="H785" t="s">
        <v>137</v>
      </c>
      <c r="J785">
        <v>6</v>
      </c>
      <c r="K785" t="str">
        <f>IF(Tabla1[[#This Row],[cheque]]="","''",Tabla1[[#This Row],[cheque]])</f>
        <v>''</v>
      </c>
      <c r="L785">
        <f>VLOOKUP(Tabla1[[#This Row],[banco]],Hoja2!$A$1:$B$6,2,0)</f>
        <v>3</v>
      </c>
      <c r="M785" t="str">
        <f>CONCATENATE("'2019-",J785,"-",Tabla1[[#This Row],[dia]],"'")</f>
        <v>'2019-6-3'</v>
      </c>
      <c r="N785" s="4">
        <f>DATE(2019,J785,Tabla1[[#This Row],[dia]])</f>
        <v>43619</v>
      </c>
      <c r="P785">
        <f>DAY(Tabla1[[#This Row],[fecha]])</f>
        <v>3</v>
      </c>
      <c r="Q785">
        <f>MONTH(Tabla1[[#This Row],[fecha]])</f>
        <v>5</v>
      </c>
      <c r="R785">
        <f>YEAR(Tabla1[[#This Row],[fecha]])</f>
        <v>2019</v>
      </c>
      <c r="S785" t="str">
        <f t="shared" si="36"/>
        <v>'2019-5-3'</v>
      </c>
      <c r="T785" t="str">
        <f t="shared" si="37"/>
        <v/>
      </c>
      <c r="U785" t="str">
        <f t="shared" si="38"/>
        <v>insert into estados_cuenta (tipo_movimiento, concepto, fecha, cheque, total, deposito, pagado, estatus, created_at, updated_at, pagado_boolean, id_cuenta, id_admin) values('INGRESO','TITRM "SERTEI" (Clase 35), "SERTEI" (Clase 42), Y AC " TECNOLOGÍA CON VALOR" (Clase 35) FACTURA 6054','2019-5-3','',4350,4350,4350,'Pagado','2019-06-27 22:39:00','2019-06-27 22:39:00',1,3,2);</v>
      </c>
    </row>
    <row r="786" spans="1:21" x14ac:dyDescent="0.2">
      <c r="A786">
        <v>3</v>
      </c>
      <c r="B786" s="4">
        <v>43588</v>
      </c>
      <c r="D786" t="s">
        <v>653</v>
      </c>
      <c r="F786" s="1">
        <v>103.07</v>
      </c>
      <c r="G786" s="1">
        <v>6878.96</v>
      </c>
      <c r="H786" t="s">
        <v>136</v>
      </c>
      <c r="J786">
        <v>6</v>
      </c>
      <c r="K786" t="str">
        <f>IF(Tabla1[[#This Row],[cheque]]="","''",Tabla1[[#This Row],[cheque]])</f>
        <v>''</v>
      </c>
      <c r="L786">
        <f>VLOOKUP(Tabla1[[#This Row],[banco]],Hoja2!$A$1:$B$6,2,0)</f>
        <v>2</v>
      </c>
      <c r="M786" t="str">
        <f>CONCATENATE("'2019-",J786,"-",Tabla1[[#This Row],[dia]],"'")</f>
        <v>'2019-6-3'</v>
      </c>
      <c r="N786" s="4">
        <f>DATE(2019,J786,Tabla1[[#This Row],[dia]])</f>
        <v>43619</v>
      </c>
      <c r="P786">
        <f>DAY(Tabla1[[#This Row],[fecha]])</f>
        <v>3</v>
      </c>
      <c r="Q786">
        <f>MONTH(Tabla1[[#This Row],[fecha]])</f>
        <v>5</v>
      </c>
      <c r="R786">
        <f>YEAR(Tabla1[[#This Row],[fecha]])</f>
        <v>2019</v>
      </c>
      <c r="S786" t="str">
        <f t="shared" si="36"/>
        <v>'2019-5-3'</v>
      </c>
      <c r="T786" t="str">
        <f t="shared" si="37"/>
        <v>insert into estados_cuenta (tipo_movimiento, concepto, fecha, cheque, total, retiro, pagado, estatus, created_at, updated_at, pagado_boolean, id_cuenta, id_admin) values('EGRESO','CAPO "HERRAMIENTAS FRI MAR"','2019-5-3','',103.07,103.07,103.07,'Pagado','2019-06-27 22:39:00','2019-06-27 22:39:00',1,2,2);</v>
      </c>
      <c r="U786" t="str">
        <f t="shared" si="38"/>
        <v/>
      </c>
    </row>
    <row r="787" spans="1:21" x14ac:dyDescent="0.2">
      <c r="A787">
        <v>3</v>
      </c>
      <c r="B787" s="4">
        <v>43588</v>
      </c>
      <c r="D787" t="s">
        <v>654</v>
      </c>
      <c r="F787" s="1">
        <v>384.77</v>
      </c>
      <c r="G787" s="1">
        <v>6494.19</v>
      </c>
      <c r="H787" t="s">
        <v>136</v>
      </c>
      <c r="J787">
        <v>6</v>
      </c>
      <c r="K787" t="str">
        <f>IF(Tabla1[[#This Row],[cheque]]="","''",Tabla1[[#This Row],[cheque]])</f>
        <v>''</v>
      </c>
      <c r="L787">
        <f>VLOOKUP(Tabla1[[#This Row],[banco]],Hoja2!$A$1:$B$6,2,0)</f>
        <v>2</v>
      </c>
      <c r="M787" t="str">
        <f>CONCATENATE("'2019-",J787,"-",Tabla1[[#This Row],[dia]],"'")</f>
        <v>'2019-6-3'</v>
      </c>
      <c r="N787" s="4">
        <f>DATE(2019,J787,Tabla1[[#This Row],[dia]])</f>
        <v>43619</v>
      </c>
      <c r="P787">
        <f>DAY(Tabla1[[#This Row],[fecha]])</f>
        <v>3</v>
      </c>
      <c r="Q787">
        <f>MONTH(Tabla1[[#This Row],[fecha]])</f>
        <v>5</v>
      </c>
      <c r="R787">
        <f>YEAR(Tabla1[[#This Row],[fecha]])</f>
        <v>2019</v>
      </c>
      <c r="S787" t="str">
        <f t="shared" si="36"/>
        <v>'2019-5-3'</v>
      </c>
      <c r="T787" t="str">
        <f t="shared" si="37"/>
        <v>insert into estados_cuenta (tipo_movimiento, concepto, fecha, cheque, total, retiro, pagado, estatus, created_at, updated_at, pagado_boolean, id_cuenta, id_admin) values('EGRESO','CDER "ELSA GLORIAS"','2019-5-3','',384.77,384.77,384.77,'Pagado','2019-06-27 22:39:00','2019-06-27 22:39:00',1,2,2);</v>
      </c>
      <c r="U787" t="str">
        <f t="shared" si="38"/>
        <v/>
      </c>
    </row>
    <row r="788" spans="1:21" x14ac:dyDescent="0.2">
      <c r="A788">
        <v>4</v>
      </c>
      <c r="B788" s="4">
        <v>43589</v>
      </c>
      <c r="D788" t="s">
        <v>388</v>
      </c>
      <c r="F788" s="1">
        <v>800</v>
      </c>
      <c r="G788" s="1">
        <v>23487.14</v>
      </c>
      <c r="H788" t="s">
        <v>137</v>
      </c>
      <c r="J788">
        <v>6</v>
      </c>
      <c r="K788" t="str">
        <f>IF(Tabla1[[#This Row],[cheque]]="","''",Tabla1[[#This Row],[cheque]])</f>
        <v>''</v>
      </c>
      <c r="L788">
        <f>VLOOKUP(Tabla1[[#This Row],[banco]],Hoja2!$A$1:$B$6,2,0)</f>
        <v>3</v>
      </c>
      <c r="M788" t="str">
        <f>CONCATENATE("'2019-",J788,"-",Tabla1[[#This Row],[dia]],"'")</f>
        <v>'2019-6-4'</v>
      </c>
      <c r="N788" s="4">
        <f>DATE(2019,J788,Tabla1[[#This Row],[dia]])</f>
        <v>43620</v>
      </c>
      <c r="P788">
        <f>DAY(Tabla1[[#This Row],[fecha]])</f>
        <v>4</v>
      </c>
      <c r="Q788">
        <f>MONTH(Tabla1[[#This Row],[fecha]])</f>
        <v>5</v>
      </c>
      <c r="R788">
        <f>YEAR(Tabla1[[#This Row],[fecha]])</f>
        <v>2019</v>
      </c>
      <c r="S788" t="str">
        <f t="shared" si="36"/>
        <v>'2019-5-4'</v>
      </c>
      <c r="T788" t="str">
        <f t="shared" si="37"/>
        <v>insert into estados_cuenta (tipo_movimiento, concepto, fecha, cheque, total, retiro, pagado, estatus, created_at, updated_at, pagado_boolean, id_cuenta, id_admin) values('EGRESO','CENTAUROS DEL NORTE','2019-5-4','',800,800,800,'Pagado','2019-06-27 22:39:00','2019-06-27 22:39:00',1,3,2);</v>
      </c>
      <c r="U788" t="str">
        <f t="shared" si="38"/>
        <v/>
      </c>
    </row>
    <row r="789" spans="1:21" x14ac:dyDescent="0.2">
      <c r="A789">
        <v>6</v>
      </c>
      <c r="B789" s="4">
        <v>43591</v>
      </c>
      <c r="D789" t="s">
        <v>389</v>
      </c>
      <c r="E789" s="1">
        <v>580</v>
      </c>
      <c r="F789" s="1"/>
      <c r="G789" s="1">
        <v>24067.14</v>
      </c>
      <c r="H789" t="s">
        <v>137</v>
      </c>
      <c r="J789">
        <v>6</v>
      </c>
      <c r="K789" t="str">
        <f>IF(Tabla1[[#This Row],[cheque]]="","''",Tabla1[[#This Row],[cheque]])</f>
        <v>''</v>
      </c>
      <c r="L789">
        <f>VLOOKUP(Tabla1[[#This Row],[banco]],Hoja2!$A$1:$B$6,2,0)</f>
        <v>3</v>
      </c>
      <c r="M789" t="str">
        <f>CONCATENATE("'2019-",J789,"-",Tabla1[[#This Row],[dia]],"'")</f>
        <v>'2019-6-6'</v>
      </c>
      <c r="N789" s="4">
        <f>DATE(2019,J789,Tabla1[[#This Row],[dia]])</f>
        <v>43622</v>
      </c>
      <c r="P789">
        <f>DAY(Tabla1[[#This Row],[fecha]])</f>
        <v>6</v>
      </c>
      <c r="Q789">
        <f>MONTH(Tabla1[[#This Row],[fecha]])</f>
        <v>5</v>
      </c>
      <c r="R789">
        <f>YEAR(Tabla1[[#This Row],[fecha]])</f>
        <v>2019</v>
      </c>
      <c r="S789" t="str">
        <f t="shared" si="36"/>
        <v>'2019-5-6'</v>
      </c>
      <c r="T789" t="str">
        <f t="shared" si="37"/>
        <v/>
      </c>
      <c r="U789" t="str">
        <f t="shared" si="38"/>
        <v>insert into estados_cuenta (tipo_movimiento, concepto, fecha, cheque, total, deposito, pagado, estatus, created_at, updated_at, pagado_boolean, id_cuenta, id_admin) values('INGRESO','EF MIXTO "LA MORDIDA FELIZ" FACTURA','2019-5-6','',580,580,580,'Pagado','2019-06-27 22:39:00','2019-06-27 22:39:00',1,3,2);</v>
      </c>
    </row>
    <row r="790" spans="1:21" x14ac:dyDescent="0.2">
      <c r="A790">
        <v>6</v>
      </c>
      <c r="B790" s="4">
        <v>43591</v>
      </c>
      <c r="D790" t="s">
        <v>390</v>
      </c>
      <c r="E790" s="1">
        <v>1500</v>
      </c>
      <c r="F790" s="1"/>
      <c r="G790" s="1">
        <v>25567.14</v>
      </c>
      <c r="H790" t="s">
        <v>137</v>
      </c>
      <c r="J790">
        <v>6</v>
      </c>
      <c r="K790" t="str">
        <f>IF(Tabla1[[#This Row],[cheque]]="","''",Tabla1[[#This Row],[cheque]])</f>
        <v>''</v>
      </c>
      <c r="L790">
        <f>VLOOKUP(Tabla1[[#This Row],[banco]],Hoja2!$A$1:$B$6,2,0)</f>
        <v>3</v>
      </c>
      <c r="M790" t="str">
        <f>CONCATENATE("'2019-",J790,"-",Tabla1[[#This Row],[dia]],"'")</f>
        <v>'2019-6-6'</v>
      </c>
      <c r="N790" s="4">
        <f>DATE(2019,J790,Tabla1[[#This Row],[dia]])</f>
        <v>43622</v>
      </c>
      <c r="P790">
        <f>DAY(Tabla1[[#This Row],[fecha]])</f>
        <v>6</v>
      </c>
      <c r="Q790">
        <f>MONTH(Tabla1[[#This Row],[fecha]])</f>
        <v>5</v>
      </c>
      <c r="R790">
        <f>YEAR(Tabla1[[#This Row],[fecha]])</f>
        <v>2019</v>
      </c>
      <c r="S790" t="str">
        <f t="shared" si="36"/>
        <v>'2019-5-6'</v>
      </c>
      <c r="T790" t="str">
        <f t="shared" si="37"/>
        <v/>
      </c>
      <c r="U790" t="str">
        <f t="shared" si="38"/>
        <v>insert into estados_cuenta (tipo_movimiento, concepto, fecha, cheque, total, deposito, pagado, estatus, created_at, updated_at, pagado_boolean, id_cuenta, id_admin) values('INGRESO','TITRM "THE NET WORKING CLUB" RECIBO 2206','2019-5-6','',1500,1500,1500,'Pagado','2019-06-27 22:39:00','2019-06-27 22:39:00',1,3,2);</v>
      </c>
    </row>
    <row r="791" spans="1:21" x14ac:dyDescent="0.2">
      <c r="A791">
        <v>6</v>
      </c>
      <c r="B791" s="4">
        <v>43591</v>
      </c>
      <c r="D791" t="s">
        <v>391</v>
      </c>
      <c r="E791" s="1">
        <v>27000</v>
      </c>
      <c r="F791" s="1"/>
      <c r="G791" s="1">
        <v>52567.14</v>
      </c>
      <c r="H791" t="s">
        <v>137</v>
      </c>
      <c r="J791">
        <v>6</v>
      </c>
      <c r="K791" t="str">
        <f>IF(Tabla1[[#This Row],[cheque]]="","''",Tabla1[[#This Row],[cheque]])</f>
        <v>''</v>
      </c>
      <c r="L791">
        <f>VLOOKUP(Tabla1[[#This Row],[banco]],Hoja2!$A$1:$B$6,2,0)</f>
        <v>3</v>
      </c>
      <c r="M791" t="str">
        <f>CONCATENATE("'2019-",J791,"-",Tabla1[[#This Row],[dia]],"'")</f>
        <v>'2019-6-6'</v>
      </c>
      <c r="N791" s="4">
        <f>DATE(2019,J791,Tabla1[[#This Row],[dia]])</f>
        <v>43622</v>
      </c>
      <c r="P791">
        <f>DAY(Tabla1[[#This Row],[fecha]])</f>
        <v>6</v>
      </c>
      <c r="Q791">
        <f>MONTH(Tabla1[[#This Row],[fecha]])</f>
        <v>5</v>
      </c>
      <c r="R791">
        <f>YEAR(Tabla1[[#This Row],[fecha]])</f>
        <v>2019</v>
      </c>
      <c r="S791" t="str">
        <f t="shared" si="36"/>
        <v>'2019-5-6'</v>
      </c>
      <c r="T791" t="str">
        <f t="shared" si="37"/>
        <v/>
      </c>
      <c r="U791" t="str">
        <f t="shared" si="38"/>
        <v>insert into estados_cuenta (tipo_movimiento, concepto, fecha, cheque, total, deposito, pagado, estatus, created_at, updated_at, pagado_boolean, id_cuenta, id_admin) values('INGRESO','CFEL "ELOTELANDIA" RECIBO 2201','2019-5-6','',27000,27000,27000,'Pagado','2019-06-27 22:39:00','2019-06-27 22:39:00',1,3,2);</v>
      </c>
    </row>
    <row r="792" spans="1:21" x14ac:dyDescent="0.2">
      <c r="A792">
        <v>6</v>
      </c>
      <c r="B792" s="4">
        <v>43591</v>
      </c>
      <c r="D792" t="s">
        <v>392</v>
      </c>
      <c r="E792" s="1">
        <v>1740</v>
      </c>
      <c r="F792" s="1"/>
      <c r="G792" s="1">
        <v>54307.14</v>
      </c>
      <c r="H792" t="s">
        <v>137</v>
      </c>
      <c r="J792">
        <v>6</v>
      </c>
      <c r="K792" t="str">
        <f>IF(Tabla1[[#This Row],[cheque]]="","''",Tabla1[[#This Row],[cheque]])</f>
        <v>''</v>
      </c>
      <c r="L792">
        <f>VLOOKUP(Tabla1[[#This Row],[banco]],Hoja2!$A$1:$B$6,2,0)</f>
        <v>3</v>
      </c>
      <c r="M792" t="str">
        <f>CONCATENATE("'2019-",J792,"-",Tabla1[[#This Row],[dia]],"'")</f>
        <v>'2019-6-6'</v>
      </c>
      <c r="N792" s="4">
        <f>DATE(2019,J792,Tabla1[[#This Row],[dia]])</f>
        <v>43622</v>
      </c>
      <c r="P792">
        <f>DAY(Tabla1[[#This Row],[fecha]])</f>
        <v>6</v>
      </c>
      <c r="Q792">
        <f>MONTH(Tabla1[[#This Row],[fecha]])</f>
        <v>5</v>
      </c>
      <c r="R792">
        <f>YEAR(Tabla1[[#This Row],[fecha]])</f>
        <v>2019</v>
      </c>
      <c r="S792" t="str">
        <f t="shared" si="36"/>
        <v>'2019-5-6'</v>
      </c>
      <c r="T792" t="str">
        <f t="shared" si="37"/>
        <v/>
      </c>
      <c r="U792" t="str">
        <f t="shared" si="38"/>
        <v>insert into estados_cuenta (tipo_movimiento, concepto, fecha, cheque, total, deposito, pagado, estatus, created_at, updated_at, pagado_boolean, id_cuenta, id_admin) values('INGRESO','TITRM "GAS LEYVA" FACTURA 6079','2019-5-6','',1740,1740,1740,'Pagado','2019-06-27 22:39:00','2019-06-27 22:39:00',1,3,2);</v>
      </c>
    </row>
    <row r="793" spans="1:21" x14ac:dyDescent="0.2">
      <c r="A793">
        <v>6</v>
      </c>
      <c r="B793" s="4">
        <v>43591</v>
      </c>
      <c r="D793" t="s">
        <v>13</v>
      </c>
      <c r="F793" s="1">
        <v>7000</v>
      </c>
      <c r="G793" s="1">
        <v>47307.14</v>
      </c>
      <c r="H793" t="s">
        <v>137</v>
      </c>
      <c r="J793">
        <v>6</v>
      </c>
      <c r="K793" t="str">
        <f>IF(Tabla1[[#This Row],[cheque]]="","''",Tabla1[[#This Row],[cheque]])</f>
        <v>''</v>
      </c>
      <c r="L793">
        <f>VLOOKUP(Tabla1[[#This Row],[banco]],Hoja2!$A$1:$B$6,2,0)</f>
        <v>3</v>
      </c>
      <c r="M793" t="str">
        <f>CONCATENATE("'2019-",J793,"-",Tabla1[[#This Row],[dia]],"'")</f>
        <v>'2019-6-6'</v>
      </c>
      <c r="N793" s="4">
        <f>DATE(2019,J793,Tabla1[[#This Row],[dia]])</f>
        <v>43622</v>
      </c>
      <c r="P793">
        <f>DAY(Tabla1[[#This Row],[fecha]])</f>
        <v>6</v>
      </c>
      <c r="Q793">
        <f>MONTH(Tabla1[[#This Row],[fecha]])</f>
        <v>5</v>
      </c>
      <c r="R793">
        <f>YEAR(Tabla1[[#This Row],[fecha]])</f>
        <v>2019</v>
      </c>
      <c r="S793" t="str">
        <f t="shared" si="36"/>
        <v>'2019-5-6'</v>
      </c>
      <c r="T793" t="str">
        <f t="shared" si="37"/>
        <v>insert into estados_cuenta (tipo_movimiento, concepto, fecha, cheque, total, retiro, pagado, estatus, created_at, updated_at, pagado_boolean, id_cuenta, id_admin) values('EGRESO','TRASPASO DE HSBC A BANCOMER','2019-5-6','',7000,7000,7000,'Pagado','2019-06-27 22:39:00','2019-06-27 22:39:00',1,3,2);</v>
      </c>
      <c r="U793" t="str">
        <f t="shared" si="38"/>
        <v/>
      </c>
    </row>
    <row r="794" spans="1:21" x14ac:dyDescent="0.2">
      <c r="A794">
        <v>6</v>
      </c>
      <c r="B794" s="4">
        <v>43591</v>
      </c>
      <c r="D794" t="s">
        <v>393</v>
      </c>
      <c r="F794" s="1">
        <v>800</v>
      </c>
      <c r="G794" s="1">
        <v>46507.14</v>
      </c>
      <c r="H794" t="s">
        <v>137</v>
      </c>
      <c r="J794">
        <v>6</v>
      </c>
      <c r="K794" t="str">
        <f>IF(Tabla1[[#This Row],[cheque]]="","''",Tabla1[[#This Row],[cheque]])</f>
        <v>''</v>
      </c>
      <c r="L794">
        <f>VLOOKUP(Tabla1[[#This Row],[banco]],Hoja2!$A$1:$B$6,2,0)</f>
        <v>3</v>
      </c>
      <c r="M794" t="str">
        <f>CONCATENATE("'2019-",J794,"-",Tabla1[[#This Row],[dia]],"'")</f>
        <v>'2019-6-6'</v>
      </c>
      <c r="N794" s="4">
        <f>DATE(2019,J794,Tabla1[[#This Row],[dia]])</f>
        <v>43622</v>
      </c>
      <c r="P794">
        <f>DAY(Tabla1[[#This Row],[fecha]])</f>
        <v>6</v>
      </c>
      <c r="Q794">
        <f>MONTH(Tabla1[[#This Row],[fecha]])</f>
        <v>5</v>
      </c>
      <c r="R794">
        <f>YEAR(Tabla1[[#This Row],[fecha]])</f>
        <v>2019</v>
      </c>
      <c r="S794" t="str">
        <f t="shared" si="36"/>
        <v>'2019-5-6'</v>
      </c>
      <c r="T794" t="str">
        <f t="shared" si="37"/>
        <v>insert into estados_cuenta (tipo_movimiento, concepto, fecha, cheque, total, retiro, pagado, estatus, created_at, updated_at, pagado_boolean, id_cuenta, id_admin) values('EGRESO','PAGO AGENCIA','2019-5-6','',800,800,800,'Pagado','2019-06-27 22:39:00','2019-06-27 22:39:00',1,3,2);</v>
      </c>
      <c r="U794" t="str">
        <f t="shared" si="38"/>
        <v/>
      </c>
    </row>
    <row r="795" spans="1:21" x14ac:dyDescent="0.2">
      <c r="A795">
        <v>6</v>
      </c>
      <c r="B795" s="4">
        <v>43591</v>
      </c>
      <c r="D795" t="s">
        <v>13</v>
      </c>
      <c r="E795" s="1">
        <v>7000</v>
      </c>
      <c r="F795" s="1"/>
      <c r="G795" s="1">
        <v>13494.19</v>
      </c>
      <c r="H795" t="s">
        <v>136</v>
      </c>
      <c r="J795">
        <v>6</v>
      </c>
      <c r="K795" t="str">
        <f>IF(Tabla1[[#This Row],[cheque]]="","''",Tabla1[[#This Row],[cheque]])</f>
        <v>''</v>
      </c>
      <c r="L795">
        <f>VLOOKUP(Tabla1[[#This Row],[banco]],Hoja2!$A$1:$B$6,2,0)</f>
        <v>2</v>
      </c>
      <c r="M795" t="str">
        <f>CONCATENATE("'2019-",J795,"-",Tabla1[[#This Row],[dia]],"'")</f>
        <v>'2019-6-6'</v>
      </c>
      <c r="N795" s="4">
        <f>DATE(2019,J795,Tabla1[[#This Row],[dia]])</f>
        <v>43622</v>
      </c>
      <c r="P795">
        <f>DAY(Tabla1[[#This Row],[fecha]])</f>
        <v>6</v>
      </c>
      <c r="Q795">
        <f>MONTH(Tabla1[[#This Row],[fecha]])</f>
        <v>5</v>
      </c>
      <c r="R795">
        <f>YEAR(Tabla1[[#This Row],[fecha]])</f>
        <v>2019</v>
      </c>
      <c r="S795" t="str">
        <f t="shared" si="36"/>
        <v>'2019-5-6'</v>
      </c>
      <c r="T795" t="str">
        <f t="shared" si="37"/>
        <v/>
      </c>
      <c r="U795" t="str">
        <f t="shared" si="38"/>
        <v>insert into estados_cuenta (tipo_movimiento, concepto, fecha, cheque, total, deposito, pagado, estatus, created_at, updated_at, pagado_boolean, id_cuenta, id_admin) values('INGRESO','TRASPASO DE HSBC A BANCOMER','2019-5-6','',7000,7000,7000,'Pagado','2019-06-27 22:39:00','2019-06-27 22:39:00',1,2,2);</v>
      </c>
    </row>
    <row r="796" spans="1:21" x14ac:dyDescent="0.2">
      <c r="A796">
        <v>6</v>
      </c>
      <c r="B796" s="4">
        <v>43591</v>
      </c>
      <c r="D796" t="s">
        <v>655</v>
      </c>
      <c r="F796" s="1">
        <v>8819.2000000000007</v>
      </c>
      <c r="G796" s="1">
        <v>4674.99</v>
      </c>
      <c r="H796" t="s">
        <v>136</v>
      </c>
      <c r="J796">
        <v>6</v>
      </c>
      <c r="K796" t="str">
        <f>IF(Tabla1[[#This Row],[cheque]]="","''",Tabla1[[#This Row],[cheque]])</f>
        <v>''</v>
      </c>
      <c r="L796">
        <f>VLOOKUP(Tabla1[[#This Row],[banco]],Hoja2!$A$1:$B$6,2,0)</f>
        <v>2</v>
      </c>
      <c r="M796" t="str">
        <f>CONCATENATE("'2019-",J796,"-",Tabla1[[#This Row],[dia]],"'")</f>
        <v>'2019-6-6'</v>
      </c>
      <c r="N796" s="4">
        <f>DATE(2019,J796,Tabla1[[#This Row],[dia]])</f>
        <v>43622</v>
      </c>
      <c r="P796">
        <f>DAY(Tabla1[[#This Row],[fecha]])</f>
        <v>6</v>
      </c>
      <c r="Q796">
        <f>MONTH(Tabla1[[#This Row],[fecha]])</f>
        <v>5</v>
      </c>
      <c r="R796">
        <f>YEAR(Tabla1[[#This Row],[fecha]])</f>
        <v>2019</v>
      </c>
      <c r="S796" t="str">
        <f t="shared" si="36"/>
        <v>'2019-5-6'</v>
      </c>
      <c r="T796" t="str">
        <f t="shared" si="37"/>
        <v>insert into estados_cuenta (tipo_movimiento, concepto, fecha, cheque, total, retiro, pagado, estatus, created_at, updated_at, pagado_boolean, id_cuenta, id_admin) values('EGRESO','RM "ASTRON" CL 39, RM "ASTRON" CL 39, RM "MB MERCADO BARBER" CL 35, CANT DESARROLLA T','2019-5-6','',8819.2,8819.2,8819.2,'Pagado','2019-06-27 22:39:00','2019-06-27 22:39:00',1,2,2);</v>
      </c>
      <c r="U796" t="str">
        <f t="shared" si="38"/>
        <v/>
      </c>
    </row>
    <row r="797" spans="1:21" x14ac:dyDescent="0.2">
      <c r="A797">
        <v>7</v>
      </c>
      <c r="B797" s="4">
        <v>43592</v>
      </c>
      <c r="D797" t="s">
        <v>394</v>
      </c>
      <c r="E797" s="1">
        <v>34742</v>
      </c>
      <c r="F797" s="1"/>
      <c r="G797" s="1">
        <v>81249.14</v>
      </c>
      <c r="H797" t="s">
        <v>137</v>
      </c>
      <c r="J797">
        <v>6</v>
      </c>
      <c r="K797" t="str">
        <f>IF(Tabla1[[#This Row],[cheque]]="","''",Tabla1[[#This Row],[cheque]])</f>
        <v>''</v>
      </c>
      <c r="L797">
        <f>VLOOKUP(Tabla1[[#This Row],[banco]],Hoja2!$A$1:$B$6,2,0)</f>
        <v>3</v>
      </c>
      <c r="M797" t="str">
        <f>CONCATENATE("'2019-",J797,"-",Tabla1[[#This Row],[dia]],"'")</f>
        <v>'2019-6-7'</v>
      </c>
      <c r="N797" s="4">
        <f>DATE(2019,J797,Tabla1[[#This Row],[dia]])</f>
        <v>43623</v>
      </c>
      <c r="P797">
        <f>DAY(Tabla1[[#This Row],[fecha]])</f>
        <v>7</v>
      </c>
      <c r="Q797">
        <f>MONTH(Tabla1[[#This Row],[fecha]])</f>
        <v>5</v>
      </c>
      <c r="R797">
        <f>YEAR(Tabla1[[#This Row],[fecha]])</f>
        <v>2019</v>
      </c>
      <c r="S797" t="str">
        <f t="shared" si="36"/>
        <v>'2019-5-7'</v>
      </c>
      <c r="T797" t="str">
        <f t="shared" si="37"/>
        <v/>
      </c>
      <c r="U797" t="str">
        <f t="shared" si="38"/>
        <v>insert into estados_cuenta (tipo_movimiento, concepto, fecha, cheque, total, deposito, pagado, estatus, created_at, updated_at, pagado_boolean, id_cuenta, id_admin) values('INGRESO','RM "VERONA ESTILO TRADICIONAL", "PLANA BY CUBYTOP", "CUADRO ANTIDERRAME BY CUBYTOP", CHALET CONTEMPO" CL. 35, "CHALET CONTEMPO" CL 37 FACTURA 6060','2019-5-7','',34742,34742,34742,'Pagado','2019-06-27 22:39:00','2019-06-27 22:39:00',1,3,2);</v>
      </c>
    </row>
    <row r="798" spans="1:21" x14ac:dyDescent="0.2">
      <c r="A798">
        <v>7</v>
      </c>
      <c r="B798" s="4">
        <v>43592</v>
      </c>
      <c r="D798" t="s">
        <v>229</v>
      </c>
      <c r="F798" s="1">
        <v>4680</v>
      </c>
      <c r="G798" s="1">
        <v>76569.14</v>
      </c>
      <c r="H798" t="s">
        <v>137</v>
      </c>
      <c r="J798">
        <v>6</v>
      </c>
      <c r="K798" t="str">
        <f>IF(Tabla1[[#This Row],[cheque]]="","''",Tabla1[[#This Row],[cheque]])</f>
        <v>''</v>
      </c>
      <c r="L798">
        <f>VLOOKUP(Tabla1[[#This Row],[banco]],Hoja2!$A$1:$B$6,2,0)</f>
        <v>3</v>
      </c>
      <c r="M798" t="str">
        <f>CONCATENATE("'2019-",J798,"-",Tabla1[[#This Row],[dia]],"'")</f>
        <v>'2019-6-7'</v>
      </c>
      <c r="N798" s="4">
        <f>DATE(2019,J798,Tabla1[[#This Row],[dia]])</f>
        <v>43623</v>
      </c>
      <c r="P798">
        <f>DAY(Tabla1[[#This Row],[fecha]])</f>
        <v>7</v>
      </c>
      <c r="Q798">
        <f>MONTH(Tabla1[[#This Row],[fecha]])</f>
        <v>5</v>
      </c>
      <c r="R798">
        <f>YEAR(Tabla1[[#This Row],[fecha]])</f>
        <v>2019</v>
      </c>
      <c r="S798" t="str">
        <f t="shared" si="36"/>
        <v>'2019-5-7'</v>
      </c>
      <c r="T798" t="str">
        <f t="shared" si="37"/>
        <v>insert into estados_cuenta (tipo_movimiento, concepto, fecha, cheque, total, retiro, pagado, estatus, created_at, updated_at, pagado_boolean, id_cuenta, id_admin) values('EGRESO','COLEGIATURA FABI','2019-5-7','',4680,4680,4680,'Pagado','2019-06-27 22:39:00','2019-06-27 22:39:00',1,3,2);</v>
      </c>
      <c r="U798" t="str">
        <f t="shared" si="38"/>
        <v/>
      </c>
    </row>
    <row r="799" spans="1:21" x14ac:dyDescent="0.2">
      <c r="A799">
        <v>7</v>
      </c>
      <c r="B799" s="4">
        <v>43592</v>
      </c>
      <c r="D799" t="s">
        <v>81</v>
      </c>
      <c r="F799" s="1">
        <v>1160</v>
      </c>
      <c r="G799" s="1">
        <v>75409.14</v>
      </c>
      <c r="H799" t="s">
        <v>137</v>
      </c>
      <c r="J799">
        <v>6</v>
      </c>
      <c r="K799" t="str">
        <f>IF(Tabla1[[#This Row],[cheque]]="","''",Tabla1[[#This Row],[cheque]])</f>
        <v>''</v>
      </c>
      <c r="L799">
        <f>VLOOKUP(Tabla1[[#This Row],[banco]],Hoja2!$A$1:$B$6,2,0)</f>
        <v>3</v>
      </c>
      <c r="M799" t="str">
        <f>CONCATENATE("'2019-",J799,"-",Tabla1[[#This Row],[dia]],"'")</f>
        <v>'2019-6-7'</v>
      </c>
      <c r="N799" s="4">
        <f>DATE(2019,J799,Tabla1[[#This Row],[dia]])</f>
        <v>43623</v>
      </c>
      <c r="P799">
        <f>DAY(Tabla1[[#This Row],[fecha]])</f>
        <v>7</v>
      </c>
      <c r="Q799">
        <f>MONTH(Tabla1[[#This Row],[fecha]])</f>
        <v>5</v>
      </c>
      <c r="R799">
        <f>YEAR(Tabla1[[#This Row],[fecha]])</f>
        <v>2019</v>
      </c>
      <c r="S799" t="str">
        <f t="shared" si="36"/>
        <v>'2019-5-7'</v>
      </c>
      <c r="T799" t="str">
        <f t="shared" si="37"/>
        <v>insert into estados_cuenta (tipo_movimiento, concepto, fecha, cheque, total, retiro, pagado, estatus, created_at, updated_at, pagado_boolean, id_cuenta, id_admin) values('EGRESO','COMIS PAOLA','2019-5-7','',1160,1160,1160,'Pagado','2019-06-27 22:39:00','2019-06-27 22:39:00',1,3,2);</v>
      </c>
      <c r="U799" t="str">
        <f t="shared" si="38"/>
        <v/>
      </c>
    </row>
    <row r="800" spans="1:21" x14ac:dyDescent="0.2">
      <c r="A800">
        <v>7</v>
      </c>
      <c r="B800" s="4">
        <v>43592</v>
      </c>
      <c r="D800" t="s">
        <v>82</v>
      </c>
      <c r="F800" s="1">
        <v>320</v>
      </c>
      <c r="G800" s="1">
        <v>75089.14</v>
      </c>
      <c r="H800" t="s">
        <v>137</v>
      </c>
      <c r="J800">
        <v>6</v>
      </c>
      <c r="K800" t="str">
        <f>IF(Tabla1[[#This Row],[cheque]]="","''",Tabla1[[#This Row],[cheque]])</f>
        <v>''</v>
      </c>
      <c r="L800">
        <f>VLOOKUP(Tabla1[[#This Row],[banco]],Hoja2!$A$1:$B$6,2,0)</f>
        <v>3</v>
      </c>
      <c r="M800" t="str">
        <f>CONCATENATE("'2019-",J800,"-",Tabla1[[#This Row],[dia]],"'")</f>
        <v>'2019-6-7'</v>
      </c>
      <c r="N800" s="4">
        <f>DATE(2019,J800,Tabla1[[#This Row],[dia]])</f>
        <v>43623</v>
      </c>
      <c r="P800">
        <f>DAY(Tabla1[[#This Row],[fecha]])</f>
        <v>7</v>
      </c>
      <c r="Q800">
        <f>MONTH(Tabla1[[#This Row],[fecha]])</f>
        <v>5</v>
      </c>
      <c r="R800">
        <f>YEAR(Tabla1[[#This Row],[fecha]])</f>
        <v>2019</v>
      </c>
      <c r="S800" t="str">
        <f t="shared" si="36"/>
        <v>'2019-5-7'</v>
      </c>
      <c r="T800" t="str">
        <f t="shared" si="37"/>
        <v>insert into estados_cuenta (tipo_movimiento, concepto, fecha, cheque, total, retiro, pagado, estatus, created_at, updated_at, pagado_boolean, id_cuenta, id_admin) values('EGRESO','COMIS JUAN CARLOS','2019-5-7','',320,320,320,'Pagado','2019-06-27 22:39:00','2019-06-27 22:39:00',1,3,2);</v>
      </c>
      <c r="U800" t="str">
        <f t="shared" si="38"/>
        <v/>
      </c>
    </row>
    <row r="801" spans="1:21" x14ac:dyDescent="0.2">
      <c r="A801">
        <v>7</v>
      </c>
      <c r="B801" s="4">
        <v>43592</v>
      </c>
      <c r="D801" t="s">
        <v>155</v>
      </c>
      <c r="F801" s="1">
        <v>283.75</v>
      </c>
      <c r="G801" s="1">
        <v>74805.39</v>
      </c>
      <c r="H801" t="s">
        <v>137</v>
      </c>
      <c r="J801">
        <v>6</v>
      </c>
      <c r="K801" t="str">
        <f>IF(Tabla1[[#This Row],[cheque]]="","''",Tabla1[[#This Row],[cheque]])</f>
        <v>''</v>
      </c>
      <c r="L801">
        <f>VLOOKUP(Tabla1[[#This Row],[banco]],Hoja2!$A$1:$B$6,2,0)</f>
        <v>3</v>
      </c>
      <c r="M801" t="str">
        <f>CONCATENATE("'2019-",J801,"-",Tabla1[[#This Row],[dia]],"'")</f>
        <v>'2019-6-7'</v>
      </c>
      <c r="N801" s="4">
        <f>DATE(2019,J801,Tabla1[[#This Row],[dia]])</f>
        <v>43623</v>
      </c>
      <c r="P801">
        <f>DAY(Tabla1[[#This Row],[fecha]])</f>
        <v>7</v>
      </c>
      <c r="Q801">
        <f>MONTH(Tabla1[[#This Row],[fecha]])</f>
        <v>5</v>
      </c>
      <c r="R801">
        <f>YEAR(Tabla1[[#This Row],[fecha]])</f>
        <v>2019</v>
      </c>
      <c r="S801" t="str">
        <f t="shared" si="36"/>
        <v>'2019-5-7'</v>
      </c>
      <c r="T801" t="str">
        <f t="shared" si="37"/>
        <v>insert into estados_cuenta (tipo_movimiento, concepto, fecha, cheque, total, retiro, pagado, estatus, created_at, updated_at, pagado_boolean, id_cuenta, id_admin) values('EGRESO','COMIS AIME','2019-5-7','',283.75,283.75,283.75,'Pagado','2019-06-27 22:39:00','2019-06-27 22:39:00',1,3,2);</v>
      </c>
      <c r="U801" t="str">
        <f t="shared" si="38"/>
        <v/>
      </c>
    </row>
    <row r="802" spans="1:21" x14ac:dyDescent="0.2">
      <c r="A802">
        <v>7</v>
      </c>
      <c r="B802" s="4">
        <v>43592</v>
      </c>
      <c r="D802" t="s">
        <v>273</v>
      </c>
      <c r="E802" s="1">
        <v>1500</v>
      </c>
      <c r="F802" s="1"/>
      <c r="G802" s="1">
        <v>76305.39</v>
      </c>
      <c r="H802" t="s">
        <v>137</v>
      </c>
      <c r="J802">
        <v>6</v>
      </c>
      <c r="K802" t="str">
        <f>IF(Tabla1[[#This Row],[cheque]]="","''",Tabla1[[#This Row],[cheque]])</f>
        <v>''</v>
      </c>
      <c r="L802">
        <f>VLOOKUP(Tabla1[[#This Row],[banco]],Hoja2!$A$1:$B$6,2,0)</f>
        <v>3</v>
      </c>
      <c r="M802" t="str">
        <f>CONCATENATE("'2019-",J802,"-",Tabla1[[#This Row],[dia]],"'")</f>
        <v>'2019-6-7'</v>
      </c>
      <c r="N802" s="4">
        <f>DATE(2019,J802,Tabla1[[#This Row],[dia]])</f>
        <v>43623</v>
      </c>
      <c r="P802">
        <f>DAY(Tabla1[[#This Row],[fecha]])</f>
        <v>7</v>
      </c>
      <c r="Q802">
        <f>MONTH(Tabla1[[#This Row],[fecha]])</f>
        <v>5</v>
      </c>
      <c r="R802">
        <f>YEAR(Tabla1[[#This Row],[fecha]])</f>
        <v>2019</v>
      </c>
      <c r="S802" t="str">
        <f t="shared" si="36"/>
        <v>'2019-5-7'</v>
      </c>
      <c r="T802" t="str">
        <f t="shared" si="37"/>
        <v/>
      </c>
      <c r="U802" t="str">
        <f t="shared" si="38"/>
        <v>insert into estados_cuenta (tipo_movimiento, concepto, fecha, cheque, total, deposito, pagado, estatus, created_at, updated_at, pagado_boolean, id_cuenta, id_admin) values('INGRESO','DEPOSITO EN OXXO','2019-5-7','',1500,1500,1500,'Pagado','2019-06-27 22:39:00','2019-06-27 22:39:00',1,3,2);</v>
      </c>
    </row>
    <row r="803" spans="1:21" x14ac:dyDescent="0.2">
      <c r="A803">
        <v>7</v>
      </c>
      <c r="B803" s="4">
        <v>43592</v>
      </c>
      <c r="D803" t="s">
        <v>84</v>
      </c>
      <c r="F803" s="1">
        <v>763</v>
      </c>
      <c r="G803" s="1">
        <v>75542.39</v>
      </c>
      <c r="H803" t="s">
        <v>137</v>
      </c>
      <c r="J803">
        <v>6</v>
      </c>
      <c r="K803" t="str">
        <f>IF(Tabla1[[#This Row],[cheque]]="","''",Tabla1[[#This Row],[cheque]])</f>
        <v>''</v>
      </c>
      <c r="L803">
        <f>VLOOKUP(Tabla1[[#This Row],[banco]],Hoja2!$A$1:$B$6,2,0)</f>
        <v>3</v>
      </c>
      <c r="M803" t="str">
        <f>CONCATENATE("'2019-",J803,"-",Tabla1[[#This Row],[dia]],"'")</f>
        <v>'2019-6-7'</v>
      </c>
      <c r="N803" s="4">
        <f>DATE(2019,J803,Tabla1[[#This Row],[dia]])</f>
        <v>43623</v>
      </c>
      <c r="P803">
        <f>DAY(Tabla1[[#This Row],[fecha]])</f>
        <v>7</v>
      </c>
      <c r="Q803">
        <f>MONTH(Tabla1[[#This Row],[fecha]])</f>
        <v>5</v>
      </c>
      <c r="R803">
        <f>YEAR(Tabla1[[#This Row],[fecha]])</f>
        <v>2019</v>
      </c>
      <c r="S803" t="str">
        <f t="shared" si="36"/>
        <v>'2019-5-7'</v>
      </c>
      <c r="T803" t="str">
        <f t="shared" si="37"/>
        <v>insert into estados_cuenta (tipo_movimiento, concepto, fecha, cheque, total, retiro, pagado, estatus, created_at, updated_at, pagado_boolean, id_cuenta, id_admin) values('EGRESO','COMIS DIANA','2019-5-7','',763,763,763,'Pagado','2019-06-27 22:39:00','2019-06-27 22:39:00',1,3,2);</v>
      </c>
      <c r="U803" t="str">
        <f t="shared" si="38"/>
        <v/>
      </c>
    </row>
    <row r="804" spans="1:21" x14ac:dyDescent="0.2">
      <c r="A804">
        <v>7</v>
      </c>
      <c r="B804" s="4">
        <v>43592</v>
      </c>
      <c r="D804" t="s">
        <v>85</v>
      </c>
      <c r="F804" s="1">
        <v>493</v>
      </c>
      <c r="G804" s="1">
        <v>75049.39</v>
      </c>
      <c r="H804" t="s">
        <v>137</v>
      </c>
      <c r="J804">
        <v>6</v>
      </c>
      <c r="K804" t="str">
        <f>IF(Tabla1[[#This Row],[cheque]]="","''",Tabla1[[#This Row],[cheque]])</f>
        <v>''</v>
      </c>
      <c r="L804">
        <f>VLOOKUP(Tabla1[[#This Row],[banco]],Hoja2!$A$1:$B$6,2,0)</f>
        <v>3</v>
      </c>
      <c r="M804" t="str">
        <f>CONCATENATE("'2019-",J804,"-",Tabla1[[#This Row],[dia]],"'")</f>
        <v>'2019-6-7'</v>
      </c>
      <c r="N804" s="4">
        <f>DATE(2019,J804,Tabla1[[#This Row],[dia]])</f>
        <v>43623</v>
      </c>
      <c r="P804">
        <f>DAY(Tabla1[[#This Row],[fecha]])</f>
        <v>7</v>
      </c>
      <c r="Q804">
        <f>MONTH(Tabla1[[#This Row],[fecha]])</f>
        <v>5</v>
      </c>
      <c r="R804">
        <f>YEAR(Tabla1[[#This Row],[fecha]])</f>
        <v>2019</v>
      </c>
      <c r="S804" t="str">
        <f t="shared" si="36"/>
        <v>'2019-5-7'</v>
      </c>
      <c r="T804" t="str">
        <f t="shared" si="37"/>
        <v>insert into estados_cuenta (tipo_movimiento, concepto, fecha, cheque, total, retiro, pagado, estatus, created_at, updated_at, pagado_boolean, id_cuenta, id_admin) values('EGRESO','COMIS BETTY','2019-5-7','',493,493,493,'Pagado','2019-06-27 22:39:00','2019-06-27 22:39:00',1,3,2);</v>
      </c>
      <c r="U804" t="str">
        <f t="shared" si="38"/>
        <v/>
      </c>
    </row>
    <row r="805" spans="1:21" x14ac:dyDescent="0.2">
      <c r="A805">
        <v>7</v>
      </c>
      <c r="B805" s="4">
        <v>43592</v>
      </c>
      <c r="D805" t="s">
        <v>83</v>
      </c>
      <c r="F805" s="1">
        <v>2805</v>
      </c>
      <c r="G805" s="1">
        <v>72244.39</v>
      </c>
      <c r="H805" t="s">
        <v>137</v>
      </c>
      <c r="J805">
        <v>6</v>
      </c>
      <c r="K805" t="str">
        <f>IF(Tabla1[[#This Row],[cheque]]="","''",Tabla1[[#This Row],[cheque]])</f>
        <v>''</v>
      </c>
      <c r="L805">
        <f>VLOOKUP(Tabla1[[#This Row],[banco]],Hoja2!$A$1:$B$6,2,0)</f>
        <v>3</v>
      </c>
      <c r="M805" t="str">
        <f>CONCATENATE("'2019-",J805,"-",Tabla1[[#This Row],[dia]],"'")</f>
        <v>'2019-6-7'</v>
      </c>
      <c r="N805" s="4">
        <f>DATE(2019,J805,Tabla1[[#This Row],[dia]])</f>
        <v>43623</v>
      </c>
      <c r="P805">
        <f>DAY(Tabla1[[#This Row],[fecha]])</f>
        <v>7</v>
      </c>
      <c r="Q805">
        <f>MONTH(Tabla1[[#This Row],[fecha]])</f>
        <v>5</v>
      </c>
      <c r="R805">
        <f>YEAR(Tabla1[[#This Row],[fecha]])</f>
        <v>2019</v>
      </c>
      <c r="S805" t="str">
        <f t="shared" si="36"/>
        <v>'2019-5-7'</v>
      </c>
      <c r="T805" t="str">
        <f t="shared" si="37"/>
        <v>insert into estados_cuenta (tipo_movimiento, concepto, fecha, cheque, total, retiro, pagado, estatus, created_at, updated_at, pagado_boolean, id_cuenta, id_admin) values('EGRESO','COMIS RAFA','2019-5-7','',2805,2805,2805,'Pagado','2019-06-27 22:39:00','2019-06-27 22:39:00',1,3,2);</v>
      </c>
      <c r="U805" t="str">
        <f t="shared" si="38"/>
        <v/>
      </c>
    </row>
    <row r="806" spans="1:21" x14ac:dyDescent="0.2">
      <c r="A806">
        <v>7</v>
      </c>
      <c r="B806" s="4">
        <v>43592</v>
      </c>
      <c r="D806" t="s">
        <v>395</v>
      </c>
      <c r="F806" s="1">
        <v>2100</v>
      </c>
      <c r="G806" s="1">
        <v>70144.39</v>
      </c>
      <c r="H806" t="s">
        <v>137</v>
      </c>
      <c r="J806">
        <v>6</v>
      </c>
      <c r="K806" t="str">
        <f>IF(Tabla1[[#This Row],[cheque]]="","''",Tabla1[[#This Row],[cheque]])</f>
        <v>''</v>
      </c>
      <c r="L806">
        <f>VLOOKUP(Tabla1[[#This Row],[banco]],Hoja2!$A$1:$B$6,2,0)</f>
        <v>3</v>
      </c>
      <c r="M806" t="str">
        <f>CONCATENATE("'2019-",J806,"-",Tabla1[[#This Row],[dia]],"'")</f>
        <v>'2019-6-7'</v>
      </c>
      <c r="N806" s="4">
        <f>DATE(2019,J806,Tabla1[[#This Row],[dia]])</f>
        <v>43623</v>
      </c>
      <c r="P806">
        <f>DAY(Tabla1[[#This Row],[fecha]])</f>
        <v>7</v>
      </c>
      <c r="Q806">
        <f>MONTH(Tabla1[[#This Row],[fecha]])</f>
        <v>5</v>
      </c>
      <c r="R806">
        <f>YEAR(Tabla1[[#This Row],[fecha]])</f>
        <v>2019</v>
      </c>
      <c r="S806" t="str">
        <f t="shared" si="36"/>
        <v>'2019-5-7'</v>
      </c>
      <c r="T806" t="str">
        <f t="shared" si="37"/>
        <v>insert into estados_cuenta (tipo_movimiento, concepto, fecha, cheque, total, retiro, pagado, estatus, created_at, updated_at, pagado_boolean, id_cuenta, id_admin) values('EGRESO','CANACINTRA','2019-5-7','',2100,2100,2100,'Pagado','2019-06-27 22:39:00','2019-06-27 22:39:00',1,3,2);</v>
      </c>
      <c r="U806" t="str">
        <f t="shared" si="38"/>
        <v/>
      </c>
    </row>
    <row r="807" spans="1:21" x14ac:dyDescent="0.2">
      <c r="A807">
        <v>7</v>
      </c>
      <c r="B807" s="4">
        <v>43592</v>
      </c>
      <c r="D807" t="s">
        <v>13</v>
      </c>
      <c r="F807" s="1">
        <v>12000</v>
      </c>
      <c r="G807" s="1">
        <v>58144.39</v>
      </c>
      <c r="H807" t="s">
        <v>137</v>
      </c>
      <c r="J807">
        <v>6</v>
      </c>
      <c r="K807" t="str">
        <f>IF(Tabla1[[#This Row],[cheque]]="","''",Tabla1[[#This Row],[cheque]])</f>
        <v>''</v>
      </c>
      <c r="L807">
        <f>VLOOKUP(Tabla1[[#This Row],[banco]],Hoja2!$A$1:$B$6,2,0)</f>
        <v>3</v>
      </c>
      <c r="M807" t="str">
        <f>CONCATENATE("'2019-",J807,"-",Tabla1[[#This Row],[dia]],"'")</f>
        <v>'2019-6-7'</v>
      </c>
      <c r="N807" s="4">
        <f>DATE(2019,J807,Tabla1[[#This Row],[dia]])</f>
        <v>43623</v>
      </c>
      <c r="P807">
        <f>DAY(Tabla1[[#This Row],[fecha]])</f>
        <v>7</v>
      </c>
      <c r="Q807">
        <f>MONTH(Tabla1[[#This Row],[fecha]])</f>
        <v>5</v>
      </c>
      <c r="R807">
        <f>YEAR(Tabla1[[#This Row],[fecha]])</f>
        <v>2019</v>
      </c>
      <c r="S807" t="str">
        <f t="shared" si="36"/>
        <v>'2019-5-7'</v>
      </c>
      <c r="T807" t="str">
        <f t="shared" si="37"/>
        <v>insert into estados_cuenta (tipo_movimiento, concepto, fecha, cheque, total, retiro, pagado, estatus, created_at, updated_at, pagado_boolean, id_cuenta, id_admin) values('EGRESO','TRASPASO DE HSBC A BANCOMER','2019-5-7','',12000,12000,12000,'Pagado','2019-06-27 22:39:00','2019-06-27 22:39:00',1,3,2);</v>
      </c>
      <c r="U807" t="str">
        <f t="shared" si="38"/>
        <v/>
      </c>
    </row>
    <row r="808" spans="1:21" x14ac:dyDescent="0.2">
      <c r="A808">
        <v>7</v>
      </c>
      <c r="B808" s="4">
        <v>43592</v>
      </c>
      <c r="D808" t="s">
        <v>396</v>
      </c>
      <c r="E808" s="1">
        <v>600</v>
      </c>
      <c r="F808" s="1"/>
      <c r="G808" s="1">
        <v>58744.39</v>
      </c>
      <c r="H808" t="s">
        <v>137</v>
      </c>
      <c r="J808">
        <v>6</v>
      </c>
      <c r="K808" t="str">
        <f>IF(Tabla1[[#This Row],[cheque]]="","''",Tabla1[[#This Row],[cheque]])</f>
        <v>''</v>
      </c>
      <c r="L808">
        <f>VLOOKUP(Tabla1[[#This Row],[banco]],Hoja2!$A$1:$B$6,2,0)</f>
        <v>3</v>
      </c>
      <c r="M808" t="str">
        <f>CONCATENATE("'2019-",J808,"-",Tabla1[[#This Row],[dia]],"'")</f>
        <v>'2019-6-7'</v>
      </c>
      <c r="N808" s="4">
        <f>DATE(2019,J808,Tabla1[[#This Row],[dia]])</f>
        <v>43623</v>
      </c>
      <c r="P808">
        <f>DAY(Tabla1[[#This Row],[fecha]])</f>
        <v>7</v>
      </c>
      <c r="Q808">
        <f>MONTH(Tabla1[[#This Row],[fecha]])</f>
        <v>5</v>
      </c>
      <c r="R808">
        <f>YEAR(Tabla1[[#This Row],[fecha]])</f>
        <v>2019</v>
      </c>
      <c r="S808" t="str">
        <f t="shared" si="36"/>
        <v>'2019-5-7'</v>
      </c>
      <c r="T808" t="str">
        <f t="shared" si="37"/>
        <v/>
      </c>
      <c r="U808" t="str">
        <f t="shared" si="38"/>
        <v>insert into estados_cuenta (tipo_movimiento, concepto, fecha, cheque, total, deposito, pagado, estatus, created_at, updated_at, pagado_boolean, id_cuenta, id_admin) values('INGRESO','PERITO MECANICO ELSA R','2019-5-7','',600,600,600,'Pagado','2019-06-27 22:39:00','2019-06-27 22:39:00',1,3,2);</v>
      </c>
    </row>
    <row r="809" spans="1:21" x14ac:dyDescent="0.2">
      <c r="A809">
        <v>7</v>
      </c>
      <c r="B809" s="4">
        <v>43592</v>
      </c>
      <c r="D809" t="s">
        <v>397</v>
      </c>
      <c r="E809" s="1">
        <v>15973.2</v>
      </c>
      <c r="F809" s="1"/>
      <c r="G809" s="1">
        <v>74717.59</v>
      </c>
      <c r="H809" t="s">
        <v>137</v>
      </c>
      <c r="J809">
        <v>6</v>
      </c>
      <c r="K809" t="str">
        <f>IF(Tabla1[[#This Row],[cheque]]="","''",Tabla1[[#This Row],[cheque]])</f>
        <v>''</v>
      </c>
      <c r="L809">
        <f>VLOOKUP(Tabla1[[#This Row],[banco]],Hoja2!$A$1:$B$6,2,0)</f>
        <v>3</v>
      </c>
      <c r="M809" t="str">
        <f>CONCATENATE("'2019-",J809,"-",Tabla1[[#This Row],[dia]],"'")</f>
        <v>'2019-6-7'</v>
      </c>
      <c r="N809" s="4">
        <f>DATE(2019,J809,Tabla1[[#This Row],[dia]])</f>
        <v>43623</v>
      </c>
      <c r="P809">
        <f>DAY(Tabla1[[#This Row],[fecha]])</f>
        <v>7</v>
      </c>
      <c r="Q809">
        <f>MONTH(Tabla1[[#This Row],[fecha]])</f>
        <v>5</v>
      </c>
      <c r="R809">
        <f>YEAR(Tabla1[[#This Row],[fecha]])</f>
        <v>2019</v>
      </c>
      <c r="S809" t="str">
        <f t="shared" si="36"/>
        <v>'2019-5-7'</v>
      </c>
      <c r="T809" t="str">
        <f t="shared" si="37"/>
        <v/>
      </c>
      <c r="U809" t="str">
        <f t="shared" si="38"/>
        <v>insert into estados_cuenta (tipo_movimiento, concepto, fecha, cheque, total, deposito, pagado, estatus, created_at, updated_at, pagado_boolean, id_cuenta, id_admin) values('INGRESO','RM "TABAFRESH" Cl. 29 Y DUSO EN USA (REN) FACTURA 6078','2019-5-7','',15973.2,15973.2,15973.2,'Pagado','2019-06-27 22:39:00','2019-06-27 22:39:00',1,3,2);</v>
      </c>
    </row>
    <row r="810" spans="1:21" x14ac:dyDescent="0.2">
      <c r="A810">
        <v>7</v>
      </c>
      <c r="B810" s="4">
        <v>43592</v>
      </c>
      <c r="D810" t="s">
        <v>587</v>
      </c>
      <c r="F810" s="1">
        <v>60</v>
      </c>
      <c r="G810" s="1">
        <v>4614.99</v>
      </c>
      <c r="H810" t="s">
        <v>136</v>
      </c>
      <c r="J810">
        <v>6</v>
      </c>
      <c r="K810" t="str">
        <f>IF(Tabla1[[#This Row],[cheque]]="","''",Tabla1[[#This Row],[cheque]])</f>
        <v>''</v>
      </c>
      <c r="L810">
        <f>VLOOKUP(Tabla1[[#This Row],[banco]],Hoja2!$A$1:$B$6,2,0)</f>
        <v>2</v>
      </c>
      <c r="M810" t="str">
        <f>CONCATENATE("'2019-",J810,"-",Tabla1[[#This Row],[dia]],"'")</f>
        <v>'2019-6-7'</v>
      </c>
      <c r="N810" s="4">
        <f>DATE(2019,J810,Tabla1[[#This Row],[dia]])</f>
        <v>43623</v>
      </c>
      <c r="P810">
        <f>DAY(Tabla1[[#This Row],[fecha]])</f>
        <v>7</v>
      </c>
      <c r="Q810">
        <f>MONTH(Tabla1[[#This Row],[fecha]])</f>
        <v>5</v>
      </c>
      <c r="R810">
        <f>YEAR(Tabla1[[#This Row],[fecha]])</f>
        <v>2019</v>
      </c>
      <c r="S810" t="str">
        <f t="shared" si="36"/>
        <v>'2019-5-7'</v>
      </c>
      <c r="T810" t="str">
        <f t="shared" si="37"/>
        <v>insert into estados_cuenta (tipo_movimiento, concepto, fecha, cheque, total, retiro, pagado, estatus, created_at, updated_at, pagado_boolean, id_cuenta, id_admin) values('EGRESO','CAFETERIA COLEGIO BELEN','2019-5-7','',60,60,60,'Pagado','2019-06-27 22:39:00','2019-06-27 22:39:00',1,2,2);</v>
      </c>
      <c r="U810" t="str">
        <f t="shared" si="38"/>
        <v/>
      </c>
    </row>
    <row r="811" spans="1:21" x14ac:dyDescent="0.2">
      <c r="A811">
        <v>7</v>
      </c>
      <c r="B811" s="4">
        <v>43592</v>
      </c>
      <c r="D811" t="s">
        <v>585</v>
      </c>
      <c r="F811" s="1">
        <v>9.6</v>
      </c>
      <c r="G811" s="1">
        <v>4605.3900000000003</v>
      </c>
      <c r="H811" t="s">
        <v>136</v>
      </c>
      <c r="J811">
        <v>6</v>
      </c>
      <c r="K811" t="str">
        <f>IF(Tabla1[[#This Row],[cheque]]="","''",Tabla1[[#This Row],[cheque]])</f>
        <v>''</v>
      </c>
      <c r="L811">
        <f>VLOOKUP(Tabla1[[#This Row],[banco]],Hoja2!$A$1:$B$6,2,0)</f>
        <v>2</v>
      </c>
      <c r="M811" t="str">
        <f>CONCATENATE("'2019-",J811,"-",Tabla1[[#This Row],[dia]],"'")</f>
        <v>'2019-6-7'</v>
      </c>
      <c r="N811" s="4">
        <f>DATE(2019,J811,Tabla1[[#This Row],[dia]])</f>
        <v>43623</v>
      </c>
      <c r="P811">
        <f>DAY(Tabla1[[#This Row],[fecha]])</f>
        <v>7</v>
      </c>
      <c r="Q811">
        <f>MONTH(Tabla1[[#This Row],[fecha]])</f>
        <v>5</v>
      </c>
      <c r="R811">
        <f>YEAR(Tabla1[[#This Row],[fecha]])</f>
        <v>2019</v>
      </c>
      <c r="S811" t="str">
        <f t="shared" si="36"/>
        <v>'2019-5-7'</v>
      </c>
      <c r="T811" t="str">
        <f t="shared" si="37"/>
        <v>insert into estados_cuenta (tipo_movimiento, concepto, fecha, cheque, total, retiro, pagado, estatus, created_at, updated_at, pagado_boolean, id_cuenta, id_admin) values('EGRESO','IVA COM','2019-5-7','',9.6,9.6,9.6,'Pagado','2019-06-27 22:39:00','2019-06-27 22:39:00',1,2,2);</v>
      </c>
      <c r="U811" t="str">
        <f t="shared" si="38"/>
        <v/>
      </c>
    </row>
    <row r="812" spans="1:21" x14ac:dyDescent="0.2">
      <c r="A812">
        <v>7</v>
      </c>
      <c r="B812" s="4">
        <v>43592</v>
      </c>
      <c r="D812" t="s">
        <v>13</v>
      </c>
      <c r="E812" s="1">
        <v>12000</v>
      </c>
      <c r="F812" s="1"/>
      <c r="G812" s="1">
        <v>16605.39</v>
      </c>
      <c r="H812" t="s">
        <v>136</v>
      </c>
      <c r="J812">
        <v>6</v>
      </c>
      <c r="K812" t="str">
        <f>IF(Tabla1[[#This Row],[cheque]]="","''",Tabla1[[#This Row],[cheque]])</f>
        <v>''</v>
      </c>
      <c r="L812">
        <f>VLOOKUP(Tabla1[[#This Row],[banco]],Hoja2!$A$1:$B$6,2,0)</f>
        <v>2</v>
      </c>
      <c r="M812" t="str">
        <f>CONCATENATE("'2019-",J812,"-",Tabla1[[#This Row],[dia]],"'")</f>
        <v>'2019-6-7'</v>
      </c>
      <c r="N812" s="4">
        <f>DATE(2019,J812,Tabla1[[#This Row],[dia]])</f>
        <v>43623</v>
      </c>
      <c r="P812">
        <f>DAY(Tabla1[[#This Row],[fecha]])</f>
        <v>7</v>
      </c>
      <c r="Q812">
        <f>MONTH(Tabla1[[#This Row],[fecha]])</f>
        <v>5</v>
      </c>
      <c r="R812">
        <f>YEAR(Tabla1[[#This Row],[fecha]])</f>
        <v>2019</v>
      </c>
      <c r="S812" t="str">
        <f t="shared" si="36"/>
        <v>'2019-5-7'</v>
      </c>
      <c r="T812" t="str">
        <f t="shared" si="37"/>
        <v/>
      </c>
      <c r="U812" t="str">
        <f t="shared" si="38"/>
        <v>insert into estados_cuenta (tipo_movimiento, concepto, fecha, cheque, total, deposito, pagado, estatus, created_at, updated_at, pagado_boolean, id_cuenta, id_admin) values('INGRESO','TRASPASO DE HSBC A BANCOMER','2019-5-7','',12000,12000,12000,'Pagado','2019-06-27 22:39:00','2019-06-27 22:39:00',1,2,2);</v>
      </c>
    </row>
    <row r="813" spans="1:21" x14ac:dyDescent="0.2">
      <c r="A813">
        <v>7</v>
      </c>
      <c r="B813" s="4">
        <v>43592</v>
      </c>
      <c r="D813" t="s">
        <v>656</v>
      </c>
      <c r="F813" s="1">
        <v>2000</v>
      </c>
      <c r="G813" s="1">
        <v>14605.39</v>
      </c>
      <c r="H813" t="s">
        <v>136</v>
      </c>
      <c r="J813">
        <v>6</v>
      </c>
      <c r="K813" t="str">
        <f>IF(Tabla1[[#This Row],[cheque]]="","''",Tabla1[[#This Row],[cheque]])</f>
        <v>''</v>
      </c>
      <c r="L813">
        <f>VLOOKUP(Tabla1[[#This Row],[banco]],Hoja2!$A$1:$B$6,2,0)</f>
        <v>2</v>
      </c>
      <c r="M813" t="str">
        <f>CONCATENATE("'2019-",J813,"-",Tabla1[[#This Row],[dia]],"'")</f>
        <v>'2019-6-7'</v>
      </c>
      <c r="N813" s="4">
        <f>DATE(2019,J813,Tabla1[[#This Row],[dia]])</f>
        <v>43623</v>
      </c>
      <c r="P813">
        <f>DAY(Tabla1[[#This Row],[fecha]])</f>
        <v>7</v>
      </c>
      <c r="Q813">
        <f>MONTH(Tabla1[[#This Row],[fecha]])</f>
        <v>5</v>
      </c>
      <c r="R813">
        <f>YEAR(Tabla1[[#This Row],[fecha]])</f>
        <v>2019</v>
      </c>
      <c r="S813" t="str">
        <f t="shared" si="36"/>
        <v>'2019-5-7'</v>
      </c>
      <c r="T813" t="str">
        <f t="shared" si="37"/>
        <v>insert into estados_cuenta (tipo_movimiento, concepto, fecha, cheque, total, retiro, pagado, estatus, created_at, updated_at, pagado_boolean, id_cuenta, id_admin) values('EGRESO','PAGO FRACCIONAMIENTO','2019-5-7','',2000,2000,2000,'Pagado','2019-06-27 22:39:00','2019-06-27 22:39:00',1,2,2);</v>
      </c>
      <c r="U813" t="str">
        <f t="shared" si="38"/>
        <v/>
      </c>
    </row>
    <row r="814" spans="1:21" x14ac:dyDescent="0.2">
      <c r="A814">
        <v>7</v>
      </c>
      <c r="B814" s="4">
        <v>43592</v>
      </c>
      <c r="D814" t="s">
        <v>657</v>
      </c>
      <c r="F814" s="1">
        <v>6583.06</v>
      </c>
      <c r="G814" s="1">
        <v>8022.33</v>
      </c>
      <c r="H814" t="s">
        <v>136</v>
      </c>
      <c r="J814">
        <v>6</v>
      </c>
      <c r="K814" t="str">
        <f>IF(Tabla1[[#This Row],[cheque]]="","''",Tabla1[[#This Row],[cheque]])</f>
        <v>''</v>
      </c>
      <c r="L814">
        <f>VLOOKUP(Tabla1[[#This Row],[banco]],Hoja2!$A$1:$B$6,2,0)</f>
        <v>2</v>
      </c>
      <c r="M814" t="str">
        <f>CONCATENATE("'2019-",J814,"-",Tabla1[[#This Row],[dia]],"'")</f>
        <v>'2019-6-7'</v>
      </c>
      <c r="N814" s="4">
        <f>DATE(2019,J814,Tabla1[[#This Row],[dia]])</f>
        <v>43623</v>
      </c>
      <c r="P814">
        <f>DAY(Tabla1[[#This Row],[fecha]])</f>
        <v>7</v>
      </c>
      <c r="Q814">
        <f>MONTH(Tabla1[[#This Row],[fecha]])</f>
        <v>5</v>
      </c>
      <c r="R814">
        <f>YEAR(Tabla1[[#This Row],[fecha]])</f>
        <v>2019</v>
      </c>
      <c r="S814" t="str">
        <f t="shared" si="36"/>
        <v>'2019-5-7'</v>
      </c>
      <c r="T814" t="str">
        <f t="shared" si="37"/>
        <v>insert into estados_cuenta (tipo_movimiento, concepto, fecha, cheque, total, retiro, pagado, estatus, created_at, updated_at, pagado_boolean, id_cuenta, id_admin) values('EGRESO','BT "PATENTE MONTACRAGAS", RM "NUX" CL 31, RM "NUX" CL 30,','2019-5-7','',6583.06,6583.06,6583.06,'Pagado','2019-06-27 22:39:00','2019-06-27 22:39:00',1,2,2);</v>
      </c>
      <c r="U814" t="str">
        <f t="shared" si="38"/>
        <v/>
      </c>
    </row>
    <row r="815" spans="1:21" x14ac:dyDescent="0.2">
      <c r="A815">
        <v>8</v>
      </c>
      <c r="B815" s="4">
        <v>43593</v>
      </c>
      <c r="D815" t="s">
        <v>398</v>
      </c>
      <c r="F815" s="1">
        <v>2300</v>
      </c>
      <c r="G815" s="1">
        <v>72417.59</v>
      </c>
      <c r="H815" t="s">
        <v>137</v>
      </c>
      <c r="J815">
        <v>6</v>
      </c>
      <c r="K815" t="str">
        <f>IF(Tabla1[[#This Row],[cheque]]="","''",Tabla1[[#This Row],[cheque]])</f>
        <v>''</v>
      </c>
      <c r="L815">
        <f>VLOOKUP(Tabla1[[#This Row],[banco]],Hoja2!$A$1:$B$6,2,0)</f>
        <v>3</v>
      </c>
      <c r="M815" t="str">
        <f>CONCATENATE("'2019-",J815,"-",Tabla1[[#This Row],[dia]],"'")</f>
        <v>'2019-6-8'</v>
      </c>
      <c r="N815" s="4">
        <f>DATE(2019,J815,Tabla1[[#This Row],[dia]])</f>
        <v>43624</v>
      </c>
      <c r="P815">
        <f>DAY(Tabla1[[#This Row],[fecha]])</f>
        <v>8</v>
      </c>
      <c r="Q815">
        <f>MONTH(Tabla1[[#This Row],[fecha]])</f>
        <v>5</v>
      </c>
      <c r="R815">
        <f>YEAR(Tabla1[[#This Row],[fecha]])</f>
        <v>2019</v>
      </c>
      <c r="S815" t="str">
        <f t="shared" si="36"/>
        <v>'2019-5-8'</v>
      </c>
      <c r="T815" t="str">
        <f t="shared" si="37"/>
        <v>insert into estados_cuenta (tipo_movimiento, concepto, fecha, cheque, total, retiro, pagado, estatus, created_at, updated_at, pagado_boolean, id_cuenta, id_admin) values('EGRESO','COLEGIO BELEN','2019-5-8','',2300,2300,2300,'Pagado','2019-06-27 22:39:00','2019-06-27 22:39:00',1,3,2);</v>
      </c>
      <c r="U815" t="str">
        <f t="shared" si="38"/>
        <v/>
      </c>
    </row>
    <row r="816" spans="1:21" x14ac:dyDescent="0.2">
      <c r="A816">
        <v>8</v>
      </c>
      <c r="B816" s="4">
        <v>43593</v>
      </c>
      <c r="D816" t="s">
        <v>399</v>
      </c>
      <c r="E816" s="1">
        <v>17400</v>
      </c>
      <c r="F816" s="1"/>
      <c r="G816" s="1">
        <v>89817.59</v>
      </c>
      <c r="H816" t="s">
        <v>137</v>
      </c>
      <c r="J816">
        <v>6</v>
      </c>
      <c r="K816" t="str">
        <f>IF(Tabla1[[#This Row],[cheque]]="","''",Tabla1[[#This Row],[cheque]])</f>
        <v>''</v>
      </c>
      <c r="L816">
        <f>VLOOKUP(Tabla1[[#This Row],[banco]],Hoja2!$A$1:$B$6,2,0)</f>
        <v>3</v>
      </c>
      <c r="M816" t="str">
        <f>CONCATENATE("'2019-",J816,"-",Tabla1[[#This Row],[dia]],"'")</f>
        <v>'2019-6-8'</v>
      </c>
      <c r="N816" s="4">
        <f>DATE(2019,J816,Tabla1[[#This Row],[dia]])</f>
        <v>43624</v>
      </c>
      <c r="P816">
        <f>DAY(Tabla1[[#This Row],[fecha]])</f>
        <v>8</v>
      </c>
      <c r="Q816">
        <f>MONTH(Tabla1[[#This Row],[fecha]])</f>
        <v>5</v>
      </c>
      <c r="R816">
        <f>YEAR(Tabla1[[#This Row],[fecha]])</f>
        <v>2019</v>
      </c>
      <c r="S816" t="str">
        <f t="shared" si="36"/>
        <v>'2019-5-8'</v>
      </c>
      <c r="T816" t="str">
        <f t="shared" si="37"/>
        <v/>
      </c>
      <c r="U816" t="str">
        <f t="shared" si="38"/>
        <v>insert into estados_cuenta (tipo_movimiento, concepto, fecha, cheque, total, deposito, pagado, estatus, created_at, updated_at, pagado_boolean, id_cuenta, id_admin) values('INGRESO','PAGO 1/2 Diligencias Monterrey "TROQUELADOS" FACTURA 6077','2019-5-8','',17400,17400,17400,'Pagado','2019-06-27 22:39:00','2019-06-27 22:39:00',1,3,2);</v>
      </c>
    </row>
    <row r="817" spans="1:21" x14ac:dyDescent="0.2">
      <c r="A817">
        <v>8</v>
      </c>
      <c r="B817" s="4">
        <v>43593</v>
      </c>
      <c r="D817" t="s">
        <v>400</v>
      </c>
      <c r="E817" s="1">
        <v>6948.4</v>
      </c>
      <c r="F817" s="1"/>
      <c r="G817" s="1">
        <v>96765.99</v>
      </c>
      <c r="H817" t="s">
        <v>137</v>
      </c>
      <c r="J817">
        <v>6</v>
      </c>
      <c r="K817" t="str">
        <f>IF(Tabla1[[#This Row],[cheque]]="","''",Tabla1[[#This Row],[cheque]])</f>
        <v>''</v>
      </c>
      <c r="L817">
        <f>VLOOKUP(Tabla1[[#This Row],[banco]],Hoja2!$A$1:$B$6,2,0)</f>
        <v>3</v>
      </c>
      <c r="M817" t="str">
        <f>CONCATENATE("'2019-",J817,"-",Tabla1[[#This Row],[dia]],"'")</f>
        <v>'2019-6-8'</v>
      </c>
      <c r="N817" s="4">
        <f>DATE(2019,J817,Tabla1[[#This Row],[dia]])</f>
        <v>43624</v>
      </c>
      <c r="P817">
        <f>DAY(Tabla1[[#This Row],[fecha]])</f>
        <v>8</v>
      </c>
      <c r="Q817">
        <f>MONTH(Tabla1[[#This Row],[fecha]])</f>
        <v>5</v>
      </c>
      <c r="R817">
        <f>YEAR(Tabla1[[#This Row],[fecha]])</f>
        <v>2019</v>
      </c>
      <c r="S817" t="str">
        <f t="shared" si="36"/>
        <v>'2019-5-8'</v>
      </c>
      <c r="T817" t="str">
        <f t="shared" si="37"/>
        <v/>
      </c>
      <c r="U817" t="str">
        <f t="shared" si="38"/>
        <v>insert into estados_cuenta (tipo_movimiento, concepto, fecha, cheque, total, deposito, pagado, estatus, created_at, updated_at, pagado_boolean, id_cuenta, id_admin) values('INGRESO','RM "LOS BANDIDOS KITCHEN" FACTURA 6083','2019-5-8','',6948.4,6948.4,6948.4,'Pagado','2019-06-27 22:39:00','2019-06-27 22:39:00',1,3,2);</v>
      </c>
    </row>
    <row r="818" spans="1:21" x14ac:dyDescent="0.2">
      <c r="A818">
        <v>8</v>
      </c>
      <c r="B818" s="4">
        <v>43593</v>
      </c>
      <c r="D818" t="s">
        <v>401</v>
      </c>
      <c r="E818" s="1">
        <v>580</v>
      </c>
      <c r="F818" s="1"/>
      <c r="G818" s="1">
        <v>97345.99</v>
      </c>
      <c r="H818" t="s">
        <v>137</v>
      </c>
      <c r="J818">
        <v>6</v>
      </c>
      <c r="K818" t="str">
        <f>IF(Tabla1[[#This Row],[cheque]]="","''",Tabla1[[#This Row],[cheque]])</f>
        <v>''</v>
      </c>
      <c r="L818">
        <f>VLOOKUP(Tabla1[[#This Row],[banco]],Hoja2!$A$1:$B$6,2,0)</f>
        <v>3</v>
      </c>
      <c r="M818" t="str">
        <f>CONCATENATE("'2019-",J818,"-",Tabla1[[#This Row],[dia]],"'")</f>
        <v>'2019-6-8'</v>
      </c>
      <c r="N818" s="4">
        <f>DATE(2019,J818,Tabla1[[#This Row],[dia]])</f>
        <v>43624</v>
      </c>
      <c r="P818">
        <f>DAY(Tabla1[[#This Row],[fecha]])</f>
        <v>8</v>
      </c>
      <c r="Q818">
        <f>MONTH(Tabla1[[#This Row],[fecha]])</f>
        <v>5</v>
      </c>
      <c r="R818">
        <f>YEAR(Tabla1[[#This Row],[fecha]])</f>
        <v>2019</v>
      </c>
      <c r="S818" t="str">
        <f t="shared" si="36"/>
        <v>'2019-5-8'</v>
      </c>
      <c r="T818" t="str">
        <f t="shared" si="37"/>
        <v/>
      </c>
      <c r="U818" t="str">
        <f t="shared" si="38"/>
        <v>insert into estados_cuenta (tipo_movimiento, concepto, fecha, cheque, total, deposito, pagado, estatus, created_at, updated_at, pagado_boolean, id_cuenta, id_admin) values('INGRESO','EF MIXTO "CEDAR LAST MILE LOGISTICS" FACTURA 6081','2019-5-8','',580,580,580,'Pagado','2019-06-27 22:39:00','2019-06-27 22:39:00',1,3,2);</v>
      </c>
    </row>
    <row r="819" spans="1:21" x14ac:dyDescent="0.2">
      <c r="A819">
        <v>8</v>
      </c>
      <c r="B819" s="4">
        <v>43593</v>
      </c>
      <c r="D819" t="s">
        <v>402</v>
      </c>
      <c r="E819" s="1">
        <v>1740</v>
      </c>
      <c r="F819" s="1"/>
      <c r="G819" s="1">
        <v>99085.99</v>
      </c>
      <c r="H819" t="s">
        <v>137</v>
      </c>
      <c r="J819">
        <v>6</v>
      </c>
      <c r="K819" t="str">
        <f>IF(Tabla1[[#This Row],[cheque]]="","''",Tabla1[[#This Row],[cheque]])</f>
        <v>''</v>
      </c>
      <c r="L819">
        <f>VLOOKUP(Tabla1[[#This Row],[banco]],Hoja2!$A$1:$B$6,2,0)</f>
        <v>3</v>
      </c>
      <c r="M819" t="str">
        <f>CONCATENATE("'2019-",J819,"-",Tabla1[[#This Row],[dia]],"'")</f>
        <v>'2019-6-8'</v>
      </c>
      <c r="N819" s="4">
        <f>DATE(2019,J819,Tabla1[[#This Row],[dia]])</f>
        <v>43624</v>
      </c>
      <c r="P819">
        <f>DAY(Tabla1[[#This Row],[fecha]])</f>
        <v>8</v>
      </c>
      <c r="Q819">
        <f>MONTH(Tabla1[[#This Row],[fecha]])</f>
        <v>5</v>
      </c>
      <c r="R819">
        <f>YEAR(Tabla1[[#This Row],[fecha]])</f>
        <v>2019</v>
      </c>
      <c r="S819" t="str">
        <f t="shared" si="36"/>
        <v>'2019-5-8'</v>
      </c>
      <c r="T819" t="str">
        <f t="shared" si="37"/>
        <v/>
      </c>
      <c r="U819" t="str">
        <f t="shared" si="38"/>
        <v>insert into estados_cuenta (tipo_movimiento, concepto, fecha, cheque, total, deposito, pagado, estatus, created_at, updated_at, pagado_boolean, id_cuenta, id_admin) values('INGRESO','TITRM "GRAN SORTEO CHIHUAHUA POR SUS NIÑOS" FACTURA 6085','2019-5-8','',1740,1740,1740,'Pagado','2019-06-27 22:39:00','2019-06-27 22:39:00',1,3,2);</v>
      </c>
    </row>
    <row r="820" spans="1:21" x14ac:dyDescent="0.2">
      <c r="A820">
        <v>8</v>
      </c>
      <c r="B820" s="4">
        <v>43593</v>
      </c>
      <c r="D820" t="s">
        <v>403</v>
      </c>
      <c r="E820" s="1">
        <v>25018.39</v>
      </c>
      <c r="F820" s="1"/>
      <c r="G820" s="1">
        <v>124104.38</v>
      </c>
      <c r="H820" t="s">
        <v>137</v>
      </c>
      <c r="J820">
        <v>6</v>
      </c>
      <c r="K820" t="str">
        <f>IF(Tabla1[[#This Row],[cheque]]="","''",Tabla1[[#This Row],[cheque]])</f>
        <v>''</v>
      </c>
      <c r="L820">
        <f>VLOOKUP(Tabla1[[#This Row],[banco]],Hoja2!$A$1:$B$6,2,0)</f>
        <v>3</v>
      </c>
      <c r="M820" t="str">
        <f>CONCATENATE("'2019-",J820,"-",Tabla1[[#This Row],[dia]],"'")</f>
        <v>'2019-6-8'</v>
      </c>
      <c r="N820" s="4">
        <f>DATE(2019,J820,Tabla1[[#This Row],[dia]])</f>
        <v>43624</v>
      </c>
      <c r="P820">
        <f>DAY(Tabla1[[#This Row],[fecha]])</f>
        <v>8</v>
      </c>
      <c r="Q820">
        <f>MONTH(Tabla1[[#This Row],[fecha]])</f>
        <v>5</v>
      </c>
      <c r="R820">
        <f>YEAR(Tabla1[[#This Row],[fecha]])</f>
        <v>2019</v>
      </c>
      <c r="S820" t="str">
        <f t="shared" si="36"/>
        <v>'2019-5-8'</v>
      </c>
      <c r="T820" t="str">
        <f t="shared" si="37"/>
        <v/>
      </c>
      <c r="U820" t="str">
        <f t="shared" si="38"/>
        <v>insert into estados_cuenta (tipo_movimiento, concepto, fecha, cheque, total, deposito, pagado, estatus, created_at, updated_at, pagado_boolean, id_cuenta, id_admin) values('INGRESO','CFEL PAGO 5/7 DEL PROYECTO DE FRANQUICIA "PANCAKE PARADISE" FACTURA 6087','2019-5-8','',25018.39,25018.39,25018.39,'Pagado','2019-06-27 22:39:00','2019-06-27 22:39:00',1,3,2);</v>
      </c>
    </row>
    <row r="821" spans="1:21" x14ac:dyDescent="0.2">
      <c r="A821">
        <v>8</v>
      </c>
      <c r="B821" s="4">
        <v>43593</v>
      </c>
      <c r="D821" t="s">
        <v>339</v>
      </c>
      <c r="F821" s="1">
        <v>369.8</v>
      </c>
      <c r="G821" s="1">
        <v>7652.53</v>
      </c>
      <c r="H821" t="s">
        <v>136</v>
      </c>
      <c r="J821">
        <v>6</v>
      </c>
      <c r="K821" t="str">
        <f>IF(Tabla1[[#This Row],[cheque]]="","''",Tabla1[[#This Row],[cheque]])</f>
        <v>''</v>
      </c>
      <c r="L821">
        <f>VLOOKUP(Tabla1[[#This Row],[banco]],Hoja2!$A$1:$B$6,2,0)</f>
        <v>2</v>
      </c>
      <c r="M821" t="str">
        <f>CONCATENATE("'2019-",J821,"-",Tabla1[[#This Row],[dia]],"'")</f>
        <v>'2019-6-8'</v>
      </c>
      <c r="N821" s="4">
        <f>DATE(2019,J821,Tabla1[[#This Row],[dia]])</f>
        <v>43624</v>
      </c>
      <c r="P821">
        <f>DAY(Tabla1[[#This Row],[fecha]])</f>
        <v>8</v>
      </c>
      <c r="Q821">
        <f>MONTH(Tabla1[[#This Row],[fecha]])</f>
        <v>5</v>
      </c>
      <c r="R821">
        <f>YEAR(Tabla1[[#This Row],[fecha]])</f>
        <v>2019</v>
      </c>
      <c r="S821" t="str">
        <f t="shared" si="36"/>
        <v>'2019-5-8'</v>
      </c>
      <c r="T821" t="str">
        <f t="shared" si="37"/>
        <v>insert into estados_cuenta (tipo_movimiento, concepto, fecha, cheque, total, retiro, pagado, estatus, created_at, updated_at, pagado_boolean, id_cuenta, id_admin) values('EGRESO','COSTCO','2019-5-8','',369.8,369.8,369.8,'Pagado','2019-06-27 22:39:00','2019-06-27 22:39:00',1,2,2);</v>
      </c>
      <c r="U821" t="str">
        <f t="shared" si="38"/>
        <v/>
      </c>
    </row>
    <row r="822" spans="1:21" x14ac:dyDescent="0.2">
      <c r="A822">
        <v>9</v>
      </c>
      <c r="B822" s="4">
        <v>43594</v>
      </c>
      <c r="D822" t="s">
        <v>404</v>
      </c>
      <c r="E822" s="1">
        <v>4000</v>
      </c>
      <c r="F822" s="1"/>
      <c r="G822" s="1">
        <v>128104.38</v>
      </c>
      <c r="H822" t="s">
        <v>137</v>
      </c>
      <c r="J822">
        <v>6</v>
      </c>
      <c r="K822" t="str">
        <f>IF(Tabla1[[#This Row],[cheque]]="","''",Tabla1[[#This Row],[cheque]])</f>
        <v>''</v>
      </c>
      <c r="L822">
        <f>VLOOKUP(Tabla1[[#This Row],[banco]],Hoja2!$A$1:$B$6,2,0)</f>
        <v>3</v>
      </c>
      <c r="M822" t="str">
        <f>CONCATENATE("'2019-",J822,"-",Tabla1[[#This Row],[dia]],"'")</f>
        <v>'2019-6-9'</v>
      </c>
      <c r="N822" s="4">
        <f>DATE(2019,J822,Tabla1[[#This Row],[dia]])</f>
        <v>43625</v>
      </c>
      <c r="P822">
        <f>DAY(Tabla1[[#This Row],[fecha]])</f>
        <v>9</v>
      </c>
      <c r="Q822">
        <f>MONTH(Tabla1[[#This Row],[fecha]])</f>
        <v>5</v>
      </c>
      <c r="R822">
        <f>YEAR(Tabla1[[#This Row],[fecha]])</f>
        <v>2019</v>
      </c>
      <c r="S822" t="str">
        <f t="shared" si="36"/>
        <v>'2019-5-9'</v>
      </c>
      <c r="T822" t="str">
        <f t="shared" si="37"/>
        <v/>
      </c>
      <c r="U822" t="str">
        <f t="shared" si="38"/>
        <v>insert into estados_cuenta (tipo_movimiento, concepto, fecha, cheque, total, deposito, pagado, estatus, created_at, updated_at, pagado_boolean, id_cuenta, id_admin) values('INGRESO','REN "ARMONIZZA " PAGO PARCIAL FACTURA 6107','2019-5-9','',4000,4000,4000,'Pagado','2019-06-27 22:39:00','2019-06-27 22:39:00',1,3,2);</v>
      </c>
    </row>
    <row r="823" spans="1:21" x14ac:dyDescent="0.2">
      <c r="A823">
        <v>9</v>
      </c>
      <c r="B823" s="4">
        <v>43594</v>
      </c>
      <c r="D823" t="s">
        <v>405</v>
      </c>
      <c r="E823" s="1">
        <v>500</v>
      </c>
      <c r="F823" s="1"/>
      <c r="G823" s="1">
        <v>128604.38</v>
      </c>
      <c r="H823" t="s">
        <v>137</v>
      </c>
      <c r="J823">
        <v>6</v>
      </c>
      <c r="K823" t="str">
        <f>IF(Tabla1[[#This Row],[cheque]]="","''",Tabla1[[#This Row],[cheque]])</f>
        <v>''</v>
      </c>
      <c r="L823">
        <f>VLOOKUP(Tabla1[[#This Row],[banco]],Hoja2!$A$1:$B$6,2,0)</f>
        <v>3</v>
      </c>
      <c r="M823" t="str">
        <f>CONCATENATE("'2019-",J823,"-",Tabla1[[#This Row],[dia]],"'")</f>
        <v>'2019-6-9'</v>
      </c>
      <c r="N823" s="4">
        <f>DATE(2019,J823,Tabla1[[#This Row],[dia]])</f>
        <v>43625</v>
      </c>
      <c r="P823">
        <f>DAY(Tabla1[[#This Row],[fecha]])</f>
        <v>9</v>
      </c>
      <c r="Q823">
        <f>MONTH(Tabla1[[#This Row],[fecha]])</f>
        <v>5</v>
      </c>
      <c r="R823">
        <f>YEAR(Tabla1[[#This Row],[fecha]])</f>
        <v>2019</v>
      </c>
      <c r="S823" t="str">
        <f t="shared" si="36"/>
        <v>'2019-5-9'</v>
      </c>
      <c r="T823" t="str">
        <f t="shared" si="37"/>
        <v/>
      </c>
      <c r="U823" t="str">
        <f t="shared" si="38"/>
        <v>insert into estados_cuenta (tipo_movimiento, concepto, fecha, cheque, total, deposito, pagado, estatus, created_at, updated_at, pagado_boolean, id_cuenta, id_admin) values('INGRESO','TITRM "CALE SALON" RECIBO 2198','2019-5-9','',500,500,500,'Pagado','2019-06-27 22:39:00','2019-06-27 22:39:00',1,3,2);</v>
      </c>
    </row>
    <row r="824" spans="1:21" x14ac:dyDescent="0.2">
      <c r="A824">
        <v>9</v>
      </c>
      <c r="B824" s="4">
        <v>43594</v>
      </c>
      <c r="D824" t="s">
        <v>405</v>
      </c>
      <c r="E824" s="1">
        <v>1000</v>
      </c>
      <c r="F824" s="1"/>
      <c r="G824" s="1">
        <v>129604.38</v>
      </c>
      <c r="H824" t="s">
        <v>137</v>
      </c>
      <c r="J824">
        <v>6</v>
      </c>
      <c r="K824" t="str">
        <f>IF(Tabla1[[#This Row],[cheque]]="","''",Tabla1[[#This Row],[cheque]])</f>
        <v>''</v>
      </c>
      <c r="L824">
        <f>VLOOKUP(Tabla1[[#This Row],[banco]],Hoja2!$A$1:$B$6,2,0)</f>
        <v>3</v>
      </c>
      <c r="M824" t="str">
        <f>CONCATENATE("'2019-",J824,"-",Tabla1[[#This Row],[dia]],"'")</f>
        <v>'2019-6-9'</v>
      </c>
      <c r="N824" s="4">
        <f>DATE(2019,J824,Tabla1[[#This Row],[dia]])</f>
        <v>43625</v>
      </c>
      <c r="P824">
        <f>DAY(Tabla1[[#This Row],[fecha]])</f>
        <v>9</v>
      </c>
      <c r="Q824">
        <f>MONTH(Tabla1[[#This Row],[fecha]])</f>
        <v>5</v>
      </c>
      <c r="R824">
        <f>YEAR(Tabla1[[#This Row],[fecha]])</f>
        <v>2019</v>
      </c>
      <c r="S824" t="str">
        <f t="shared" si="36"/>
        <v>'2019-5-9'</v>
      </c>
      <c r="T824" t="str">
        <f t="shared" si="37"/>
        <v/>
      </c>
      <c r="U824" t="str">
        <f t="shared" si="38"/>
        <v>insert into estados_cuenta (tipo_movimiento, concepto, fecha, cheque, total, deposito, pagado, estatus, created_at, updated_at, pagado_boolean, id_cuenta, id_admin) values('INGRESO','TITRM "CALE SALON" RECIBO 2198','2019-5-9','',1000,1000,1000,'Pagado','2019-06-27 22:39:00','2019-06-27 22:39:00',1,3,2);</v>
      </c>
    </row>
    <row r="825" spans="1:21" x14ac:dyDescent="0.2">
      <c r="A825">
        <v>9</v>
      </c>
      <c r="B825" s="4">
        <v>43594</v>
      </c>
      <c r="D825" t="s">
        <v>406</v>
      </c>
      <c r="E825" s="1">
        <v>2758.48</v>
      </c>
      <c r="F825" s="1"/>
      <c r="G825" s="1">
        <v>132362.85999999999</v>
      </c>
      <c r="H825" t="s">
        <v>137</v>
      </c>
      <c r="J825">
        <v>1</v>
      </c>
      <c r="K825" t="str">
        <f>IF(Tabla1[[#This Row],[cheque]]="","''",Tabla1[[#This Row],[cheque]])</f>
        <v>''</v>
      </c>
      <c r="L825">
        <f>VLOOKUP(Tabla1[[#This Row],[banco]],Hoja2!$A$1:$B$6,2,0)</f>
        <v>3</v>
      </c>
      <c r="M825" t="str">
        <f>CONCATENATE("'2019-",J825,"-",Tabla1[[#This Row],[dia]],"'")</f>
        <v>'2019-1-9'</v>
      </c>
      <c r="N825" s="4">
        <f>DATE(2019,J825,Tabla1[[#This Row],[dia]])</f>
        <v>43474</v>
      </c>
      <c r="P825">
        <f>DAY(Tabla1[[#This Row],[fecha]])</f>
        <v>9</v>
      </c>
      <c r="Q825">
        <f>MONTH(Tabla1[[#This Row],[fecha]])</f>
        <v>5</v>
      </c>
      <c r="R825">
        <f>YEAR(Tabla1[[#This Row],[fecha]])</f>
        <v>2019</v>
      </c>
      <c r="S825" t="str">
        <f t="shared" si="36"/>
        <v>'2019-5-9'</v>
      </c>
      <c r="T825" t="str">
        <f t="shared" si="37"/>
        <v/>
      </c>
      <c r="U825" t="str">
        <f t="shared" si="38"/>
        <v>insert into estados_cuenta (tipo_movimiento, concepto, fecha, cheque, total, deposito, pagado, estatus, created_at, updated_at, pagado_boolean, id_cuenta, id_admin) values('INGRESO','REN Y DUSO "INSTITUTO GASTRONOMICO L ́ECOLE DUCHEF SISTEMAS EDUCATIVOS DEL NORTE A.C." PAGO 2/3 FACTURA 6093','2019-5-9','',2758.48,2758.48,2758.48,'Pagado','2019-06-27 22:39:00','2019-06-27 22:39:00',1,3,2);</v>
      </c>
    </row>
    <row r="826" spans="1:21" x14ac:dyDescent="0.2">
      <c r="A826">
        <v>9</v>
      </c>
      <c r="B826" s="4">
        <v>43594</v>
      </c>
      <c r="D826" t="s">
        <v>13</v>
      </c>
      <c r="F826" s="1">
        <v>25000</v>
      </c>
      <c r="G826" s="1">
        <v>107362.86</v>
      </c>
      <c r="H826" t="s">
        <v>137</v>
      </c>
      <c r="J826">
        <v>1</v>
      </c>
      <c r="K826" t="str">
        <f>IF(Tabla1[[#This Row],[cheque]]="","''",Tabla1[[#This Row],[cheque]])</f>
        <v>''</v>
      </c>
      <c r="L826">
        <f>VLOOKUP(Tabla1[[#This Row],[banco]],Hoja2!$A$1:$B$6,2,0)</f>
        <v>3</v>
      </c>
      <c r="M826" t="str">
        <f>CONCATENATE("'2019-",J826,"-",Tabla1[[#This Row],[dia]],"'")</f>
        <v>'2019-1-9'</v>
      </c>
      <c r="N826" s="4">
        <f>DATE(2019,J826,Tabla1[[#This Row],[dia]])</f>
        <v>43474</v>
      </c>
      <c r="P826">
        <f>DAY(Tabla1[[#This Row],[fecha]])</f>
        <v>9</v>
      </c>
      <c r="Q826">
        <f>MONTH(Tabla1[[#This Row],[fecha]])</f>
        <v>5</v>
      </c>
      <c r="R826">
        <f>YEAR(Tabla1[[#This Row],[fecha]])</f>
        <v>2019</v>
      </c>
      <c r="S826" t="str">
        <f t="shared" si="36"/>
        <v>'2019-5-9'</v>
      </c>
      <c r="T826" t="str">
        <f t="shared" si="37"/>
        <v>insert into estados_cuenta (tipo_movimiento, concepto, fecha, cheque, total, retiro, pagado, estatus, created_at, updated_at, pagado_boolean, id_cuenta, id_admin) values('EGRESO','TRASPASO DE HSBC A BANCOMER','2019-5-9','',25000,25000,25000,'Pagado','2019-06-27 22:39:00','2019-06-27 22:39:00',1,3,2);</v>
      </c>
      <c r="U826" t="str">
        <f t="shared" si="38"/>
        <v/>
      </c>
    </row>
    <row r="827" spans="1:21" x14ac:dyDescent="0.2">
      <c r="A827">
        <v>9</v>
      </c>
      <c r="B827" s="4">
        <v>43594</v>
      </c>
      <c r="D827" t="s">
        <v>13</v>
      </c>
      <c r="E827" s="1">
        <v>25000</v>
      </c>
      <c r="F827" s="1"/>
      <c r="G827" s="1">
        <v>32652.53</v>
      </c>
      <c r="H827" t="s">
        <v>136</v>
      </c>
      <c r="J827">
        <v>1</v>
      </c>
      <c r="K827" t="str">
        <f>IF(Tabla1[[#This Row],[cheque]]="","''",Tabla1[[#This Row],[cheque]])</f>
        <v>''</v>
      </c>
      <c r="L827">
        <f>VLOOKUP(Tabla1[[#This Row],[banco]],Hoja2!$A$1:$B$6,2,0)</f>
        <v>2</v>
      </c>
      <c r="M827" t="str">
        <f>CONCATENATE("'2019-",J827,"-",Tabla1[[#This Row],[dia]],"'")</f>
        <v>'2019-1-9'</v>
      </c>
      <c r="N827" s="4">
        <f>DATE(2019,J827,Tabla1[[#This Row],[dia]])</f>
        <v>43474</v>
      </c>
      <c r="P827">
        <f>DAY(Tabla1[[#This Row],[fecha]])</f>
        <v>9</v>
      </c>
      <c r="Q827">
        <f>MONTH(Tabla1[[#This Row],[fecha]])</f>
        <v>5</v>
      </c>
      <c r="R827">
        <f>YEAR(Tabla1[[#This Row],[fecha]])</f>
        <v>2019</v>
      </c>
      <c r="S827" t="str">
        <f t="shared" si="36"/>
        <v>'2019-5-9'</v>
      </c>
      <c r="T827" t="str">
        <f t="shared" si="37"/>
        <v/>
      </c>
      <c r="U827" t="str">
        <f t="shared" si="38"/>
        <v>insert into estados_cuenta (tipo_movimiento, concepto, fecha, cheque, total, deposito, pagado, estatus, created_at, updated_at, pagado_boolean, id_cuenta, id_admin) values('INGRESO','TRASPASO DE HSBC A BANCOMER','2019-5-9','',25000,25000,25000,'Pagado','2019-06-27 22:39:00','2019-06-27 22:39:00',1,2,2);</v>
      </c>
    </row>
    <row r="828" spans="1:21" x14ac:dyDescent="0.2">
      <c r="A828">
        <v>9</v>
      </c>
      <c r="B828" s="4">
        <v>43594</v>
      </c>
      <c r="D828" t="s">
        <v>658</v>
      </c>
      <c r="F828" s="1">
        <v>16882.62</v>
      </c>
      <c r="G828" s="1">
        <v>15769.91</v>
      </c>
      <c r="H828" t="s">
        <v>136</v>
      </c>
      <c r="J828">
        <v>1</v>
      </c>
      <c r="K828" t="str">
        <f>IF(Tabla1[[#This Row],[cheque]]="","''",Tabla1[[#This Row],[cheque]])</f>
        <v>''</v>
      </c>
      <c r="L828">
        <f>VLOOKUP(Tabla1[[#This Row],[banco]],Hoja2!$A$1:$B$6,2,0)</f>
        <v>2</v>
      </c>
      <c r="M828" t="str">
        <f>CONCATENATE("'2019-",J828,"-",Tabla1[[#This Row],[dia]],"'")</f>
        <v>'2019-1-9'</v>
      </c>
      <c r="N828" s="4">
        <f>DATE(2019,J828,Tabla1[[#This Row],[dia]])</f>
        <v>43474</v>
      </c>
      <c r="P828">
        <f>DAY(Tabla1[[#This Row],[fecha]])</f>
        <v>9</v>
      </c>
      <c r="Q828">
        <f>MONTH(Tabla1[[#This Row],[fecha]])</f>
        <v>5</v>
      </c>
      <c r="R828">
        <f>YEAR(Tabla1[[#This Row],[fecha]])</f>
        <v>2019</v>
      </c>
      <c r="S828" t="str">
        <f t="shared" si="36"/>
        <v>'2019-5-9'</v>
      </c>
      <c r="T828" t="str">
        <f t="shared" si="37"/>
        <v>insert into estados_cuenta (tipo_movimiento, concepto, fecha, cheque, total, retiro, pagado, estatus, created_at, updated_at, pagado_boolean, id_cuenta, id_admin) values('EGRESO','RM "LA CAMPANA" CL 31, RM D´LAURA FLORERIA" CL 35, RM AURA SANTA" CL43, RM "MINEROS" CL 35, RM "GLOBAL EX CENTRO CAMBIARIO" CL 36, RM "ASTRON" CL 36','2019-5-9','',16882.62,16882.62,16882.62,'Pagado','2019-06-27 22:39:00','2019-06-27 22:39:00',1,2,2);</v>
      </c>
      <c r="U828" t="str">
        <f t="shared" si="38"/>
        <v/>
      </c>
    </row>
    <row r="829" spans="1:21" x14ac:dyDescent="0.2">
      <c r="A829">
        <v>10</v>
      </c>
      <c r="B829" s="4">
        <v>43595</v>
      </c>
      <c r="D829" t="s">
        <v>407</v>
      </c>
      <c r="E829" s="1">
        <v>12630.08</v>
      </c>
      <c r="F829" s="1"/>
      <c r="G829" s="1">
        <v>119992.94</v>
      </c>
      <c r="H829" t="s">
        <v>137</v>
      </c>
      <c r="J829">
        <v>1</v>
      </c>
      <c r="K829" t="str">
        <f>IF(Tabla1[[#This Row],[cheque]]="","''",Tabla1[[#This Row],[cheque]])</f>
        <v>''</v>
      </c>
      <c r="L829">
        <f>VLOOKUP(Tabla1[[#This Row],[banco]],Hoja2!$A$1:$B$6,2,0)</f>
        <v>3</v>
      </c>
      <c r="M829" t="str">
        <f>CONCATENATE("'2019-",J829,"-",Tabla1[[#This Row],[dia]],"'")</f>
        <v>'2019-1-10'</v>
      </c>
      <c r="N829" s="4">
        <f>DATE(2019,J829,Tabla1[[#This Row],[dia]])</f>
        <v>43475</v>
      </c>
      <c r="P829">
        <f>DAY(Tabla1[[#This Row],[fecha]])</f>
        <v>10</v>
      </c>
      <c r="Q829">
        <f>MONTH(Tabla1[[#This Row],[fecha]])</f>
        <v>5</v>
      </c>
      <c r="R829">
        <f>YEAR(Tabla1[[#This Row],[fecha]])</f>
        <v>2019</v>
      </c>
      <c r="S829" t="str">
        <f t="shared" si="36"/>
        <v>'2019-5-10'</v>
      </c>
      <c r="T829" t="str">
        <f t="shared" si="37"/>
        <v/>
      </c>
      <c r="U829" t="str">
        <f t="shared" si="38"/>
        <v>insert into estados_cuenta (tipo_movimiento, concepto, fecha, cheque, total, deposito, pagado, estatus, created_at, updated_at, pagado_boolean, id_cuenta, id_admin) values('INGRESO','GESTIONES NOTARIALES "PANCAKE PARADISE" FACTURA 6089','2019-5-10','',12630.08,12630.08,12630.08,'Pagado','2019-06-27 22:39:00','2019-06-27 22:39:00',1,3,2);</v>
      </c>
    </row>
    <row r="830" spans="1:21" x14ac:dyDescent="0.2">
      <c r="A830">
        <v>10</v>
      </c>
      <c r="B830" s="4">
        <v>43595</v>
      </c>
      <c r="D830" t="s">
        <v>721</v>
      </c>
      <c r="E830" s="1">
        <v>2660</v>
      </c>
      <c r="F830" s="1"/>
      <c r="G830" s="1">
        <v>5417.19</v>
      </c>
      <c r="H830" t="s">
        <v>138</v>
      </c>
      <c r="J830">
        <v>1</v>
      </c>
      <c r="K830" t="str">
        <f>IF(Tabla1[[#This Row],[cheque]]="","''",Tabla1[[#This Row],[cheque]])</f>
        <v>''</v>
      </c>
      <c r="L830">
        <f>VLOOKUP(Tabla1[[#This Row],[banco]],Hoja2!$A$1:$B$6,2,0)</f>
        <v>4</v>
      </c>
      <c r="M830" t="str">
        <f>CONCATENATE("'2019-",J830,"-",Tabla1[[#This Row],[dia]],"'")</f>
        <v>'2019-1-10'</v>
      </c>
      <c r="N830" s="4">
        <f>DATE(2019,J830,Tabla1[[#This Row],[dia]])</f>
        <v>43475</v>
      </c>
      <c r="P830">
        <f>DAY(Tabla1[[#This Row],[fecha]])</f>
        <v>10</v>
      </c>
      <c r="Q830">
        <f>MONTH(Tabla1[[#This Row],[fecha]])</f>
        <v>5</v>
      </c>
      <c r="R830">
        <f>YEAR(Tabla1[[#This Row],[fecha]])</f>
        <v>2019</v>
      </c>
      <c r="S830" t="str">
        <f t="shared" si="36"/>
        <v>'2019-5-10'</v>
      </c>
      <c r="T830" t="str">
        <f t="shared" si="37"/>
        <v/>
      </c>
      <c r="U830" t="str">
        <f t="shared" si="38"/>
        <v>insert into estados_cuenta (tipo_movimiento, concepto, fecha, cheque, total, deposito, pagado, estatus, created_at, updated_at, pagado_boolean, id_cuenta, id_admin) values('INGRESO','BARAKATO SALON LIQUIDACION REN Y DUSO RECIBO 2203','2019-5-10','',2660,2660,2660,'Pagado','2019-06-27 22:39:00','2019-06-27 22:39:00',1,4,2);</v>
      </c>
    </row>
    <row r="831" spans="1:21" x14ac:dyDescent="0.2">
      <c r="A831">
        <v>13</v>
      </c>
      <c r="B831" s="4">
        <v>43598</v>
      </c>
      <c r="D831" t="s">
        <v>408</v>
      </c>
      <c r="E831" s="1">
        <v>7000</v>
      </c>
      <c r="F831" s="1"/>
      <c r="G831" s="1">
        <v>126992.94</v>
      </c>
      <c r="H831" t="s">
        <v>137</v>
      </c>
      <c r="J831">
        <v>1</v>
      </c>
      <c r="K831" t="str">
        <f>IF(Tabla1[[#This Row],[cheque]]="","''",Tabla1[[#This Row],[cheque]])</f>
        <v>''</v>
      </c>
      <c r="L831">
        <f>VLOOKUP(Tabla1[[#This Row],[banco]],Hoja2!$A$1:$B$6,2,0)</f>
        <v>3</v>
      </c>
      <c r="M831" t="str">
        <f>CONCATENATE("'2019-",J831,"-",Tabla1[[#This Row],[dia]],"'")</f>
        <v>'2019-1-13'</v>
      </c>
      <c r="N831" s="4">
        <f>DATE(2019,J831,Tabla1[[#This Row],[dia]])</f>
        <v>43478</v>
      </c>
      <c r="P831">
        <f>DAY(Tabla1[[#This Row],[fecha]])</f>
        <v>13</v>
      </c>
      <c r="Q831">
        <f>MONTH(Tabla1[[#This Row],[fecha]])</f>
        <v>5</v>
      </c>
      <c r="R831">
        <f>YEAR(Tabla1[[#This Row],[fecha]])</f>
        <v>2019</v>
      </c>
      <c r="S831" t="str">
        <f t="shared" si="36"/>
        <v>'2019-5-13'</v>
      </c>
      <c r="T831" t="str">
        <f t="shared" si="37"/>
        <v/>
      </c>
      <c r="U831" t="str">
        <f t="shared" si="38"/>
        <v>insert into estados_cuenta (tipo_movimiento, concepto, fecha, cheque, total, deposito, pagado, estatus, created_at, updated_at, pagado_boolean, id_cuenta, id_admin) values('INGRESO','REN Y DUSO "COCINARTE"','2019-5-13','',7000,7000,7000,'Pagado','2019-06-27 22:39:00','2019-06-27 22:39:00',1,3,2);</v>
      </c>
    </row>
    <row r="832" spans="1:21" x14ac:dyDescent="0.2">
      <c r="A832">
        <v>13</v>
      </c>
      <c r="B832" s="4">
        <v>43598</v>
      </c>
      <c r="D832" t="s">
        <v>409</v>
      </c>
      <c r="E832" s="1">
        <v>7528.4</v>
      </c>
      <c r="F832" s="1"/>
      <c r="G832" s="1">
        <v>134521.34</v>
      </c>
      <c r="H832" t="s">
        <v>137</v>
      </c>
      <c r="J832">
        <v>1</v>
      </c>
      <c r="K832" t="str">
        <f>IF(Tabla1[[#This Row],[cheque]]="","''",Tabla1[[#This Row],[cheque]])</f>
        <v>''</v>
      </c>
      <c r="L832">
        <f>VLOOKUP(Tabla1[[#This Row],[banco]],Hoja2!$A$1:$B$6,2,0)</f>
        <v>3</v>
      </c>
      <c r="M832" t="str">
        <f>CONCATENATE("'2019-",J832,"-",Tabla1[[#This Row],[dia]],"'")</f>
        <v>'2019-1-13'</v>
      </c>
      <c r="N832" s="4">
        <f>DATE(2019,J832,Tabla1[[#This Row],[dia]])</f>
        <v>43478</v>
      </c>
      <c r="P832">
        <f>DAY(Tabla1[[#This Row],[fecha]])</f>
        <v>13</v>
      </c>
      <c r="Q832">
        <f>MONTH(Tabla1[[#This Row],[fecha]])</f>
        <v>5</v>
      </c>
      <c r="R832">
        <f>YEAR(Tabla1[[#This Row],[fecha]])</f>
        <v>2019</v>
      </c>
      <c r="S832" t="str">
        <f t="shared" si="36"/>
        <v>'2019-5-13'</v>
      </c>
      <c r="T832" t="str">
        <f t="shared" si="37"/>
        <v/>
      </c>
      <c r="U832" t="str">
        <f t="shared" si="38"/>
        <v>insert into estados_cuenta (tipo_movimiento, concepto, fecha, cheque, total, deposito, pagado, estatus, created_at, updated_at, pagado_boolean, id_cuenta, id_admin) values('INGRESO','EF MIXTO Y RM "NAOMICELL" FACTURA 6091','2019-5-13','',7528.4,7528.4,7528.4,'Pagado','2019-06-27 22:39:00','2019-06-27 22:39:00',1,3,2);</v>
      </c>
    </row>
    <row r="833" spans="1:21" x14ac:dyDescent="0.2">
      <c r="A833">
        <v>13</v>
      </c>
      <c r="B833" s="4">
        <v>43598</v>
      </c>
      <c r="D833" t="s">
        <v>659</v>
      </c>
      <c r="F833" s="1">
        <v>8313.58</v>
      </c>
      <c r="G833" s="1">
        <v>7456.33</v>
      </c>
      <c r="H833" t="s">
        <v>136</v>
      </c>
      <c r="J833">
        <v>1</v>
      </c>
      <c r="K833" t="str">
        <f>IF(Tabla1[[#This Row],[cheque]]="","''",Tabla1[[#This Row],[cheque]])</f>
        <v>''</v>
      </c>
      <c r="L833">
        <f>VLOOKUP(Tabla1[[#This Row],[banco]],Hoja2!$A$1:$B$6,2,0)</f>
        <v>2</v>
      </c>
      <c r="M833" t="str">
        <f>CONCATENATE("'2019-",J833,"-",Tabla1[[#This Row],[dia]],"'")</f>
        <v>'2019-1-13'</v>
      </c>
      <c r="N833" s="4">
        <f>DATE(2019,J833,Tabla1[[#This Row],[dia]])</f>
        <v>43478</v>
      </c>
      <c r="P833">
        <f>DAY(Tabla1[[#This Row],[fecha]])</f>
        <v>13</v>
      </c>
      <c r="Q833">
        <f>MONTH(Tabla1[[#This Row],[fecha]])</f>
        <v>5</v>
      </c>
      <c r="R833">
        <f>YEAR(Tabla1[[#This Row],[fecha]])</f>
        <v>2019</v>
      </c>
      <c r="S833" t="str">
        <f t="shared" si="36"/>
        <v>'2019-5-13'</v>
      </c>
      <c r="T833" t="str">
        <f t="shared" si="37"/>
        <v>insert into estados_cuenta (tipo_movimiento, concepto, fecha, cheque, total, retiro, pagado, estatus, created_at, updated_at, pagado_boolean, id_cuenta, id_admin) values('EGRESO','REN Y DUSO "BARAKATO SALON", REN Y DUSO "COCINARTE ESCUELA DE COCINA Y ARTE GASTRONOMICO"','2019-5-13','',8313.58,8313.58,8313.58,'Pagado','2019-06-27 22:39:00','2019-06-27 22:39:00',1,2,2);</v>
      </c>
      <c r="U833" t="str">
        <f t="shared" si="38"/>
        <v/>
      </c>
    </row>
    <row r="834" spans="1:21" x14ac:dyDescent="0.2">
      <c r="A834">
        <v>14</v>
      </c>
      <c r="B834" s="4">
        <v>43599</v>
      </c>
      <c r="D834" t="s">
        <v>410</v>
      </c>
      <c r="E834" s="1">
        <v>3480</v>
      </c>
      <c r="F834" s="1"/>
      <c r="G834" s="1">
        <v>138001.34</v>
      </c>
      <c r="H834" t="s">
        <v>137</v>
      </c>
      <c r="J834">
        <v>1</v>
      </c>
      <c r="K834" t="str">
        <f>IF(Tabla1[[#This Row],[cheque]]="","''",Tabla1[[#This Row],[cheque]])</f>
        <v>''</v>
      </c>
      <c r="L834">
        <f>VLOOKUP(Tabla1[[#This Row],[banco]],Hoja2!$A$1:$B$6,2,0)</f>
        <v>3</v>
      </c>
      <c r="M834" t="str">
        <f>CONCATENATE("'2019-",J834,"-",Tabla1[[#This Row],[dia]],"'")</f>
        <v>'2019-1-14'</v>
      </c>
      <c r="N834" s="4">
        <f>DATE(2019,J834,Tabla1[[#This Row],[dia]])</f>
        <v>43479</v>
      </c>
      <c r="P834">
        <f>DAY(Tabla1[[#This Row],[fecha]])</f>
        <v>14</v>
      </c>
      <c r="Q834">
        <f>MONTH(Tabla1[[#This Row],[fecha]])</f>
        <v>5</v>
      </c>
      <c r="R834">
        <f>YEAR(Tabla1[[#This Row],[fecha]])</f>
        <v>2019</v>
      </c>
      <c r="S834" t="str">
        <f t="shared" si="36"/>
        <v>'2019-5-14'</v>
      </c>
      <c r="T834" t="str">
        <f t="shared" si="37"/>
        <v/>
      </c>
      <c r="U834" t="str">
        <f t="shared" si="38"/>
        <v>insert into estados_cuenta (tipo_movimiento, concepto, fecha, cheque, total, deposito, pagado, estatus, created_at, updated_at, pagado_boolean, id_cuenta, id_admin) values('INGRESO','TITRM "UNA MISIÓN DE ENTREGA" (Clase 35) Y "DISPOSITIVOS SIEMPRE" (Clase 35) FACTURA 6088','2019-5-14','',3480,3480,3480,'Pagado','2019-06-27 22:39:00','2019-06-27 22:39:00',1,3,2);</v>
      </c>
    </row>
    <row r="835" spans="1:21" x14ac:dyDescent="0.2">
      <c r="A835">
        <v>14</v>
      </c>
      <c r="B835" s="4">
        <v>43599</v>
      </c>
      <c r="D835" t="s">
        <v>5</v>
      </c>
      <c r="F835" s="1">
        <v>30000</v>
      </c>
      <c r="G835" s="1">
        <v>108001.34</v>
      </c>
      <c r="H835" t="s">
        <v>137</v>
      </c>
      <c r="J835">
        <v>1</v>
      </c>
      <c r="K835" t="str">
        <f>IF(Tabla1[[#This Row],[cheque]]="","''",Tabla1[[#This Row],[cheque]])</f>
        <v>''</v>
      </c>
      <c r="L835">
        <f>VLOOKUP(Tabla1[[#This Row],[banco]],Hoja2!$A$1:$B$6,2,0)</f>
        <v>3</v>
      </c>
      <c r="M835" t="str">
        <f>CONCATENATE("'2019-",J835,"-",Tabla1[[#This Row],[dia]],"'")</f>
        <v>'2019-1-14'</v>
      </c>
      <c r="N835" s="4">
        <f>DATE(2019,J835,Tabla1[[#This Row],[dia]])</f>
        <v>43479</v>
      </c>
      <c r="P835">
        <f>DAY(Tabla1[[#This Row],[fecha]])</f>
        <v>14</v>
      </c>
      <c r="Q835">
        <f>MONTH(Tabla1[[#This Row],[fecha]])</f>
        <v>5</v>
      </c>
      <c r="R835">
        <f>YEAR(Tabla1[[#This Row],[fecha]])</f>
        <v>2019</v>
      </c>
      <c r="S835" t="str">
        <f t="shared" ref="S835:S898" si="39">CONCATENATE("'2019-",Q835,"-",P835,"'")</f>
        <v>'2019-5-14'</v>
      </c>
      <c r="T835" t="str">
        <f t="shared" ref="T835:T898" si="40">IF(F835="","",CONCATENATE("insert into estados_cuenta (tipo_movimiento, concepto, fecha, cheque, total, retiro, pagado, estatus, created_at, updated_at, pagado_boolean, id_cuenta, id_admin) values('EGRESO','",D835,"',",S835,",",K835,",",F835,",",F835,",",F835,",'Pagado','2019-06-27 22:39:00','2019-06-27 22:39:00',1,",L835,",2);"))</f>
        <v>insert into estados_cuenta (tipo_movimiento, concepto, fecha, cheque, total, retiro, pagado, estatus, created_at, updated_at, pagado_boolean, id_cuenta, id_admin) values('EGRESO','TRASPASO DE HSBC A SCOTIABANK','2019-5-14','',30000,30000,30000,'Pagado','2019-06-27 22:39:00','2019-06-27 22:39:00',1,3,2);</v>
      </c>
      <c r="U835" t="str">
        <f t="shared" ref="U835:U898" si="41">IF(E835="","",CONCATENATE("insert into estados_cuenta (tipo_movimiento, concepto, fecha, cheque, total, deposito, pagado, estatus, created_at, updated_at, pagado_boolean, id_cuenta, id_admin) values('INGRESO','",D835,"',",S835,",",K835,",",E835,",",E835,",",E835,",'Pagado','2019-06-27 22:39:00','2019-06-27 22:39:00',1,",L835,",2);"))</f>
        <v/>
      </c>
    </row>
    <row r="836" spans="1:21" x14ac:dyDescent="0.2">
      <c r="A836">
        <v>14</v>
      </c>
      <c r="B836" s="4">
        <v>43599</v>
      </c>
      <c r="D836" t="s">
        <v>13</v>
      </c>
      <c r="F836" s="1">
        <v>25000</v>
      </c>
      <c r="G836" s="1">
        <v>83001.34</v>
      </c>
      <c r="H836" t="s">
        <v>137</v>
      </c>
      <c r="J836">
        <v>1</v>
      </c>
      <c r="K836" t="str">
        <f>IF(Tabla1[[#This Row],[cheque]]="","''",Tabla1[[#This Row],[cheque]])</f>
        <v>''</v>
      </c>
      <c r="L836">
        <f>VLOOKUP(Tabla1[[#This Row],[banco]],Hoja2!$A$1:$B$6,2,0)</f>
        <v>3</v>
      </c>
      <c r="M836" t="str">
        <f>CONCATENATE("'2019-",J836,"-",Tabla1[[#This Row],[dia]],"'")</f>
        <v>'2019-1-14'</v>
      </c>
      <c r="N836" s="4">
        <f>DATE(2019,J836,Tabla1[[#This Row],[dia]])</f>
        <v>43479</v>
      </c>
      <c r="P836">
        <f>DAY(Tabla1[[#This Row],[fecha]])</f>
        <v>14</v>
      </c>
      <c r="Q836">
        <f>MONTH(Tabla1[[#This Row],[fecha]])</f>
        <v>5</v>
      </c>
      <c r="R836">
        <f>YEAR(Tabla1[[#This Row],[fecha]])</f>
        <v>2019</v>
      </c>
      <c r="S836" t="str">
        <f t="shared" si="39"/>
        <v>'2019-5-14'</v>
      </c>
      <c r="T836" t="str">
        <f t="shared" si="40"/>
        <v>insert into estados_cuenta (tipo_movimiento, concepto, fecha, cheque, total, retiro, pagado, estatus, created_at, updated_at, pagado_boolean, id_cuenta, id_admin) values('EGRESO','TRASPASO DE HSBC A BANCOMER','2019-5-14','',25000,25000,25000,'Pagado','2019-06-27 22:39:00','2019-06-27 22:39:00',1,3,2);</v>
      </c>
      <c r="U836" t="str">
        <f t="shared" si="41"/>
        <v/>
      </c>
    </row>
    <row r="837" spans="1:21" x14ac:dyDescent="0.2">
      <c r="A837">
        <v>14</v>
      </c>
      <c r="B837" s="4">
        <v>43599</v>
      </c>
      <c r="D837" t="s">
        <v>411</v>
      </c>
      <c r="F837" s="1">
        <v>148.47999999999999</v>
      </c>
      <c r="G837" s="1">
        <v>82852.86</v>
      </c>
      <c r="H837" t="s">
        <v>137</v>
      </c>
      <c r="J837">
        <v>1</v>
      </c>
      <c r="K837" t="str">
        <f>IF(Tabla1[[#This Row],[cheque]]="","''",Tabla1[[#This Row],[cheque]])</f>
        <v>''</v>
      </c>
      <c r="L837">
        <f>VLOOKUP(Tabla1[[#This Row],[banco]],Hoja2!$A$1:$B$6,2,0)</f>
        <v>3</v>
      </c>
      <c r="M837" t="str">
        <f>CONCATENATE("'2019-",J837,"-",Tabla1[[#This Row],[dia]],"'")</f>
        <v>'2019-1-14'</v>
      </c>
      <c r="N837" s="4">
        <f>DATE(2019,J837,Tabla1[[#This Row],[dia]])</f>
        <v>43479</v>
      </c>
      <c r="P837">
        <f>DAY(Tabla1[[#This Row],[fecha]])</f>
        <v>14</v>
      </c>
      <c r="Q837">
        <f>MONTH(Tabla1[[#This Row],[fecha]])</f>
        <v>5</v>
      </c>
      <c r="R837">
        <f>YEAR(Tabla1[[#This Row],[fecha]])</f>
        <v>2019</v>
      </c>
      <c r="S837" t="str">
        <f t="shared" si="39"/>
        <v>'2019-5-14'</v>
      </c>
      <c r="T837" t="str">
        <f t="shared" si="40"/>
        <v>insert into estados_cuenta (tipo_movimiento, concepto, fecha, cheque, total, retiro, pagado, estatus, created_at, updated_at, pagado_boolean, id_cuenta, id_admin) values('EGRESO','FEDEX 3280944','2019-5-14','',148.48,148.48,148.48,'Pagado','2019-06-27 22:39:00','2019-06-27 22:39:00',1,3,2);</v>
      </c>
      <c r="U837" t="str">
        <f t="shared" si="41"/>
        <v/>
      </c>
    </row>
    <row r="838" spans="1:21" x14ac:dyDescent="0.2">
      <c r="A838">
        <v>14</v>
      </c>
      <c r="B838" s="4">
        <v>43599</v>
      </c>
      <c r="D838" t="s">
        <v>376</v>
      </c>
      <c r="F838" s="1">
        <v>1300</v>
      </c>
      <c r="G838" s="1">
        <v>81552.86</v>
      </c>
      <c r="H838" t="s">
        <v>137</v>
      </c>
      <c r="J838">
        <v>1</v>
      </c>
      <c r="K838" t="str">
        <f>IF(Tabla1[[#This Row],[cheque]]="","''",Tabla1[[#This Row],[cheque]])</f>
        <v>''</v>
      </c>
      <c r="L838">
        <f>VLOOKUP(Tabla1[[#This Row],[banco]],Hoja2!$A$1:$B$6,2,0)</f>
        <v>3</v>
      </c>
      <c r="M838" t="str">
        <f>CONCATENATE("'2019-",J838,"-",Tabla1[[#This Row],[dia]],"'")</f>
        <v>'2019-1-14'</v>
      </c>
      <c r="N838" s="4">
        <f>DATE(2019,J838,Tabla1[[#This Row],[dia]])</f>
        <v>43479</v>
      </c>
      <c r="P838">
        <f>DAY(Tabla1[[#This Row],[fecha]])</f>
        <v>14</v>
      </c>
      <c r="Q838">
        <f>MONTH(Tabla1[[#This Row],[fecha]])</f>
        <v>5</v>
      </c>
      <c r="R838">
        <f>YEAR(Tabla1[[#This Row],[fecha]])</f>
        <v>2019</v>
      </c>
      <c r="S838" t="str">
        <f t="shared" si="39"/>
        <v>'2019-5-14'</v>
      </c>
      <c r="T838" t="str">
        <f t="shared" si="40"/>
        <v>insert into estados_cuenta (tipo_movimiento, concepto, fecha, cheque, total, retiro, pagado, estatus, created_at, updated_at, pagado_boolean, id_cuenta, id_admin) values('EGRESO','PAGO EVM','2019-5-14','',1300,1300,1300,'Pagado','2019-06-27 22:39:00','2019-06-27 22:39:00',1,3,2);</v>
      </c>
      <c r="U838" t="str">
        <f t="shared" si="41"/>
        <v/>
      </c>
    </row>
    <row r="839" spans="1:21" x14ac:dyDescent="0.2">
      <c r="A839">
        <v>14</v>
      </c>
      <c r="B839" s="4">
        <v>43599</v>
      </c>
      <c r="D839" t="s">
        <v>412</v>
      </c>
      <c r="F839" s="1">
        <v>15000</v>
      </c>
      <c r="G839" s="1">
        <v>66552.86</v>
      </c>
      <c r="H839" t="s">
        <v>137</v>
      </c>
      <c r="J839">
        <v>1</v>
      </c>
      <c r="K839" t="str">
        <f>IF(Tabla1[[#This Row],[cheque]]="","''",Tabla1[[#This Row],[cheque]])</f>
        <v>''</v>
      </c>
      <c r="L839">
        <f>VLOOKUP(Tabla1[[#This Row],[banco]],Hoja2!$A$1:$B$6,2,0)</f>
        <v>3</v>
      </c>
      <c r="M839" t="str">
        <f>CONCATENATE("'2019-",J839,"-",Tabla1[[#This Row],[dia]],"'")</f>
        <v>'2019-1-14'</v>
      </c>
      <c r="N839" s="4">
        <f>DATE(2019,J839,Tabla1[[#This Row],[dia]])</f>
        <v>43479</v>
      </c>
      <c r="P839">
        <f>DAY(Tabla1[[#This Row],[fecha]])</f>
        <v>14</v>
      </c>
      <c r="Q839">
        <f>MONTH(Tabla1[[#This Row],[fecha]])</f>
        <v>5</v>
      </c>
      <c r="R839">
        <f>YEAR(Tabla1[[#This Row],[fecha]])</f>
        <v>2019</v>
      </c>
      <c r="S839" t="str">
        <f t="shared" si="39"/>
        <v>'2019-5-14'</v>
      </c>
      <c r="T839" t="str">
        <f t="shared" si="40"/>
        <v>insert into estados_cuenta (tipo_movimiento, concepto, fecha, cheque, total, retiro, pagado, estatus, created_at, updated_at, pagado_boolean, id_cuenta, id_admin) values('EGRESO','PAGO SEIRA','2019-5-14','',15000,15000,15000,'Pagado','2019-06-27 22:39:00','2019-06-27 22:39:00',1,3,2);</v>
      </c>
      <c r="U839" t="str">
        <f t="shared" si="41"/>
        <v/>
      </c>
    </row>
    <row r="840" spans="1:21" x14ac:dyDescent="0.2">
      <c r="A840">
        <v>14</v>
      </c>
      <c r="B840" s="4">
        <v>43599</v>
      </c>
      <c r="D840" t="s">
        <v>412</v>
      </c>
      <c r="F840" s="1">
        <v>2129.77</v>
      </c>
      <c r="G840" s="1">
        <v>64423.09</v>
      </c>
      <c r="H840" t="s">
        <v>137</v>
      </c>
      <c r="J840">
        <v>1</v>
      </c>
      <c r="K840" t="str">
        <f>IF(Tabla1[[#This Row],[cheque]]="","''",Tabla1[[#This Row],[cheque]])</f>
        <v>''</v>
      </c>
      <c r="L840">
        <f>VLOOKUP(Tabla1[[#This Row],[banco]],Hoja2!$A$1:$B$6,2,0)</f>
        <v>3</v>
      </c>
      <c r="M840" t="str">
        <f>CONCATENATE("'2019-",J840,"-",Tabla1[[#This Row],[dia]],"'")</f>
        <v>'2019-1-14'</v>
      </c>
      <c r="N840" s="4">
        <f>DATE(2019,J840,Tabla1[[#This Row],[dia]])</f>
        <v>43479</v>
      </c>
      <c r="P840">
        <f>DAY(Tabla1[[#This Row],[fecha]])</f>
        <v>14</v>
      </c>
      <c r="Q840">
        <f>MONTH(Tabla1[[#This Row],[fecha]])</f>
        <v>5</v>
      </c>
      <c r="R840">
        <f>YEAR(Tabla1[[#This Row],[fecha]])</f>
        <v>2019</v>
      </c>
      <c r="S840" t="str">
        <f t="shared" si="39"/>
        <v>'2019-5-14'</v>
      </c>
      <c r="T840" t="str">
        <f t="shared" si="40"/>
        <v>insert into estados_cuenta (tipo_movimiento, concepto, fecha, cheque, total, retiro, pagado, estatus, created_at, updated_at, pagado_boolean, id_cuenta, id_admin) values('EGRESO','PAGO SEIRA','2019-5-14','',2129.77,2129.77,2129.77,'Pagado','2019-06-27 22:39:00','2019-06-27 22:39:00',1,3,2);</v>
      </c>
      <c r="U840" t="str">
        <f t="shared" si="41"/>
        <v/>
      </c>
    </row>
    <row r="841" spans="1:21" x14ac:dyDescent="0.2">
      <c r="A841">
        <v>14</v>
      </c>
      <c r="B841" s="4">
        <v>43599</v>
      </c>
      <c r="D841" t="s">
        <v>413</v>
      </c>
      <c r="F841" s="1">
        <v>200</v>
      </c>
      <c r="G841" s="1">
        <v>64223.09</v>
      </c>
      <c r="H841" t="s">
        <v>137</v>
      </c>
      <c r="J841">
        <v>1</v>
      </c>
      <c r="K841" t="str">
        <f>IF(Tabla1[[#This Row],[cheque]]="","''",Tabla1[[#This Row],[cheque]])</f>
        <v>''</v>
      </c>
      <c r="L841">
        <f>VLOOKUP(Tabla1[[#This Row],[banco]],Hoja2!$A$1:$B$6,2,0)</f>
        <v>3</v>
      </c>
      <c r="M841" t="str">
        <f>CONCATENATE("'2019-",J841,"-",Tabla1[[#This Row],[dia]],"'")</f>
        <v>'2019-1-14'</v>
      </c>
      <c r="N841" s="4">
        <f>DATE(2019,J841,Tabla1[[#This Row],[dia]])</f>
        <v>43479</v>
      </c>
      <c r="P841">
        <f>DAY(Tabla1[[#This Row],[fecha]])</f>
        <v>14</v>
      </c>
      <c r="Q841">
        <f>MONTH(Tabla1[[#This Row],[fecha]])</f>
        <v>5</v>
      </c>
      <c r="R841">
        <f>YEAR(Tabla1[[#This Row],[fecha]])</f>
        <v>2019</v>
      </c>
      <c r="S841" t="str">
        <f t="shared" si="39"/>
        <v>'2019-5-14'</v>
      </c>
      <c r="T841" t="str">
        <f t="shared" si="40"/>
        <v>insert into estados_cuenta (tipo_movimiento, concepto, fecha, cheque, total, retiro, pagado, estatus, created_at, updated_at, pagado_boolean, id_cuenta, id_admin) values('EGRESO','PAGO EVA','2019-5-14','',200,200,200,'Pagado','2019-06-27 22:39:00','2019-06-27 22:39:00',1,3,2);</v>
      </c>
      <c r="U841" t="str">
        <f t="shared" si="41"/>
        <v/>
      </c>
    </row>
    <row r="842" spans="1:21" x14ac:dyDescent="0.2">
      <c r="A842">
        <v>14</v>
      </c>
      <c r="B842" s="4">
        <v>43599</v>
      </c>
      <c r="D842" t="s">
        <v>414</v>
      </c>
      <c r="E842" s="1">
        <v>3190</v>
      </c>
      <c r="F842" s="1"/>
      <c r="G842" s="1">
        <v>67413.09</v>
      </c>
      <c r="H842" t="s">
        <v>137</v>
      </c>
      <c r="J842">
        <v>1</v>
      </c>
      <c r="K842" t="str">
        <f>IF(Tabla1[[#This Row],[cheque]]="","''",Tabla1[[#This Row],[cheque]])</f>
        <v>''</v>
      </c>
      <c r="L842">
        <f>VLOOKUP(Tabla1[[#This Row],[banco]],Hoja2!$A$1:$B$6,2,0)</f>
        <v>3</v>
      </c>
      <c r="M842" t="str">
        <f>CONCATENATE("'2019-",J842,"-",Tabla1[[#This Row],[dia]],"'")</f>
        <v>'2019-1-14'</v>
      </c>
      <c r="N842" s="4">
        <f>DATE(2019,J842,Tabla1[[#This Row],[dia]])</f>
        <v>43479</v>
      </c>
      <c r="P842">
        <f>DAY(Tabla1[[#This Row],[fecha]])</f>
        <v>14</v>
      </c>
      <c r="Q842">
        <f>MONTH(Tabla1[[#This Row],[fecha]])</f>
        <v>5</v>
      </c>
      <c r="R842">
        <f>YEAR(Tabla1[[#This Row],[fecha]])</f>
        <v>2019</v>
      </c>
      <c r="S842" t="str">
        <f t="shared" si="39"/>
        <v>'2019-5-14'</v>
      </c>
      <c r="T842" t="str">
        <f t="shared" si="40"/>
        <v/>
      </c>
      <c r="U842" t="str">
        <f t="shared" si="41"/>
        <v>insert into estados_cuenta (tipo_movimiento, concepto, fecha, cheque, total, deposito, pagado, estatus, created_at, updated_at, pagado_boolean, id_cuenta, id_admin) values('INGRESO','RO "CIUDADES INTELIGENTES" Y PAQ FACTURA 6090','2019-5-14','',3190,3190,3190,'Pagado','2019-06-27 22:39:00','2019-06-27 22:39:00',1,3,2);</v>
      </c>
    </row>
    <row r="843" spans="1:21" x14ac:dyDescent="0.2">
      <c r="A843">
        <v>14</v>
      </c>
      <c r="B843" s="4">
        <v>43599</v>
      </c>
      <c r="D843" t="s">
        <v>415</v>
      </c>
      <c r="F843" s="1">
        <v>6041.31</v>
      </c>
      <c r="G843" s="1">
        <v>61371.78</v>
      </c>
      <c r="H843" t="s">
        <v>137</v>
      </c>
      <c r="J843">
        <v>1</v>
      </c>
      <c r="K843" t="str">
        <f>IF(Tabla1[[#This Row],[cheque]]="","''",Tabla1[[#This Row],[cheque]])</f>
        <v>''</v>
      </c>
      <c r="L843">
        <f>VLOOKUP(Tabla1[[#This Row],[banco]],Hoja2!$A$1:$B$6,2,0)</f>
        <v>3</v>
      </c>
      <c r="M843" t="str">
        <f>CONCATENATE("'2019-",J843,"-",Tabla1[[#This Row],[dia]],"'")</f>
        <v>'2019-1-14'</v>
      </c>
      <c r="N843" s="4">
        <f>DATE(2019,J843,Tabla1[[#This Row],[dia]])</f>
        <v>43479</v>
      </c>
      <c r="P843">
        <f>DAY(Tabla1[[#This Row],[fecha]])</f>
        <v>14</v>
      </c>
      <c r="Q843">
        <f>MONTH(Tabla1[[#This Row],[fecha]])</f>
        <v>5</v>
      </c>
      <c r="R843">
        <f>YEAR(Tabla1[[#This Row],[fecha]])</f>
        <v>2019</v>
      </c>
      <c r="S843" t="str">
        <f t="shared" si="39"/>
        <v>'2019-5-14'</v>
      </c>
      <c r="T843" t="str">
        <f t="shared" si="40"/>
        <v>insert into estados_cuenta (tipo_movimiento, concepto, fecha, cheque, total, retiro, pagado, estatus, created_at, updated_at, pagado_boolean, id_cuenta, id_admin) values('EGRESO','LIVERPOOL','2019-5-14','',6041.31,6041.31,6041.31,'Pagado','2019-06-27 22:39:00','2019-06-27 22:39:00',1,3,2);</v>
      </c>
      <c r="U843" t="str">
        <f t="shared" si="41"/>
        <v/>
      </c>
    </row>
    <row r="844" spans="1:21" x14ac:dyDescent="0.2">
      <c r="A844">
        <v>14</v>
      </c>
      <c r="B844" s="4">
        <v>43599</v>
      </c>
      <c r="D844" t="s">
        <v>13</v>
      </c>
      <c r="E844" s="1">
        <v>25000</v>
      </c>
      <c r="F844" s="1"/>
      <c r="G844" s="1">
        <v>32456.33</v>
      </c>
      <c r="H844" t="s">
        <v>136</v>
      </c>
      <c r="J844">
        <v>1</v>
      </c>
      <c r="K844" t="str">
        <f>IF(Tabla1[[#This Row],[cheque]]="","''",Tabla1[[#This Row],[cheque]])</f>
        <v>''</v>
      </c>
      <c r="L844">
        <f>VLOOKUP(Tabla1[[#This Row],[banco]],Hoja2!$A$1:$B$6,2,0)</f>
        <v>2</v>
      </c>
      <c r="M844" t="str">
        <f>CONCATENATE("'2019-",J844,"-",Tabla1[[#This Row],[dia]],"'")</f>
        <v>'2019-1-14'</v>
      </c>
      <c r="N844" s="4">
        <f>DATE(2019,J844,Tabla1[[#This Row],[dia]])</f>
        <v>43479</v>
      </c>
      <c r="P844">
        <f>DAY(Tabla1[[#This Row],[fecha]])</f>
        <v>14</v>
      </c>
      <c r="Q844">
        <f>MONTH(Tabla1[[#This Row],[fecha]])</f>
        <v>5</v>
      </c>
      <c r="R844">
        <f>YEAR(Tabla1[[#This Row],[fecha]])</f>
        <v>2019</v>
      </c>
      <c r="S844" t="str">
        <f t="shared" si="39"/>
        <v>'2019-5-14'</v>
      </c>
      <c r="T844" t="str">
        <f t="shared" si="40"/>
        <v/>
      </c>
      <c r="U844" t="str">
        <f t="shared" si="41"/>
        <v>insert into estados_cuenta (tipo_movimiento, concepto, fecha, cheque, total, deposito, pagado, estatus, created_at, updated_at, pagado_boolean, id_cuenta, id_admin) values('INGRESO','TRASPASO DE HSBC A BANCOMER','2019-5-14','',25000,25000,25000,'Pagado','2019-06-27 22:39:00','2019-06-27 22:39:00',1,2,2);</v>
      </c>
    </row>
    <row r="845" spans="1:21" x14ac:dyDescent="0.2">
      <c r="A845">
        <v>14</v>
      </c>
      <c r="B845" s="4">
        <v>43599</v>
      </c>
      <c r="D845" t="s">
        <v>660</v>
      </c>
      <c r="F845" s="1">
        <v>20651.91</v>
      </c>
      <c r="G845" s="1">
        <v>11804.42</v>
      </c>
      <c r="H845" t="s">
        <v>136</v>
      </c>
      <c r="J845">
        <v>1</v>
      </c>
      <c r="K845" t="str">
        <f>IF(Tabla1[[#This Row],[cheque]]="","''",Tabla1[[#This Row],[cheque]])</f>
        <v>''</v>
      </c>
      <c r="L845">
        <f>VLOOKUP(Tabla1[[#This Row],[banco]],Hoja2!$A$1:$B$6,2,0)</f>
        <v>2</v>
      </c>
      <c r="M845" t="str">
        <f>CONCATENATE("'2019-",J845,"-",Tabla1[[#This Row],[dia]],"'")</f>
        <v>'2019-1-14'</v>
      </c>
      <c r="N845" s="4">
        <f>DATE(2019,J845,Tabla1[[#This Row],[dia]])</f>
        <v>43479</v>
      </c>
      <c r="P845">
        <f>DAY(Tabla1[[#This Row],[fecha]])</f>
        <v>14</v>
      </c>
      <c r="Q845">
        <f>MONTH(Tabla1[[#This Row],[fecha]])</f>
        <v>5</v>
      </c>
      <c r="R845">
        <f>YEAR(Tabla1[[#This Row],[fecha]])</f>
        <v>2019</v>
      </c>
      <c r="S845" t="str">
        <f t="shared" si="39"/>
        <v>'2019-5-14'</v>
      </c>
      <c r="T845" t="str">
        <f t="shared" si="40"/>
        <v>insert into estados_cuenta (tipo_movimiento, concepto, fecha, cheque, total, retiro, pagado, estatus, created_at, updated_at, pagado_boolean, id_cuenta, id_admin) values('EGRESO','BT "CALZADO DEPORTIVO MIKE GARZA", RM "EPIFANIA" CL 30, RM AC "EXPERIENCIA Y ALTA TECNOLOGIA PARA TU SALUD" CL 44, RM AC "EXPERIENCE AND HI TEC FOR YOUR HEALTH" CL 44, RM "EXPO CHIHUAHUA" CL 43, RM "HEBILLAS DOS POTRILLOS" CL 35, RM "PEGACER BY INTERCERAMIC" CL 1','2019-5-14','',20651.91,20651.91,20651.91,'Pagado','2019-06-27 22:39:00','2019-06-27 22:39:00',1,2,2);</v>
      </c>
      <c r="U845" t="str">
        <f t="shared" si="41"/>
        <v/>
      </c>
    </row>
    <row r="846" spans="1:21" x14ac:dyDescent="0.2">
      <c r="A846">
        <v>14</v>
      </c>
      <c r="B846" s="4">
        <v>43599</v>
      </c>
      <c r="D846" t="s">
        <v>661</v>
      </c>
      <c r="F846" s="1">
        <v>8441.31</v>
      </c>
      <c r="G846" s="1">
        <v>3363.11</v>
      </c>
      <c r="H846" t="s">
        <v>136</v>
      </c>
      <c r="J846">
        <v>1</v>
      </c>
      <c r="K846" t="str">
        <f>IF(Tabla1[[#This Row],[cheque]]="","''",Tabla1[[#This Row],[cheque]])</f>
        <v>''</v>
      </c>
      <c r="L846">
        <f>VLOOKUP(Tabla1[[#This Row],[banco]],Hoja2!$A$1:$B$6,2,0)</f>
        <v>2</v>
      </c>
      <c r="M846" t="str">
        <f>CONCATENATE("'2019-",J846,"-",Tabla1[[#This Row],[dia]],"'")</f>
        <v>'2019-1-14'</v>
      </c>
      <c r="N846" s="4">
        <f>DATE(2019,J846,Tabla1[[#This Row],[dia]])</f>
        <v>43479</v>
      </c>
      <c r="P846">
        <f>DAY(Tabla1[[#This Row],[fecha]])</f>
        <v>14</v>
      </c>
      <c r="Q846">
        <f>MONTH(Tabla1[[#This Row],[fecha]])</f>
        <v>5</v>
      </c>
      <c r="R846">
        <f>YEAR(Tabla1[[#This Row],[fecha]])</f>
        <v>2019</v>
      </c>
      <c r="S846" t="str">
        <f t="shared" si="39"/>
        <v>'2019-5-14'</v>
      </c>
      <c r="T846" t="str">
        <f t="shared" si="40"/>
        <v>insert into estados_cuenta (tipo_movimiento, concepto, fecha, cheque, total, retiro, pagado, estatus, created_at, updated_at, pagado_boolean, id_cuenta, id_admin) values('EGRESO','RM "COLOSO" CL 1, RM "LA FUERZA BY INTERCERAMIC" CL 1, RM "DICK" CL 12, RM "GW INTEGRACION" CL 42','2019-5-14','',8441.31,8441.31,8441.31,'Pagado','2019-06-27 22:39:00','2019-06-27 22:39:00',1,2,2);</v>
      </c>
      <c r="U846" t="str">
        <f t="shared" si="41"/>
        <v/>
      </c>
    </row>
    <row r="847" spans="1:21" x14ac:dyDescent="0.2">
      <c r="A847" s="5">
        <v>14</v>
      </c>
      <c r="B847" s="7">
        <v>43599</v>
      </c>
      <c r="C847" s="5"/>
      <c r="D847" s="5" t="s">
        <v>682</v>
      </c>
      <c r="E847" s="6">
        <v>30000</v>
      </c>
      <c r="F847" s="6"/>
      <c r="G847" s="6">
        <v>35882</v>
      </c>
      <c r="H847" t="s">
        <v>140</v>
      </c>
      <c r="J847">
        <v>1</v>
      </c>
      <c r="K847" t="str">
        <f>IF(Tabla1[[#This Row],[cheque]]="","''",Tabla1[[#This Row],[cheque]])</f>
        <v>''</v>
      </c>
      <c r="L847">
        <f>VLOOKUP(Tabla1[[#This Row],[banco]],Hoja2!$A$1:$B$6,2,0)</f>
        <v>6</v>
      </c>
      <c r="M847" t="str">
        <f>CONCATENATE("'2019-",J847,"-",Tabla1[[#This Row],[dia]],"'")</f>
        <v>'2019-1-14'</v>
      </c>
      <c r="N847" s="4">
        <f>DATE(2019,J847,Tabla1[[#This Row],[dia]])</f>
        <v>43479</v>
      </c>
      <c r="P847">
        <f>DAY(Tabla1[[#This Row],[fecha]])</f>
        <v>14</v>
      </c>
      <c r="Q847">
        <f>MONTH(Tabla1[[#This Row],[fecha]])</f>
        <v>5</v>
      </c>
      <c r="R847">
        <f>YEAR(Tabla1[[#This Row],[fecha]])</f>
        <v>2019</v>
      </c>
      <c r="S847" t="str">
        <f t="shared" si="39"/>
        <v>'2019-5-14'</v>
      </c>
      <c r="T847" t="str">
        <f t="shared" si="40"/>
        <v/>
      </c>
      <c r="U847" t="str">
        <f t="shared" si="41"/>
        <v>insert into estados_cuenta (tipo_movimiento, concepto, fecha, cheque, total, deposito, pagado, estatus, created_at, updated_at, pagado_boolean, id_cuenta, id_admin) values('INGRESO','TRANSFERENCIA INTERBANCARIA','2019-5-14','',30000,30000,30000,'Pagado','2019-06-27 22:39:00','2019-06-27 22:39:00',1,6,2);</v>
      </c>
    </row>
    <row r="848" spans="1:21" x14ac:dyDescent="0.2">
      <c r="A848">
        <v>14</v>
      </c>
      <c r="B848" s="4">
        <v>43599</v>
      </c>
      <c r="D848" t="s">
        <v>700</v>
      </c>
      <c r="F848" s="1">
        <v>150</v>
      </c>
      <c r="G848" s="1">
        <v>5267.19</v>
      </c>
      <c r="H848" t="s">
        <v>138</v>
      </c>
      <c r="J848">
        <v>1</v>
      </c>
      <c r="K848" t="str">
        <f>IF(Tabla1[[#This Row],[cheque]]="","''",Tabla1[[#This Row],[cheque]])</f>
        <v>''</v>
      </c>
      <c r="L848">
        <f>VLOOKUP(Tabla1[[#This Row],[banco]],Hoja2!$A$1:$B$6,2,0)</f>
        <v>4</v>
      </c>
      <c r="M848" t="str">
        <f>CONCATENATE("'2019-",J848,"-",Tabla1[[#This Row],[dia]],"'")</f>
        <v>'2019-1-14'</v>
      </c>
      <c r="N848" s="4">
        <f>DATE(2019,J848,Tabla1[[#This Row],[dia]])</f>
        <v>43479</v>
      </c>
      <c r="P848">
        <f>DAY(Tabla1[[#This Row],[fecha]])</f>
        <v>14</v>
      </c>
      <c r="Q848">
        <f>MONTH(Tabla1[[#This Row],[fecha]])</f>
        <v>5</v>
      </c>
      <c r="R848">
        <f>YEAR(Tabla1[[#This Row],[fecha]])</f>
        <v>2019</v>
      </c>
      <c r="S848" t="str">
        <f t="shared" si="39"/>
        <v>'2019-5-14'</v>
      </c>
      <c r="T848" t="str">
        <f t="shared" si="40"/>
        <v>insert into estados_cuenta (tipo_movimiento, concepto, fecha, cheque, total, retiro, pagado, estatus, created_at, updated_at, pagado_boolean, id_cuenta, id_admin) values('EGRESO','PAGO ROKU','2019-5-14','',150,150,150,'Pagado','2019-06-27 22:39:00','2019-06-27 22:39:00',1,4,2);</v>
      </c>
      <c r="U848" t="str">
        <f t="shared" si="41"/>
        <v/>
      </c>
    </row>
    <row r="849" spans="1:21" x14ac:dyDescent="0.2">
      <c r="A849">
        <v>15</v>
      </c>
      <c r="B849" s="4">
        <v>43600</v>
      </c>
      <c r="D849" t="s">
        <v>416</v>
      </c>
      <c r="E849" s="1">
        <v>1500</v>
      </c>
      <c r="F849" s="1"/>
      <c r="G849" s="1">
        <v>62871.78</v>
      </c>
      <c r="H849" t="s">
        <v>137</v>
      </c>
      <c r="J849">
        <v>1</v>
      </c>
      <c r="K849" t="str">
        <f>IF(Tabla1[[#This Row],[cheque]]="","''",Tabla1[[#This Row],[cheque]])</f>
        <v>''</v>
      </c>
      <c r="L849">
        <f>VLOOKUP(Tabla1[[#This Row],[banco]],Hoja2!$A$1:$B$6,2,0)</f>
        <v>3</v>
      </c>
      <c r="M849" t="str">
        <f>CONCATENATE("'2019-",J849,"-",Tabla1[[#This Row],[dia]],"'")</f>
        <v>'2019-1-15'</v>
      </c>
      <c r="N849" s="4">
        <f>DATE(2019,J849,Tabla1[[#This Row],[dia]])</f>
        <v>43480</v>
      </c>
      <c r="P849">
        <f>DAY(Tabla1[[#This Row],[fecha]])</f>
        <v>15</v>
      </c>
      <c r="Q849">
        <f>MONTH(Tabla1[[#This Row],[fecha]])</f>
        <v>5</v>
      </c>
      <c r="R849">
        <f>YEAR(Tabla1[[#This Row],[fecha]])</f>
        <v>2019</v>
      </c>
      <c r="S849" t="str">
        <f t="shared" si="39"/>
        <v>'2019-5-15'</v>
      </c>
      <c r="T849" t="str">
        <f t="shared" si="40"/>
        <v/>
      </c>
      <c r="U849" t="str">
        <f t="shared" si="41"/>
        <v>insert into estados_cuenta (tipo_movimiento, concepto, fecha, cheque, total, deposito, pagado, estatus, created_at, updated_at, pagado_boolean, id_cuenta, id_admin) values('INGRESO','TITRM "IMPERIO DENTAL" RECIBO 2205','2019-5-15','',1500,1500,1500,'Pagado','2019-06-27 22:39:00','2019-06-27 22:39:00',1,3,2);</v>
      </c>
    </row>
    <row r="850" spans="1:21" x14ac:dyDescent="0.2">
      <c r="A850">
        <v>15</v>
      </c>
      <c r="B850" s="4">
        <v>43600</v>
      </c>
      <c r="D850" t="s">
        <v>52</v>
      </c>
      <c r="F850" s="1">
        <v>4500</v>
      </c>
      <c r="G850" s="1">
        <v>58371.78</v>
      </c>
      <c r="H850" t="s">
        <v>137</v>
      </c>
      <c r="J850">
        <v>1</v>
      </c>
      <c r="K850" t="str">
        <f>IF(Tabla1[[#This Row],[cheque]]="","''",Tabla1[[#This Row],[cheque]])</f>
        <v>''</v>
      </c>
      <c r="L850">
        <f>VLOOKUP(Tabla1[[#This Row],[banco]],Hoja2!$A$1:$B$6,2,0)</f>
        <v>3</v>
      </c>
      <c r="M850" t="str">
        <f>CONCATENATE("'2019-",J850,"-",Tabla1[[#This Row],[dia]],"'")</f>
        <v>'2019-1-15'</v>
      </c>
      <c r="N850" s="4">
        <f>DATE(2019,J850,Tabla1[[#This Row],[dia]])</f>
        <v>43480</v>
      </c>
      <c r="P850">
        <f>DAY(Tabla1[[#This Row],[fecha]])</f>
        <v>15</v>
      </c>
      <c r="Q850">
        <f>MONTH(Tabla1[[#This Row],[fecha]])</f>
        <v>5</v>
      </c>
      <c r="R850">
        <f>YEAR(Tabla1[[#This Row],[fecha]])</f>
        <v>2019</v>
      </c>
      <c r="S850" t="str">
        <f t="shared" si="39"/>
        <v>'2019-5-15'</v>
      </c>
      <c r="T850" t="str">
        <f t="shared" si="40"/>
        <v>insert into estados_cuenta (tipo_movimiento, concepto, fecha, cheque, total, retiro, pagado, estatus, created_at, updated_at, pagado_boolean, id_cuenta, id_admin) values('EGRESO','NOMINA RAFA','2019-5-15','',4500,4500,4500,'Pagado','2019-06-27 22:39:00','2019-06-27 22:39:00',1,3,2);</v>
      </c>
      <c r="U850" t="str">
        <f t="shared" si="41"/>
        <v/>
      </c>
    </row>
    <row r="851" spans="1:21" x14ac:dyDescent="0.2">
      <c r="A851">
        <v>15</v>
      </c>
      <c r="B851" s="4">
        <v>43600</v>
      </c>
      <c r="D851" t="s">
        <v>50</v>
      </c>
      <c r="F851" s="1">
        <v>4500</v>
      </c>
      <c r="G851" s="1">
        <v>53871.78</v>
      </c>
      <c r="H851" t="s">
        <v>137</v>
      </c>
      <c r="J851">
        <v>1</v>
      </c>
      <c r="K851" t="str">
        <f>IF(Tabla1[[#This Row],[cheque]]="","''",Tabla1[[#This Row],[cheque]])</f>
        <v>''</v>
      </c>
      <c r="L851">
        <f>VLOOKUP(Tabla1[[#This Row],[banco]],Hoja2!$A$1:$B$6,2,0)</f>
        <v>3</v>
      </c>
      <c r="M851" t="str">
        <f>CONCATENATE("'2019-",J851,"-",Tabla1[[#This Row],[dia]],"'")</f>
        <v>'2019-1-15'</v>
      </c>
      <c r="N851" s="4">
        <f>DATE(2019,J851,Tabla1[[#This Row],[dia]])</f>
        <v>43480</v>
      </c>
      <c r="P851">
        <f>DAY(Tabla1[[#This Row],[fecha]])</f>
        <v>15</v>
      </c>
      <c r="Q851">
        <f>MONTH(Tabla1[[#This Row],[fecha]])</f>
        <v>5</v>
      </c>
      <c r="R851">
        <f>YEAR(Tabla1[[#This Row],[fecha]])</f>
        <v>2019</v>
      </c>
      <c r="S851" t="str">
        <f t="shared" si="39"/>
        <v>'2019-5-15'</v>
      </c>
      <c r="T851" t="str">
        <f t="shared" si="40"/>
        <v>insert into estados_cuenta (tipo_movimiento, concepto, fecha, cheque, total, retiro, pagado, estatus, created_at, updated_at, pagado_boolean, id_cuenta, id_admin) values('EGRESO','NOMINA CRISTY','2019-5-15','',4500,4500,4500,'Pagado','2019-06-27 22:39:00','2019-06-27 22:39:00',1,3,2);</v>
      </c>
      <c r="U851" t="str">
        <f t="shared" si="41"/>
        <v/>
      </c>
    </row>
    <row r="852" spans="1:21" x14ac:dyDescent="0.2">
      <c r="A852">
        <v>15</v>
      </c>
      <c r="B852" s="4">
        <v>43600</v>
      </c>
      <c r="D852" t="s">
        <v>51</v>
      </c>
      <c r="F852" s="1">
        <v>4500</v>
      </c>
      <c r="G852" s="1">
        <v>49371.78</v>
      </c>
      <c r="H852" t="s">
        <v>137</v>
      </c>
      <c r="J852">
        <v>1</v>
      </c>
      <c r="K852" t="str">
        <f>IF(Tabla1[[#This Row],[cheque]]="","''",Tabla1[[#This Row],[cheque]])</f>
        <v>''</v>
      </c>
      <c r="L852">
        <f>VLOOKUP(Tabla1[[#This Row],[banco]],Hoja2!$A$1:$B$6,2,0)</f>
        <v>3</v>
      </c>
      <c r="M852" t="str">
        <f>CONCATENATE("'2019-",J852,"-",Tabla1[[#This Row],[dia]],"'")</f>
        <v>'2019-1-15'</v>
      </c>
      <c r="N852" s="4">
        <f>DATE(2019,J852,Tabla1[[#This Row],[dia]])</f>
        <v>43480</v>
      </c>
      <c r="P852">
        <f>DAY(Tabla1[[#This Row],[fecha]])</f>
        <v>15</v>
      </c>
      <c r="Q852">
        <f>MONTH(Tabla1[[#This Row],[fecha]])</f>
        <v>5</v>
      </c>
      <c r="R852">
        <f>YEAR(Tabla1[[#This Row],[fecha]])</f>
        <v>2019</v>
      </c>
      <c r="S852" t="str">
        <f t="shared" si="39"/>
        <v>'2019-5-15'</v>
      </c>
      <c r="T852" t="str">
        <f t="shared" si="40"/>
        <v>insert into estados_cuenta (tipo_movimiento, concepto, fecha, cheque, total, retiro, pagado, estatus, created_at, updated_at, pagado_boolean, id_cuenta, id_admin) values('EGRESO','NOMINA BETTY','2019-5-15','',4500,4500,4500,'Pagado','2019-06-27 22:39:00','2019-06-27 22:39:00',1,3,2);</v>
      </c>
      <c r="U852" t="str">
        <f t="shared" si="41"/>
        <v/>
      </c>
    </row>
    <row r="853" spans="1:21" x14ac:dyDescent="0.2">
      <c r="A853">
        <v>15</v>
      </c>
      <c r="B853" s="4">
        <v>43600</v>
      </c>
      <c r="D853" t="s">
        <v>48</v>
      </c>
      <c r="F853" s="1">
        <v>4500</v>
      </c>
      <c r="G853" s="1">
        <v>44871.78</v>
      </c>
      <c r="H853" t="s">
        <v>137</v>
      </c>
      <c r="J853">
        <v>1</v>
      </c>
      <c r="K853" t="str">
        <f>IF(Tabla1[[#This Row],[cheque]]="","''",Tabla1[[#This Row],[cheque]])</f>
        <v>''</v>
      </c>
      <c r="L853">
        <f>VLOOKUP(Tabla1[[#This Row],[banco]],Hoja2!$A$1:$B$6,2,0)</f>
        <v>3</v>
      </c>
      <c r="M853" t="str">
        <f>CONCATENATE("'2019-",J853,"-",Tabla1[[#This Row],[dia]],"'")</f>
        <v>'2019-1-15'</v>
      </c>
      <c r="N853" s="4">
        <f>DATE(2019,J853,Tabla1[[#This Row],[dia]])</f>
        <v>43480</v>
      </c>
      <c r="P853">
        <f>DAY(Tabla1[[#This Row],[fecha]])</f>
        <v>15</v>
      </c>
      <c r="Q853">
        <f>MONTH(Tabla1[[#This Row],[fecha]])</f>
        <v>5</v>
      </c>
      <c r="R853">
        <f>YEAR(Tabla1[[#This Row],[fecha]])</f>
        <v>2019</v>
      </c>
      <c r="S853" t="str">
        <f t="shared" si="39"/>
        <v>'2019-5-15'</v>
      </c>
      <c r="T853" t="str">
        <f t="shared" si="40"/>
        <v>insert into estados_cuenta (tipo_movimiento, concepto, fecha, cheque, total, retiro, pagado, estatus, created_at, updated_at, pagado_boolean, id_cuenta, id_admin) values('EGRESO','NOMINA JUAN CARLOS','2019-5-15','',4500,4500,4500,'Pagado','2019-06-27 22:39:00','2019-06-27 22:39:00',1,3,2);</v>
      </c>
      <c r="U853" t="str">
        <f t="shared" si="41"/>
        <v/>
      </c>
    </row>
    <row r="854" spans="1:21" x14ac:dyDescent="0.2">
      <c r="A854">
        <v>15</v>
      </c>
      <c r="B854" s="4">
        <v>43600</v>
      </c>
      <c r="D854" t="s">
        <v>65</v>
      </c>
      <c r="F854" s="1">
        <v>4000</v>
      </c>
      <c r="G854" s="1">
        <v>40871.78</v>
      </c>
      <c r="H854" t="s">
        <v>137</v>
      </c>
      <c r="J854">
        <v>1</v>
      </c>
      <c r="K854" t="str">
        <f>IF(Tabla1[[#This Row],[cheque]]="","''",Tabla1[[#This Row],[cheque]])</f>
        <v>''</v>
      </c>
      <c r="L854">
        <f>VLOOKUP(Tabla1[[#This Row],[banco]],Hoja2!$A$1:$B$6,2,0)</f>
        <v>3</v>
      </c>
      <c r="M854" t="str">
        <f>CONCATENATE("'2019-",J854,"-",Tabla1[[#This Row],[dia]],"'")</f>
        <v>'2019-1-15'</v>
      </c>
      <c r="N854" s="4">
        <f>DATE(2019,J854,Tabla1[[#This Row],[dia]])</f>
        <v>43480</v>
      </c>
      <c r="P854">
        <f>DAY(Tabla1[[#This Row],[fecha]])</f>
        <v>15</v>
      </c>
      <c r="Q854">
        <f>MONTH(Tabla1[[#This Row],[fecha]])</f>
        <v>5</v>
      </c>
      <c r="R854">
        <f>YEAR(Tabla1[[#This Row],[fecha]])</f>
        <v>2019</v>
      </c>
      <c r="S854" t="str">
        <f t="shared" si="39"/>
        <v>'2019-5-15'</v>
      </c>
      <c r="T854" t="str">
        <f t="shared" si="40"/>
        <v>insert into estados_cuenta (tipo_movimiento, concepto, fecha, cheque, total, retiro, pagado, estatus, created_at, updated_at, pagado_boolean, id_cuenta, id_admin) values('EGRESO','NOMINA DIANA','2019-5-15','',4000,4000,4000,'Pagado','2019-06-27 22:39:00','2019-06-27 22:39:00',1,3,2);</v>
      </c>
      <c r="U854" t="str">
        <f t="shared" si="41"/>
        <v/>
      </c>
    </row>
    <row r="855" spans="1:21" x14ac:dyDescent="0.2">
      <c r="A855">
        <v>15</v>
      </c>
      <c r="B855" s="4">
        <v>43600</v>
      </c>
      <c r="D855" t="s">
        <v>74</v>
      </c>
      <c r="F855" s="1">
        <v>4000</v>
      </c>
      <c r="G855" s="1">
        <v>36871.78</v>
      </c>
      <c r="H855" t="s">
        <v>137</v>
      </c>
      <c r="J855">
        <v>1</v>
      </c>
      <c r="K855" t="str">
        <f>IF(Tabla1[[#This Row],[cheque]]="","''",Tabla1[[#This Row],[cheque]])</f>
        <v>''</v>
      </c>
      <c r="L855">
        <f>VLOOKUP(Tabla1[[#This Row],[banco]],Hoja2!$A$1:$B$6,2,0)</f>
        <v>3</v>
      </c>
      <c r="M855" t="str">
        <f>CONCATENATE("'2019-",J855,"-",Tabla1[[#This Row],[dia]],"'")</f>
        <v>'2019-1-15'</v>
      </c>
      <c r="N855" s="4">
        <f>DATE(2019,J855,Tabla1[[#This Row],[dia]])</f>
        <v>43480</v>
      </c>
      <c r="P855">
        <f>DAY(Tabla1[[#This Row],[fecha]])</f>
        <v>15</v>
      </c>
      <c r="Q855">
        <f>MONTH(Tabla1[[#This Row],[fecha]])</f>
        <v>5</v>
      </c>
      <c r="R855">
        <f>YEAR(Tabla1[[#This Row],[fecha]])</f>
        <v>2019</v>
      </c>
      <c r="S855" t="str">
        <f t="shared" si="39"/>
        <v>'2019-5-15'</v>
      </c>
      <c r="T855" t="str">
        <f t="shared" si="40"/>
        <v>insert into estados_cuenta (tipo_movimiento, concepto, fecha, cheque, total, retiro, pagado, estatus, created_at, updated_at, pagado_boolean, id_cuenta, id_admin) values('EGRESO','NOMINA AIME','2019-5-15','',4000,4000,4000,'Pagado','2019-06-27 22:39:00','2019-06-27 22:39:00',1,3,2);</v>
      </c>
      <c r="U855" t="str">
        <f t="shared" si="41"/>
        <v/>
      </c>
    </row>
    <row r="856" spans="1:21" x14ac:dyDescent="0.2">
      <c r="A856">
        <v>15</v>
      </c>
      <c r="B856" s="4">
        <v>43600</v>
      </c>
      <c r="D856" t="s">
        <v>53</v>
      </c>
      <c r="F856" s="1">
        <v>4500</v>
      </c>
      <c r="G856" s="1">
        <v>32371.78</v>
      </c>
      <c r="H856" t="s">
        <v>137</v>
      </c>
      <c r="J856">
        <v>1</v>
      </c>
      <c r="K856" t="str">
        <f>IF(Tabla1[[#This Row],[cheque]]="","''",Tabla1[[#This Row],[cheque]])</f>
        <v>''</v>
      </c>
      <c r="L856">
        <f>VLOOKUP(Tabla1[[#This Row],[banco]],Hoja2!$A$1:$B$6,2,0)</f>
        <v>3</v>
      </c>
      <c r="M856" t="str">
        <f>CONCATENATE("'2019-",J856,"-",Tabla1[[#This Row],[dia]],"'")</f>
        <v>'2019-1-15'</v>
      </c>
      <c r="N856" s="4">
        <f>DATE(2019,J856,Tabla1[[#This Row],[dia]])</f>
        <v>43480</v>
      </c>
      <c r="P856">
        <f>DAY(Tabla1[[#This Row],[fecha]])</f>
        <v>15</v>
      </c>
      <c r="Q856">
        <f>MONTH(Tabla1[[#This Row],[fecha]])</f>
        <v>5</v>
      </c>
      <c r="R856">
        <f>YEAR(Tabla1[[#This Row],[fecha]])</f>
        <v>2019</v>
      </c>
      <c r="S856" t="str">
        <f t="shared" si="39"/>
        <v>'2019-5-15'</v>
      </c>
      <c r="T856" t="str">
        <f t="shared" si="40"/>
        <v>insert into estados_cuenta (tipo_movimiento, concepto, fecha, cheque, total, retiro, pagado, estatus, created_at, updated_at, pagado_boolean, id_cuenta, id_admin) values('EGRESO','NOMINA PAOLA','2019-5-15','',4500,4500,4500,'Pagado','2019-06-27 22:39:00','2019-06-27 22:39:00',1,3,2);</v>
      </c>
      <c r="U856" t="str">
        <f t="shared" si="41"/>
        <v/>
      </c>
    </row>
    <row r="857" spans="1:21" x14ac:dyDescent="0.2">
      <c r="A857">
        <v>15</v>
      </c>
      <c r="B857" s="4">
        <v>43600</v>
      </c>
      <c r="D857" t="s">
        <v>417</v>
      </c>
      <c r="F857" s="1">
        <v>147</v>
      </c>
      <c r="G857" s="1">
        <v>32224.78</v>
      </c>
      <c r="H857" t="s">
        <v>137</v>
      </c>
      <c r="J857">
        <v>1</v>
      </c>
      <c r="K857" t="str">
        <f>IF(Tabla1[[#This Row],[cheque]]="","''",Tabla1[[#This Row],[cheque]])</f>
        <v>''</v>
      </c>
      <c r="L857">
        <f>VLOOKUP(Tabla1[[#This Row],[banco]],Hoja2!$A$1:$B$6,2,0)</f>
        <v>3</v>
      </c>
      <c r="M857" t="str">
        <f>CONCATENATE("'2019-",J857,"-",Tabla1[[#This Row],[dia]],"'")</f>
        <v>'2019-1-15'</v>
      </c>
      <c r="N857" s="4">
        <f>DATE(2019,J857,Tabla1[[#This Row],[dia]])</f>
        <v>43480</v>
      </c>
      <c r="P857">
        <f>DAY(Tabla1[[#This Row],[fecha]])</f>
        <v>15</v>
      </c>
      <c r="Q857">
        <f>MONTH(Tabla1[[#This Row],[fecha]])</f>
        <v>5</v>
      </c>
      <c r="R857">
        <f>YEAR(Tabla1[[#This Row],[fecha]])</f>
        <v>2019</v>
      </c>
      <c r="S857" t="str">
        <f t="shared" si="39"/>
        <v>'2019-5-15'</v>
      </c>
      <c r="T857" t="str">
        <f t="shared" si="40"/>
        <v>insert into estados_cuenta (tipo_movimiento, concepto, fecha, cheque, total, retiro, pagado, estatus, created_at, updated_at, pagado_boolean, id_cuenta, id_admin) values('EGRESO','PAGO ESCUELA','2019-5-15','',147,147,147,'Pagado','2019-06-27 22:39:00','2019-06-27 22:39:00',1,3,2);</v>
      </c>
      <c r="U857" t="str">
        <f t="shared" si="41"/>
        <v/>
      </c>
    </row>
    <row r="858" spans="1:21" x14ac:dyDescent="0.2">
      <c r="A858">
        <v>15</v>
      </c>
      <c r="B858" s="4">
        <v>43600</v>
      </c>
      <c r="D858" t="s">
        <v>418</v>
      </c>
      <c r="E858" s="1">
        <v>13896.8</v>
      </c>
      <c r="F858" s="1"/>
      <c r="G858" s="1">
        <v>46121.58</v>
      </c>
      <c r="H858" t="s">
        <v>137</v>
      </c>
      <c r="J858">
        <v>1</v>
      </c>
      <c r="K858" t="str">
        <f>IF(Tabla1[[#This Row],[cheque]]="","''",Tabla1[[#This Row],[cheque]])</f>
        <v>''</v>
      </c>
      <c r="L858">
        <f>VLOOKUP(Tabla1[[#This Row],[banco]],Hoja2!$A$1:$B$6,2,0)</f>
        <v>3</v>
      </c>
      <c r="M858" t="str">
        <f>CONCATENATE("'2019-",J858,"-",Tabla1[[#This Row],[dia]],"'")</f>
        <v>'2019-1-15'</v>
      </c>
      <c r="N858" s="4">
        <f>DATE(2019,J858,Tabla1[[#This Row],[dia]])</f>
        <v>43480</v>
      </c>
      <c r="P858">
        <f>DAY(Tabla1[[#This Row],[fecha]])</f>
        <v>15</v>
      </c>
      <c r="Q858">
        <f>MONTH(Tabla1[[#This Row],[fecha]])</f>
        <v>5</v>
      </c>
      <c r="R858">
        <f>YEAR(Tabla1[[#This Row],[fecha]])</f>
        <v>2019</v>
      </c>
      <c r="S858" t="str">
        <f t="shared" si="39"/>
        <v>'2019-5-15'</v>
      </c>
      <c r="T858" t="str">
        <f t="shared" si="40"/>
        <v/>
      </c>
      <c r="U858" t="str">
        <f t="shared" si="41"/>
        <v>insert into estados_cuenta (tipo_movimiento, concepto, fecha, cheque, total, deposito, pagado, estatus, created_at, updated_at, pagado_boolean, id_cuenta, id_admin) values('INGRESO','RM "GENESIS" CL 21 Y "GENESIS" CL 6 FACTURA 6097','2019-5-15','',13896.8,13896.8,13896.8,'Pagado','2019-06-27 22:39:00','2019-06-27 22:39:00',1,3,2);</v>
      </c>
    </row>
    <row r="859" spans="1:21" x14ac:dyDescent="0.2">
      <c r="A859">
        <v>15</v>
      </c>
      <c r="B859" s="4">
        <v>43600</v>
      </c>
      <c r="D859" t="s">
        <v>162</v>
      </c>
      <c r="F859" s="1">
        <v>14079.03</v>
      </c>
      <c r="G859" s="1">
        <v>32042.55</v>
      </c>
      <c r="H859" t="s">
        <v>137</v>
      </c>
      <c r="J859">
        <v>1</v>
      </c>
      <c r="K859" t="str">
        <f>IF(Tabla1[[#This Row],[cheque]]="","''",Tabla1[[#This Row],[cheque]])</f>
        <v>''</v>
      </c>
      <c r="L859">
        <f>VLOOKUP(Tabla1[[#This Row],[banco]],Hoja2!$A$1:$B$6,2,0)</f>
        <v>3</v>
      </c>
      <c r="M859" t="str">
        <f>CONCATENATE("'2019-",J859,"-",Tabla1[[#This Row],[dia]],"'")</f>
        <v>'2019-1-15'</v>
      </c>
      <c r="N859" s="4">
        <f>DATE(2019,J859,Tabla1[[#This Row],[dia]])</f>
        <v>43480</v>
      </c>
      <c r="P859">
        <f>DAY(Tabla1[[#This Row],[fecha]])</f>
        <v>15</v>
      </c>
      <c r="Q859">
        <f>MONTH(Tabla1[[#This Row],[fecha]])</f>
        <v>5</v>
      </c>
      <c r="R859">
        <f>YEAR(Tabla1[[#This Row],[fecha]])</f>
        <v>2019</v>
      </c>
      <c r="S859" t="str">
        <f t="shared" si="39"/>
        <v>'2019-5-15'</v>
      </c>
      <c r="T859" t="str">
        <f t="shared" si="40"/>
        <v>insert into estados_cuenta (tipo_movimiento, concepto, fecha, cheque, total, retiro, pagado, estatus, created_at, updated_at, pagado_boolean, id_cuenta, id_admin) values('EGRESO','SEGURO IMSS-INFONAVIT','2019-5-15','',14079.03,14079.03,14079.03,'Pagado','2019-06-27 22:39:00','2019-06-27 22:39:00',1,3,2);</v>
      </c>
      <c r="U859" t="str">
        <f t="shared" si="41"/>
        <v/>
      </c>
    </row>
    <row r="860" spans="1:21" x14ac:dyDescent="0.2">
      <c r="A860">
        <v>15</v>
      </c>
      <c r="B860" s="4">
        <v>43600</v>
      </c>
      <c r="D860" t="s">
        <v>419</v>
      </c>
      <c r="E860" s="1">
        <v>15465.12</v>
      </c>
      <c r="F860" s="1"/>
      <c r="G860" s="1">
        <v>47507.67</v>
      </c>
      <c r="H860" t="s">
        <v>137</v>
      </c>
      <c r="J860">
        <v>1</v>
      </c>
      <c r="K860" t="str">
        <f>IF(Tabla1[[#This Row],[cheque]]="","''",Tabla1[[#This Row],[cheque]])</f>
        <v>''</v>
      </c>
      <c r="L860">
        <f>VLOOKUP(Tabla1[[#This Row],[banco]],Hoja2!$A$1:$B$6,2,0)</f>
        <v>3</v>
      </c>
      <c r="M860" t="str">
        <f>CONCATENATE("'2019-",J860,"-",Tabla1[[#This Row],[dia]],"'")</f>
        <v>'2019-1-15'</v>
      </c>
      <c r="N860" s="4">
        <f>DATE(2019,J860,Tabla1[[#This Row],[dia]])</f>
        <v>43480</v>
      </c>
      <c r="P860">
        <f>DAY(Tabla1[[#This Row],[fecha]])</f>
        <v>15</v>
      </c>
      <c r="Q860">
        <f>MONTH(Tabla1[[#This Row],[fecha]])</f>
        <v>5</v>
      </c>
      <c r="R860">
        <f>YEAR(Tabla1[[#This Row],[fecha]])</f>
        <v>2019</v>
      </c>
      <c r="S860" t="str">
        <f t="shared" si="39"/>
        <v>'2019-5-15'</v>
      </c>
      <c r="T860" t="str">
        <f t="shared" si="40"/>
        <v/>
      </c>
      <c r="U860" t="str">
        <f t="shared" si="41"/>
        <v>insert into estados_cuenta (tipo_movimiento, concepto, fecha, cheque, total, deposito, pagado, estatus, created_at, updated_at, pagado_boolean, id_cuenta, id_admin) values('INGRESO','PAGO 2/2 Diligencias Monterrey "TROQUELADOS" FACTURA 6095','2019-5-15','',15465.12,15465.12,15465.12,'Pagado','2019-06-27 22:39:00','2019-06-27 22:39:00',1,3,2);</v>
      </c>
    </row>
    <row r="861" spans="1:21" x14ac:dyDescent="0.2">
      <c r="A861">
        <v>15</v>
      </c>
      <c r="B861" s="4">
        <v>43600</v>
      </c>
      <c r="D861" t="s">
        <v>420</v>
      </c>
      <c r="E861" s="1">
        <v>24360</v>
      </c>
      <c r="F861" s="1"/>
      <c r="G861" s="1">
        <v>71867.67</v>
      </c>
      <c r="H861" t="s">
        <v>137</v>
      </c>
      <c r="J861">
        <v>1</v>
      </c>
      <c r="K861" t="str">
        <f>IF(Tabla1[[#This Row],[cheque]]="","''",Tabla1[[#This Row],[cheque]])</f>
        <v>''</v>
      </c>
      <c r="L861">
        <f>VLOOKUP(Tabla1[[#This Row],[banco]],Hoja2!$A$1:$B$6,2,0)</f>
        <v>3</v>
      </c>
      <c r="M861" t="str">
        <f>CONCATENATE("'2019-",J861,"-",Tabla1[[#This Row],[dia]],"'")</f>
        <v>'2019-1-15'</v>
      </c>
      <c r="N861" s="4">
        <f>DATE(2019,J861,Tabla1[[#This Row],[dia]])</f>
        <v>43480</v>
      </c>
      <c r="P861">
        <f>DAY(Tabla1[[#This Row],[fecha]])</f>
        <v>15</v>
      </c>
      <c r="Q861">
        <f>MONTH(Tabla1[[#This Row],[fecha]])</f>
        <v>5</v>
      </c>
      <c r="R861">
        <f>YEAR(Tabla1[[#This Row],[fecha]])</f>
        <v>2019</v>
      </c>
      <c r="S861" t="str">
        <f t="shared" si="39"/>
        <v>'2019-5-15'</v>
      </c>
      <c r="T861" t="str">
        <f t="shared" si="40"/>
        <v/>
      </c>
      <c r="U861" t="str">
        <f t="shared" si="41"/>
        <v>insert into estados_cuenta (tipo_movimiento, concepto, fecha, cheque, total, deposito, pagado, estatus, created_at, updated_at, pagado_boolean, id_cuenta, id_admin) values('INGRESO','PRIMER 50% RM "SMART" FACTURA 6094','2019-5-15','',24360,24360,24360,'Pagado','2019-06-27 22:39:00','2019-06-27 22:39:00',1,3,2);</v>
      </c>
    </row>
    <row r="862" spans="1:21" x14ac:dyDescent="0.2">
      <c r="A862">
        <v>15</v>
      </c>
      <c r="B862" s="4">
        <v>43600</v>
      </c>
      <c r="D862" t="s">
        <v>421</v>
      </c>
      <c r="E862" s="1">
        <v>500</v>
      </c>
      <c r="F862" s="1"/>
      <c r="G862" s="1">
        <v>72367.67</v>
      </c>
      <c r="H862" t="s">
        <v>137</v>
      </c>
      <c r="J862">
        <v>1</v>
      </c>
      <c r="K862" t="str">
        <f>IF(Tabla1[[#This Row],[cheque]]="","''",Tabla1[[#This Row],[cheque]])</f>
        <v>''</v>
      </c>
      <c r="L862">
        <f>VLOOKUP(Tabla1[[#This Row],[banco]],Hoja2!$A$1:$B$6,2,0)</f>
        <v>3</v>
      </c>
      <c r="M862" t="str">
        <f>CONCATENATE("'2019-",J862,"-",Tabla1[[#This Row],[dia]],"'")</f>
        <v>'2019-1-15'</v>
      </c>
      <c r="N862" s="4">
        <f>DATE(2019,J862,Tabla1[[#This Row],[dia]])</f>
        <v>43480</v>
      </c>
      <c r="P862">
        <f>DAY(Tabla1[[#This Row],[fecha]])</f>
        <v>15</v>
      </c>
      <c r="Q862">
        <f>MONTH(Tabla1[[#This Row],[fecha]])</f>
        <v>5</v>
      </c>
      <c r="R862">
        <f>YEAR(Tabla1[[#This Row],[fecha]])</f>
        <v>2019</v>
      </c>
      <c r="S862" t="str">
        <f t="shared" si="39"/>
        <v>'2019-5-15'</v>
      </c>
      <c r="T862" t="str">
        <f t="shared" si="40"/>
        <v/>
      </c>
      <c r="U862" t="str">
        <f t="shared" si="41"/>
        <v>insert into estados_cuenta (tipo_movimiento, concepto, fecha, cheque, total, deposito, pagado, estatus, created_at, updated_at, pagado_boolean, id_cuenta, id_admin) values('INGRESO','EF MIXTO "ORSINI´S PIZZERIA" RECIBO 2202','2019-5-15','',500,500,500,'Pagado','2019-06-27 22:39:00','2019-06-27 22:39:00',1,3,2);</v>
      </c>
    </row>
    <row r="863" spans="1:21" x14ac:dyDescent="0.2">
      <c r="A863">
        <v>15</v>
      </c>
      <c r="B863" s="4">
        <v>43600</v>
      </c>
      <c r="D863" t="s">
        <v>422</v>
      </c>
      <c r="E863" s="1">
        <v>928</v>
      </c>
      <c r="F863" s="1"/>
      <c r="G863" s="1">
        <v>73295.67</v>
      </c>
      <c r="H863" t="s">
        <v>137</v>
      </c>
      <c r="J863">
        <v>1</v>
      </c>
      <c r="K863" t="str">
        <f>IF(Tabla1[[#This Row],[cheque]]="","''",Tabla1[[#This Row],[cheque]])</f>
        <v>''</v>
      </c>
      <c r="L863">
        <f>VLOOKUP(Tabla1[[#This Row],[banco]],Hoja2!$A$1:$B$6,2,0)</f>
        <v>3</v>
      </c>
      <c r="M863" t="str">
        <f>CONCATENATE("'2019-",J863,"-",Tabla1[[#This Row],[dia]],"'")</f>
        <v>'2019-1-15'</v>
      </c>
      <c r="N863" s="4">
        <f>DATE(2019,J863,Tabla1[[#This Row],[dia]])</f>
        <v>43480</v>
      </c>
      <c r="P863">
        <f>DAY(Tabla1[[#This Row],[fecha]])</f>
        <v>15</v>
      </c>
      <c r="Q863">
        <f>MONTH(Tabla1[[#This Row],[fecha]])</f>
        <v>5</v>
      </c>
      <c r="R863">
        <f>YEAR(Tabla1[[#This Row],[fecha]])</f>
        <v>2019</v>
      </c>
      <c r="S863" t="str">
        <f t="shared" si="39"/>
        <v>'2019-5-15'</v>
      </c>
      <c r="T863" t="str">
        <f t="shared" si="40"/>
        <v/>
      </c>
      <c r="U863" t="str">
        <f t="shared" si="41"/>
        <v>insert into estados_cuenta (tipo_movimiento, concepto, fecha, cheque, total, deposito, pagado, estatus, created_at, updated_at, pagado_boolean, id_cuenta, id_admin) values('INGRESO','EF "MALU" Y "CHIWI" FACTURA 6082','2019-5-15','',928,928,928,'Pagado','2019-06-27 22:39:00','2019-06-27 22:39:00',1,3,2);</v>
      </c>
    </row>
    <row r="864" spans="1:21" x14ac:dyDescent="0.2">
      <c r="A864">
        <v>16</v>
      </c>
      <c r="B864" s="4">
        <v>43601</v>
      </c>
      <c r="D864" t="s">
        <v>423</v>
      </c>
      <c r="E864" s="1">
        <v>4176</v>
      </c>
      <c r="F864" s="1"/>
      <c r="G864" s="1">
        <v>77471.67</v>
      </c>
      <c r="H864" t="s">
        <v>137</v>
      </c>
      <c r="J864">
        <v>1</v>
      </c>
      <c r="K864" t="str">
        <f>IF(Tabla1[[#This Row],[cheque]]="","''",Tabla1[[#This Row],[cheque]])</f>
        <v>''</v>
      </c>
      <c r="L864">
        <f>VLOOKUP(Tabla1[[#This Row],[banco]],Hoja2!$A$1:$B$6,2,0)</f>
        <v>3</v>
      </c>
      <c r="M864" t="str">
        <f>CONCATENATE("'2019-",J864,"-",Tabla1[[#This Row],[dia]],"'")</f>
        <v>'2019-1-16'</v>
      </c>
      <c r="N864" s="4">
        <f>DATE(2019,J864,Tabla1[[#This Row],[dia]])</f>
        <v>43481</v>
      </c>
      <c r="P864">
        <f>DAY(Tabla1[[#This Row],[fecha]])</f>
        <v>16</v>
      </c>
      <c r="Q864">
        <f>MONTH(Tabla1[[#This Row],[fecha]])</f>
        <v>5</v>
      </c>
      <c r="R864">
        <f>YEAR(Tabla1[[#This Row],[fecha]])</f>
        <v>2019</v>
      </c>
      <c r="S864" t="str">
        <f t="shared" si="39"/>
        <v>'2019-5-16'</v>
      </c>
      <c r="T864" t="str">
        <f t="shared" si="40"/>
        <v/>
      </c>
      <c r="U864" t="str">
        <f t="shared" si="41"/>
        <v>insert into estados_cuenta (tipo_movimiento, concepto, fecha, cheque, total, deposito, pagado, estatus, created_at, updated_at, pagado_boolean, id_cuenta, id_admin) values('INGRESO','EF "GENESIS" CL. 21 Y "GENESIS" CL. 6 FACTURA 6098 Y CCONF FACTURA 6099','2019-5-16','',4176,4176,4176,'Pagado','2019-06-27 22:39:00','2019-06-27 22:39:00',1,3,2);</v>
      </c>
    </row>
    <row r="865" spans="1:21" x14ac:dyDescent="0.2">
      <c r="A865">
        <v>16</v>
      </c>
      <c r="B865" s="4">
        <v>43601</v>
      </c>
      <c r="D865" t="s">
        <v>13</v>
      </c>
      <c r="F865" s="1">
        <v>15000</v>
      </c>
      <c r="G865" s="1">
        <v>62471.67</v>
      </c>
      <c r="H865" t="s">
        <v>137</v>
      </c>
      <c r="J865">
        <v>1</v>
      </c>
      <c r="K865" t="str">
        <f>IF(Tabla1[[#This Row],[cheque]]="","''",Tabla1[[#This Row],[cheque]])</f>
        <v>''</v>
      </c>
      <c r="L865">
        <f>VLOOKUP(Tabla1[[#This Row],[banco]],Hoja2!$A$1:$B$6,2,0)</f>
        <v>3</v>
      </c>
      <c r="M865" t="str">
        <f>CONCATENATE("'2019-",J865,"-",Tabla1[[#This Row],[dia]],"'")</f>
        <v>'2019-1-16'</v>
      </c>
      <c r="N865" s="4">
        <f>DATE(2019,J865,Tabla1[[#This Row],[dia]])</f>
        <v>43481</v>
      </c>
      <c r="P865">
        <f>DAY(Tabla1[[#This Row],[fecha]])</f>
        <v>16</v>
      </c>
      <c r="Q865">
        <f>MONTH(Tabla1[[#This Row],[fecha]])</f>
        <v>5</v>
      </c>
      <c r="R865">
        <f>YEAR(Tabla1[[#This Row],[fecha]])</f>
        <v>2019</v>
      </c>
      <c r="S865" t="str">
        <f t="shared" si="39"/>
        <v>'2019-5-16'</v>
      </c>
      <c r="T865" t="str">
        <f t="shared" si="40"/>
        <v>insert into estados_cuenta (tipo_movimiento, concepto, fecha, cheque, total, retiro, pagado, estatus, created_at, updated_at, pagado_boolean, id_cuenta, id_admin) values('EGRESO','TRASPASO DE HSBC A BANCOMER','2019-5-16','',15000,15000,15000,'Pagado','2019-06-27 22:39:00','2019-06-27 22:39:00',1,3,2);</v>
      </c>
      <c r="U865" t="str">
        <f t="shared" si="41"/>
        <v/>
      </c>
    </row>
    <row r="866" spans="1:21" x14ac:dyDescent="0.2">
      <c r="A866">
        <v>16</v>
      </c>
      <c r="B866" s="4">
        <v>43601</v>
      </c>
      <c r="D866" t="s">
        <v>424</v>
      </c>
      <c r="E866" s="1">
        <v>6490</v>
      </c>
      <c r="F866" s="1"/>
      <c r="G866" s="1">
        <v>68961.67</v>
      </c>
      <c r="H866" t="s">
        <v>137</v>
      </c>
      <c r="J866">
        <v>1</v>
      </c>
      <c r="K866" t="str">
        <f>IF(Tabla1[[#This Row],[cheque]]="","''",Tabla1[[#This Row],[cheque]])</f>
        <v>''</v>
      </c>
      <c r="L866">
        <f>VLOOKUP(Tabla1[[#This Row],[banco]],Hoja2!$A$1:$B$6,2,0)</f>
        <v>3</v>
      </c>
      <c r="M866" t="str">
        <f>CONCATENATE("'2019-",J866,"-",Tabla1[[#This Row],[dia]],"'")</f>
        <v>'2019-1-16'</v>
      </c>
      <c r="N866" s="4">
        <f>DATE(2019,J866,Tabla1[[#This Row],[dia]])</f>
        <v>43481</v>
      </c>
      <c r="P866">
        <f>DAY(Tabla1[[#This Row],[fecha]])</f>
        <v>16</v>
      </c>
      <c r="Q866">
        <f>MONTH(Tabla1[[#This Row],[fecha]])</f>
        <v>5</v>
      </c>
      <c r="R866">
        <f>YEAR(Tabla1[[#This Row],[fecha]])</f>
        <v>2019</v>
      </c>
      <c r="S866" t="str">
        <f t="shared" si="39"/>
        <v>'2019-5-16'</v>
      </c>
      <c r="T866" t="str">
        <f t="shared" si="40"/>
        <v/>
      </c>
      <c r="U866" t="str">
        <f t="shared" si="41"/>
        <v>insert into estados_cuenta (tipo_movimiento, concepto, fecha, cheque, total, deposito, pagado, estatus, created_at, updated_at, pagado_boolean, id_cuenta, id_admin) values('INGRESO','EF MIXTO Y RM "PIZZAS LALIN" CL. 30 RECIBO 2207','2019-5-16','',6490,6490,6490,'Pagado','2019-06-27 22:39:00','2019-06-27 22:39:00',1,3,2);</v>
      </c>
    </row>
    <row r="867" spans="1:21" x14ac:dyDescent="0.2">
      <c r="A867">
        <v>16</v>
      </c>
      <c r="B867" s="4">
        <v>43601</v>
      </c>
      <c r="D867" t="s">
        <v>425</v>
      </c>
      <c r="E867" s="1">
        <v>6490</v>
      </c>
      <c r="F867" s="1"/>
      <c r="G867" s="1">
        <v>75451.67</v>
      </c>
      <c r="H867" t="s">
        <v>137</v>
      </c>
      <c r="J867">
        <v>1</v>
      </c>
      <c r="K867" t="str">
        <f>IF(Tabla1[[#This Row],[cheque]]="","''",Tabla1[[#This Row],[cheque]])</f>
        <v>''</v>
      </c>
      <c r="L867">
        <f>VLOOKUP(Tabla1[[#This Row],[banco]],Hoja2!$A$1:$B$6,2,0)</f>
        <v>3</v>
      </c>
      <c r="M867" t="str">
        <f>CONCATENATE("'2019-",J867,"-",Tabla1[[#This Row],[dia]],"'")</f>
        <v>'2019-1-16'</v>
      </c>
      <c r="N867" s="4">
        <f>DATE(2019,J867,Tabla1[[#This Row],[dia]])</f>
        <v>43481</v>
      </c>
      <c r="P867">
        <f>DAY(Tabla1[[#This Row],[fecha]])</f>
        <v>16</v>
      </c>
      <c r="Q867">
        <f>MONTH(Tabla1[[#This Row],[fecha]])</f>
        <v>5</v>
      </c>
      <c r="R867">
        <f>YEAR(Tabla1[[#This Row],[fecha]])</f>
        <v>2019</v>
      </c>
      <c r="S867" t="str">
        <f t="shared" si="39"/>
        <v>'2019-5-16'</v>
      </c>
      <c r="T867" t="str">
        <f t="shared" si="40"/>
        <v/>
      </c>
      <c r="U867" t="str">
        <f t="shared" si="41"/>
        <v>insert into estados_cuenta (tipo_movimiento, concepto, fecha, cheque, total, deposito, pagado, estatus, created_at, updated_at, pagado_boolean, id_cuenta, id_admin) values('INGRESO','EF MIXTO Y RM "HACHIKO" CL 43 RECIBO 2208','2019-5-16','',6490,6490,6490,'Pagado','2019-06-27 22:39:00','2019-06-27 22:39:00',1,3,2);</v>
      </c>
    </row>
    <row r="868" spans="1:21" x14ac:dyDescent="0.2">
      <c r="A868">
        <v>16</v>
      </c>
      <c r="B868" s="4">
        <v>43601</v>
      </c>
      <c r="D868" t="s">
        <v>426</v>
      </c>
      <c r="F868" s="1">
        <v>263</v>
      </c>
      <c r="G868" s="1">
        <v>75188.67</v>
      </c>
      <c r="H868" t="s">
        <v>137</v>
      </c>
      <c r="J868">
        <v>2</v>
      </c>
      <c r="K868" t="str">
        <f>IF(Tabla1[[#This Row],[cheque]]="","''",Tabla1[[#This Row],[cheque]])</f>
        <v>''</v>
      </c>
      <c r="L868">
        <f>VLOOKUP(Tabla1[[#This Row],[banco]],Hoja2!$A$1:$B$6,2,0)</f>
        <v>3</v>
      </c>
      <c r="M868" t="str">
        <f>CONCATENATE("'2019-",J868,"-",Tabla1[[#This Row],[dia]],"'")</f>
        <v>'2019-2-16'</v>
      </c>
      <c r="N868" s="4">
        <f>DATE(2019,J868,Tabla1[[#This Row],[dia]])</f>
        <v>43512</v>
      </c>
      <c r="P868">
        <f>DAY(Tabla1[[#This Row],[fecha]])</f>
        <v>16</v>
      </c>
      <c r="Q868">
        <f>MONTH(Tabla1[[#This Row],[fecha]])</f>
        <v>5</v>
      </c>
      <c r="R868">
        <f>YEAR(Tabla1[[#This Row],[fecha]])</f>
        <v>2019</v>
      </c>
      <c r="S868" t="str">
        <f t="shared" si="39"/>
        <v>'2019-5-16'</v>
      </c>
      <c r="T868" t="str">
        <f t="shared" si="40"/>
        <v>insert into estados_cuenta (tipo_movimiento, concepto, fecha, cheque, total, retiro, pagado, estatus, created_at, updated_at, pagado_boolean, id_cuenta, id_admin) values('EGRESO','INDAUTOR','2019-5-16','',263,263,263,'Pagado','2019-06-27 22:39:00','2019-06-27 22:39:00',1,3,2);</v>
      </c>
      <c r="U868" t="str">
        <f t="shared" si="41"/>
        <v/>
      </c>
    </row>
    <row r="869" spans="1:21" x14ac:dyDescent="0.2">
      <c r="A869">
        <v>16</v>
      </c>
      <c r="B869" s="4">
        <v>43601</v>
      </c>
      <c r="D869" t="s">
        <v>427</v>
      </c>
      <c r="E869" s="1">
        <v>5000</v>
      </c>
      <c r="F869" s="1"/>
      <c r="G869" s="1">
        <v>80188.67</v>
      </c>
      <c r="H869" t="s">
        <v>137</v>
      </c>
      <c r="J869">
        <v>2</v>
      </c>
      <c r="K869" t="str">
        <f>IF(Tabla1[[#This Row],[cheque]]="","''",Tabla1[[#This Row],[cheque]])</f>
        <v>''</v>
      </c>
      <c r="L869">
        <f>VLOOKUP(Tabla1[[#This Row],[banco]],Hoja2!$A$1:$B$6,2,0)</f>
        <v>3</v>
      </c>
      <c r="M869" t="str">
        <f>CONCATENATE("'2019-",J869,"-",Tabla1[[#This Row],[dia]],"'")</f>
        <v>'2019-2-16'</v>
      </c>
      <c r="N869" s="4">
        <f>DATE(2019,J869,Tabla1[[#This Row],[dia]])</f>
        <v>43512</v>
      </c>
      <c r="P869">
        <f>DAY(Tabla1[[#This Row],[fecha]])</f>
        <v>16</v>
      </c>
      <c r="Q869">
        <f>MONTH(Tabla1[[#This Row],[fecha]])</f>
        <v>5</v>
      </c>
      <c r="R869">
        <f>YEAR(Tabla1[[#This Row],[fecha]])</f>
        <v>2019</v>
      </c>
      <c r="S869" t="str">
        <f t="shared" si="39"/>
        <v>'2019-5-16'</v>
      </c>
      <c r="T869" t="str">
        <f t="shared" si="40"/>
        <v/>
      </c>
      <c r="U869" t="str">
        <f t="shared" si="41"/>
        <v>insert into estados_cuenta (tipo_movimiento, concepto, fecha, cheque, total, deposito, pagado, estatus, created_at, updated_at, pagado_boolean, id_cuenta, id_admin) values('INGRESO','HXHE "BUGALOO" IGUALA RM UE &amp; CANADA 2° MES RECIBO 2209','2019-5-16','',5000,5000,5000,'Pagado','2019-06-27 22:39:00','2019-06-27 22:39:00',1,3,2);</v>
      </c>
    </row>
    <row r="870" spans="1:21" x14ac:dyDescent="0.2">
      <c r="A870">
        <v>16</v>
      </c>
      <c r="B870" s="4">
        <v>43601</v>
      </c>
      <c r="D870" t="s">
        <v>415</v>
      </c>
      <c r="F870" s="1">
        <v>6041.31</v>
      </c>
      <c r="G870" s="1">
        <v>74147.360000000001</v>
      </c>
      <c r="H870" t="s">
        <v>137</v>
      </c>
      <c r="J870">
        <v>2</v>
      </c>
      <c r="K870" t="str">
        <f>IF(Tabla1[[#This Row],[cheque]]="","''",Tabla1[[#This Row],[cheque]])</f>
        <v>''</v>
      </c>
      <c r="L870">
        <f>VLOOKUP(Tabla1[[#This Row],[banco]],Hoja2!$A$1:$B$6,2,0)</f>
        <v>3</v>
      </c>
      <c r="M870" t="str">
        <f>CONCATENATE("'2019-",J870,"-",Tabla1[[#This Row],[dia]],"'")</f>
        <v>'2019-2-16'</v>
      </c>
      <c r="N870" s="4">
        <f>DATE(2019,J870,Tabla1[[#This Row],[dia]])</f>
        <v>43512</v>
      </c>
      <c r="P870">
        <f>DAY(Tabla1[[#This Row],[fecha]])</f>
        <v>16</v>
      </c>
      <c r="Q870">
        <f>MONTH(Tabla1[[#This Row],[fecha]])</f>
        <v>5</v>
      </c>
      <c r="R870">
        <f>YEAR(Tabla1[[#This Row],[fecha]])</f>
        <v>2019</v>
      </c>
      <c r="S870" t="str">
        <f t="shared" si="39"/>
        <v>'2019-5-16'</v>
      </c>
      <c r="T870" t="str">
        <f t="shared" si="40"/>
        <v>insert into estados_cuenta (tipo_movimiento, concepto, fecha, cheque, total, retiro, pagado, estatus, created_at, updated_at, pagado_boolean, id_cuenta, id_admin) values('EGRESO','LIVERPOOL','2019-5-16','',6041.31,6041.31,6041.31,'Pagado','2019-06-27 22:39:00','2019-06-27 22:39:00',1,3,2);</v>
      </c>
      <c r="U870" t="str">
        <f t="shared" si="41"/>
        <v/>
      </c>
    </row>
    <row r="871" spans="1:21" x14ac:dyDescent="0.2">
      <c r="A871">
        <v>16</v>
      </c>
      <c r="B871" s="4">
        <v>43601</v>
      </c>
      <c r="D871" t="s">
        <v>13</v>
      </c>
      <c r="E871" s="1">
        <v>15000</v>
      </c>
      <c r="F871" s="1"/>
      <c r="G871" s="1">
        <v>18363.11</v>
      </c>
      <c r="H871" t="s">
        <v>136</v>
      </c>
      <c r="J871">
        <v>2</v>
      </c>
      <c r="K871" t="str">
        <f>IF(Tabla1[[#This Row],[cheque]]="","''",Tabla1[[#This Row],[cheque]])</f>
        <v>''</v>
      </c>
      <c r="L871">
        <f>VLOOKUP(Tabla1[[#This Row],[banco]],Hoja2!$A$1:$B$6,2,0)</f>
        <v>2</v>
      </c>
      <c r="M871" t="str">
        <f>CONCATENATE("'2019-",J871,"-",Tabla1[[#This Row],[dia]],"'")</f>
        <v>'2019-2-16'</v>
      </c>
      <c r="N871" s="4">
        <f>DATE(2019,J871,Tabla1[[#This Row],[dia]])</f>
        <v>43512</v>
      </c>
      <c r="P871">
        <f>DAY(Tabla1[[#This Row],[fecha]])</f>
        <v>16</v>
      </c>
      <c r="Q871">
        <f>MONTH(Tabla1[[#This Row],[fecha]])</f>
        <v>5</v>
      </c>
      <c r="R871">
        <f>YEAR(Tabla1[[#This Row],[fecha]])</f>
        <v>2019</v>
      </c>
      <c r="S871" t="str">
        <f t="shared" si="39"/>
        <v>'2019-5-16'</v>
      </c>
      <c r="T871" t="str">
        <f t="shared" si="40"/>
        <v/>
      </c>
      <c r="U871" t="str">
        <f t="shared" si="41"/>
        <v>insert into estados_cuenta (tipo_movimiento, concepto, fecha, cheque, total, deposito, pagado, estatus, created_at, updated_at, pagado_boolean, id_cuenta, id_admin) values('INGRESO','TRASPASO DE HSBC A BANCOMER','2019-5-16','',15000,15000,15000,'Pagado','2019-06-27 22:39:00','2019-06-27 22:39:00',1,2,2);</v>
      </c>
    </row>
    <row r="872" spans="1:21" x14ac:dyDescent="0.2">
      <c r="A872">
        <v>16</v>
      </c>
      <c r="B872" s="4">
        <v>43601</v>
      </c>
      <c r="D872" t="s">
        <v>662</v>
      </c>
      <c r="F872" s="1">
        <v>14096.98</v>
      </c>
      <c r="G872" s="1">
        <v>4266.13</v>
      </c>
      <c r="H872" t="s">
        <v>136</v>
      </c>
      <c r="J872">
        <v>2</v>
      </c>
      <c r="K872" t="str">
        <f>IF(Tabla1[[#This Row],[cheque]]="","''",Tabla1[[#This Row],[cheque]])</f>
        <v>''</v>
      </c>
      <c r="L872">
        <f>VLOOKUP(Tabla1[[#This Row],[banco]],Hoja2!$A$1:$B$6,2,0)</f>
        <v>2</v>
      </c>
      <c r="M872" t="str">
        <f>CONCATENATE("'2019-",J872,"-",Tabla1[[#This Row],[dia]],"'")</f>
        <v>'2019-2-16'</v>
      </c>
      <c r="N872" s="4">
        <f>DATE(2019,J872,Tabla1[[#This Row],[dia]])</f>
        <v>43512</v>
      </c>
      <c r="P872">
        <f>DAY(Tabla1[[#This Row],[fecha]])</f>
        <v>16</v>
      </c>
      <c r="Q872">
        <f>MONTH(Tabla1[[#This Row],[fecha]])</f>
        <v>5</v>
      </c>
      <c r="R872">
        <f>YEAR(Tabla1[[#This Row],[fecha]])</f>
        <v>2019</v>
      </c>
      <c r="S872" t="str">
        <f t="shared" si="39"/>
        <v>'2019-5-16'</v>
      </c>
      <c r="T872" t="str">
        <f t="shared" si="40"/>
        <v>insert into estados_cuenta (tipo_movimiento, concepto, fecha, cheque, total, retiro, pagado, estatus, created_at, updated_at, pagado_boolean, id_cuenta, id_admin) values('EGRESO','CAPO "BARBACOA CHAVIRA", REN Y DUSO "BARBACOA CHAVIRA", BT "CHALET" MODELO 3, BT "CHALET" MODELO 2, BT "CHALET" MODELO 1, REN Y DUSO "GENESIS" CL 3, RM "WIXARIKA" CL 43','2019-5-16','',14096.98,14096.98,14096.98,'Pagado','2019-06-27 22:39:00','2019-06-27 22:39:00',1,2,2);</v>
      </c>
      <c r="U872" t="str">
        <f t="shared" si="41"/>
        <v/>
      </c>
    </row>
    <row r="873" spans="1:21" x14ac:dyDescent="0.2">
      <c r="A873">
        <v>17</v>
      </c>
      <c r="B873" s="4">
        <v>43602</v>
      </c>
      <c r="D873" t="s">
        <v>428</v>
      </c>
      <c r="E873" s="1">
        <v>580</v>
      </c>
      <c r="F873" s="1"/>
      <c r="G873" s="1">
        <v>74727.360000000001</v>
      </c>
      <c r="H873" t="s">
        <v>137</v>
      </c>
      <c r="J873">
        <v>2</v>
      </c>
      <c r="K873" t="str">
        <f>IF(Tabla1[[#This Row],[cheque]]="","''",Tabla1[[#This Row],[cheque]])</f>
        <v>''</v>
      </c>
      <c r="L873">
        <f>VLOOKUP(Tabla1[[#This Row],[banco]],Hoja2!$A$1:$B$6,2,0)</f>
        <v>3</v>
      </c>
      <c r="M873" t="str">
        <f>CONCATENATE("'2019-",J873,"-",Tabla1[[#This Row],[dia]],"'")</f>
        <v>'2019-2-17'</v>
      </c>
      <c r="N873" s="4">
        <f>DATE(2019,J873,Tabla1[[#This Row],[dia]])</f>
        <v>43513</v>
      </c>
      <c r="P873">
        <f>DAY(Tabla1[[#This Row],[fecha]])</f>
        <v>17</v>
      </c>
      <c r="Q873">
        <f>MONTH(Tabla1[[#This Row],[fecha]])</f>
        <v>5</v>
      </c>
      <c r="R873">
        <f>YEAR(Tabla1[[#This Row],[fecha]])</f>
        <v>2019</v>
      </c>
      <c r="S873" t="str">
        <f t="shared" si="39"/>
        <v>'2019-5-17'</v>
      </c>
      <c r="T873" t="str">
        <f t="shared" si="40"/>
        <v/>
      </c>
      <c r="U873" t="str">
        <f t="shared" si="41"/>
        <v>insert into estados_cuenta (tipo_movimiento, concepto, fecha, cheque, total, deposito, pagado, estatus, created_at, updated_at, pagado_boolean, id_cuenta, id_admin) values('INGRESO','EF MIXTO "MARIA MORENA" FACTURA 6108','2019-5-17','',580,580,580,'Pagado','2019-06-27 22:39:00','2019-06-27 22:39:00',1,3,2);</v>
      </c>
    </row>
    <row r="874" spans="1:21" x14ac:dyDescent="0.2">
      <c r="A874">
        <v>17</v>
      </c>
      <c r="B874" s="4">
        <v>43602</v>
      </c>
      <c r="D874" t="s">
        <v>429</v>
      </c>
      <c r="E874" s="1">
        <v>9326.4</v>
      </c>
      <c r="F874" s="1"/>
      <c r="G874" s="1">
        <v>84053.759999999995</v>
      </c>
      <c r="H874" t="s">
        <v>137</v>
      </c>
      <c r="J874">
        <v>2</v>
      </c>
      <c r="K874" t="str">
        <f>IF(Tabla1[[#This Row],[cheque]]="","''",Tabla1[[#This Row],[cheque]])</f>
        <v>''</v>
      </c>
      <c r="L874">
        <f>VLOOKUP(Tabla1[[#This Row],[banco]],Hoja2!$A$1:$B$6,2,0)</f>
        <v>3</v>
      </c>
      <c r="M874" t="str">
        <f>CONCATENATE("'2019-",J874,"-",Tabla1[[#This Row],[dia]],"'")</f>
        <v>'2019-2-17'</v>
      </c>
      <c r="N874" s="4">
        <f>DATE(2019,J874,Tabla1[[#This Row],[dia]])</f>
        <v>43513</v>
      </c>
      <c r="P874">
        <f>DAY(Tabla1[[#This Row],[fecha]])</f>
        <v>17</v>
      </c>
      <c r="Q874">
        <f>MONTH(Tabla1[[#This Row],[fecha]])</f>
        <v>5</v>
      </c>
      <c r="R874">
        <f>YEAR(Tabla1[[#This Row],[fecha]])</f>
        <v>2019</v>
      </c>
      <c r="S874" t="str">
        <f t="shared" si="39"/>
        <v>'2019-5-17'</v>
      </c>
      <c r="T874" t="str">
        <f t="shared" si="40"/>
        <v/>
      </c>
      <c r="U874" t="str">
        <f t="shared" si="41"/>
        <v>insert into estados_cuenta (tipo_movimiento, concepto, fecha, cheque, total, deposito, pagado, estatus, created_at, updated_at, pagado_boolean, id_cuenta, id_admin) values('INGRESO','REN, DUSO Y 4 CAPOS "BARBACOA CHAVIRA" FACTURA 6103','2019-5-17','',9326.4,9326.4,9326.4,'Pagado','2019-06-27 22:39:00','2019-06-27 22:39:00',1,3,2);</v>
      </c>
    </row>
    <row r="875" spans="1:21" x14ac:dyDescent="0.2">
      <c r="A875">
        <v>17</v>
      </c>
      <c r="B875" s="4">
        <v>43602</v>
      </c>
      <c r="D875" t="s">
        <v>430</v>
      </c>
      <c r="F875" s="1">
        <v>7000</v>
      </c>
      <c r="G875" s="1">
        <v>77053.759999999995</v>
      </c>
      <c r="H875" t="s">
        <v>137</v>
      </c>
      <c r="J875">
        <v>2</v>
      </c>
      <c r="K875" t="str">
        <f>IF(Tabla1[[#This Row],[cheque]]="","''",Tabla1[[#This Row],[cheque]])</f>
        <v>''</v>
      </c>
      <c r="L875">
        <f>VLOOKUP(Tabla1[[#This Row],[banco]],Hoja2!$A$1:$B$6,2,0)</f>
        <v>3</v>
      </c>
      <c r="M875" t="str">
        <f>CONCATENATE("'2019-",J875,"-",Tabla1[[#This Row],[dia]],"'")</f>
        <v>'2019-2-17'</v>
      </c>
      <c r="N875" s="4">
        <f>DATE(2019,J875,Tabla1[[#This Row],[dia]])</f>
        <v>43513</v>
      </c>
      <c r="P875">
        <f>DAY(Tabla1[[#This Row],[fecha]])</f>
        <v>17</v>
      </c>
      <c r="Q875">
        <f>MONTH(Tabla1[[#This Row],[fecha]])</f>
        <v>5</v>
      </c>
      <c r="R875">
        <f>YEAR(Tabla1[[#This Row],[fecha]])</f>
        <v>2019</v>
      </c>
      <c r="S875" t="str">
        <f t="shared" si="39"/>
        <v>'2019-5-17'</v>
      </c>
      <c r="T875" t="str">
        <f t="shared" si="40"/>
        <v>insert into estados_cuenta (tipo_movimiento, concepto, fecha, cheque, total, retiro, pagado, estatus, created_at, updated_at, pagado_boolean, id_cuenta, id_admin) values('EGRESO','PERSONALES (DESGLOCE EN EFECTIVOS)','2019-5-17','',7000,7000,7000,'Pagado','2019-06-27 22:39:00','2019-06-27 22:39:00',1,3,2);</v>
      </c>
      <c r="U875" t="str">
        <f t="shared" si="41"/>
        <v/>
      </c>
    </row>
    <row r="876" spans="1:21" x14ac:dyDescent="0.2">
      <c r="A876">
        <v>17</v>
      </c>
      <c r="B876" s="4">
        <v>43602</v>
      </c>
      <c r="D876" t="s">
        <v>431</v>
      </c>
      <c r="E876" s="1">
        <v>500</v>
      </c>
      <c r="F876" s="1"/>
      <c r="G876" s="1">
        <v>77553.759999999995</v>
      </c>
      <c r="H876" t="s">
        <v>137</v>
      </c>
      <c r="J876">
        <v>2</v>
      </c>
      <c r="K876" t="str">
        <f>IF(Tabla1[[#This Row],[cheque]]="","''",Tabla1[[#This Row],[cheque]])</f>
        <v>''</v>
      </c>
      <c r="L876">
        <f>VLOOKUP(Tabla1[[#This Row],[banco]],Hoja2!$A$1:$B$6,2,0)</f>
        <v>3</v>
      </c>
      <c r="M876" t="str">
        <f>CONCATENATE("'2019-",J876,"-",Tabla1[[#This Row],[dia]],"'")</f>
        <v>'2019-2-17'</v>
      </c>
      <c r="N876" s="4">
        <f>DATE(2019,J876,Tabla1[[#This Row],[dia]])</f>
        <v>43513</v>
      </c>
      <c r="P876">
        <f>DAY(Tabla1[[#This Row],[fecha]])</f>
        <v>17</v>
      </c>
      <c r="Q876">
        <f>MONTH(Tabla1[[#This Row],[fecha]])</f>
        <v>5</v>
      </c>
      <c r="R876">
        <f>YEAR(Tabla1[[#This Row],[fecha]])</f>
        <v>2019</v>
      </c>
      <c r="S876" t="str">
        <f t="shared" si="39"/>
        <v>'2019-5-17'</v>
      </c>
      <c r="T876" t="str">
        <f t="shared" si="40"/>
        <v/>
      </c>
      <c r="U876" t="str">
        <f t="shared" si="41"/>
        <v>insert into estados_cuenta (tipo_movimiento, concepto, fecha, cheque, total, deposito, pagado, estatus, created_at, updated_at, pagado_boolean, id_cuenta, id_admin) values('INGRESO','EF MIXTO "MARISCOS LOS PLEBES" RECIBO 2210','2019-5-17','',500,500,500,'Pagado','2019-06-27 22:39:00','2019-06-27 22:39:00',1,3,2);</v>
      </c>
    </row>
    <row r="877" spans="1:21" x14ac:dyDescent="0.2">
      <c r="A877">
        <v>17</v>
      </c>
      <c r="B877" s="4">
        <v>43602</v>
      </c>
      <c r="D877" t="s">
        <v>663</v>
      </c>
      <c r="F877" s="1">
        <v>3000</v>
      </c>
      <c r="G877" s="1">
        <v>1266.1300000000001</v>
      </c>
      <c r="H877" t="s">
        <v>136</v>
      </c>
      <c r="J877">
        <v>2</v>
      </c>
      <c r="K877" t="str">
        <f>IF(Tabla1[[#This Row],[cheque]]="","''",Tabla1[[#This Row],[cheque]])</f>
        <v>''</v>
      </c>
      <c r="L877">
        <f>VLOOKUP(Tabla1[[#This Row],[banco]],Hoja2!$A$1:$B$6,2,0)</f>
        <v>2</v>
      </c>
      <c r="M877" t="str">
        <f>CONCATENATE("'2019-",J877,"-",Tabla1[[#This Row],[dia]],"'")</f>
        <v>'2019-2-17'</v>
      </c>
      <c r="N877" s="4">
        <f>DATE(2019,J877,Tabla1[[#This Row],[dia]])</f>
        <v>43513</v>
      </c>
      <c r="P877">
        <f>DAY(Tabla1[[#This Row],[fecha]])</f>
        <v>17</v>
      </c>
      <c r="Q877">
        <f>MONTH(Tabla1[[#This Row],[fecha]])</f>
        <v>5</v>
      </c>
      <c r="R877">
        <f>YEAR(Tabla1[[#This Row],[fecha]])</f>
        <v>2019</v>
      </c>
      <c r="S877" t="str">
        <f t="shared" si="39"/>
        <v>'2019-5-17'</v>
      </c>
      <c r="T877" t="str">
        <f t="shared" si="40"/>
        <v>insert into estados_cuenta (tipo_movimiento, concepto, fecha, cheque, total, retiro, pagado, estatus, created_at, updated_at, pagado_boolean, id_cuenta, id_admin) values('EGRESO','TRASPASO A CONSTRUCTOR','2019-5-17','',3000,3000,3000,'Pagado','2019-06-27 22:39:00','2019-06-27 22:39:00',1,2,2);</v>
      </c>
      <c r="U877" t="str">
        <f t="shared" si="41"/>
        <v/>
      </c>
    </row>
    <row r="878" spans="1:21" x14ac:dyDescent="0.2">
      <c r="A878">
        <v>17</v>
      </c>
      <c r="B878" s="4">
        <v>43602</v>
      </c>
      <c r="D878" t="s">
        <v>587</v>
      </c>
      <c r="F878" s="1">
        <v>62</v>
      </c>
      <c r="G878" s="1">
        <v>1204.1300000000001</v>
      </c>
      <c r="H878" t="s">
        <v>136</v>
      </c>
      <c r="J878">
        <v>2</v>
      </c>
      <c r="K878" t="str">
        <f>IF(Tabla1[[#This Row],[cheque]]="","''",Tabla1[[#This Row],[cheque]])</f>
        <v>''</v>
      </c>
      <c r="L878">
        <f>VLOOKUP(Tabla1[[#This Row],[banco]],Hoja2!$A$1:$B$6,2,0)</f>
        <v>2</v>
      </c>
      <c r="M878" t="str">
        <f>CONCATENATE("'2019-",J878,"-",Tabla1[[#This Row],[dia]],"'")</f>
        <v>'2019-2-17'</v>
      </c>
      <c r="N878" s="4">
        <f>DATE(2019,J878,Tabla1[[#This Row],[dia]])</f>
        <v>43513</v>
      </c>
      <c r="P878">
        <f>DAY(Tabla1[[#This Row],[fecha]])</f>
        <v>17</v>
      </c>
      <c r="Q878">
        <f>MONTH(Tabla1[[#This Row],[fecha]])</f>
        <v>5</v>
      </c>
      <c r="R878">
        <f>YEAR(Tabla1[[#This Row],[fecha]])</f>
        <v>2019</v>
      </c>
      <c r="S878" t="str">
        <f t="shared" si="39"/>
        <v>'2019-5-17'</v>
      </c>
      <c r="T878" t="str">
        <f t="shared" si="40"/>
        <v>insert into estados_cuenta (tipo_movimiento, concepto, fecha, cheque, total, retiro, pagado, estatus, created_at, updated_at, pagado_boolean, id_cuenta, id_admin) values('EGRESO','CAFETERIA COLEGIO BELEN','2019-5-17','',62,62,62,'Pagado','2019-06-27 22:39:00','2019-06-27 22:39:00',1,2,2);</v>
      </c>
      <c r="U878" t="str">
        <f t="shared" si="41"/>
        <v/>
      </c>
    </row>
    <row r="879" spans="1:21" x14ac:dyDescent="0.2">
      <c r="A879" s="5">
        <v>17</v>
      </c>
      <c r="B879" s="7">
        <v>43602</v>
      </c>
      <c r="C879" s="5"/>
      <c r="D879" s="5" t="s">
        <v>678</v>
      </c>
      <c r="E879" s="5"/>
      <c r="F879" s="6">
        <v>26579.78</v>
      </c>
      <c r="G879" s="6">
        <v>9302.2199999999993</v>
      </c>
      <c r="H879" t="s">
        <v>140</v>
      </c>
      <c r="J879">
        <v>2</v>
      </c>
      <c r="K879" t="str">
        <f>IF(Tabla1[[#This Row],[cheque]]="","''",Tabla1[[#This Row],[cheque]])</f>
        <v>''</v>
      </c>
      <c r="L879">
        <f>VLOOKUP(Tabla1[[#This Row],[banco]],Hoja2!$A$1:$B$6,2,0)</f>
        <v>6</v>
      </c>
      <c r="M879" t="str">
        <f>CONCATENATE("'2019-",J879,"-",Tabla1[[#This Row],[dia]],"'")</f>
        <v>'2019-2-17'</v>
      </c>
      <c r="N879" s="4">
        <f>DATE(2019,J879,Tabla1[[#This Row],[dia]])</f>
        <v>43513</v>
      </c>
      <c r="P879">
        <f>DAY(Tabla1[[#This Row],[fecha]])</f>
        <v>17</v>
      </c>
      <c r="Q879">
        <f>MONTH(Tabla1[[#This Row],[fecha]])</f>
        <v>5</v>
      </c>
      <c r="R879">
        <f>YEAR(Tabla1[[#This Row],[fecha]])</f>
        <v>2019</v>
      </c>
      <c r="S879" t="str">
        <f t="shared" si="39"/>
        <v>'2019-5-17'</v>
      </c>
      <c r="T879" t="str">
        <f t="shared" si="40"/>
        <v>insert into estados_cuenta (tipo_movimiento, concepto, fecha, cheque, total, retiro, pagado, estatus, created_at, updated_at, pagado_boolean, id_cuenta, id_admin) values('EGRESO','INTERESES','2019-5-17','',26579.78,26579.78,26579.78,'Pagado','2019-06-27 22:39:00','2019-06-27 22:39:00',1,6,2);</v>
      </c>
      <c r="U879" t="str">
        <f t="shared" si="41"/>
        <v/>
      </c>
    </row>
    <row r="880" spans="1:21" x14ac:dyDescent="0.2">
      <c r="A880" s="5">
        <v>17</v>
      </c>
      <c r="B880" s="7">
        <v>43602</v>
      </c>
      <c r="C880" s="5"/>
      <c r="D880" s="5" t="s">
        <v>680</v>
      </c>
      <c r="E880" s="5"/>
      <c r="F880" s="6">
        <v>2170.3200000000002</v>
      </c>
      <c r="G880" s="6">
        <v>7131.9</v>
      </c>
      <c r="H880" t="s">
        <v>140</v>
      </c>
      <c r="J880">
        <v>2</v>
      </c>
      <c r="K880" t="str">
        <f>IF(Tabla1[[#This Row],[cheque]]="","''",Tabla1[[#This Row],[cheque]])</f>
        <v>''</v>
      </c>
      <c r="L880">
        <f>VLOOKUP(Tabla1[[#This Row],[banco]],Hoja2!$A$1:$B$6,2,0)</f>
        <v>6</v>
      </c>
      <c r="M880" t="str">
        <f>CONCATENATE("'2019-",J880,"-",Tabla1[[#This Row],[dia]],"'")</f>
        <v>'2019-2-17'</v>
      </c>
      <c r="N880" s="4">
        <f>DATE(2019,J880,Tabla1[[#This Row],[dia]])</f>
        <v>43513</v>
      </c>
      <c r="P880">
        <f>DAY(Tabla1[[#This Row],[fecha]])</f>
        <v>17</v>
      </c>
      <c r="Q880">
        <f>MONTH(Tabla1[[#This Row],[fecha]])</f>
        <v>5</v>
      </c>
      <c r="R880">
        <f>YEAR(Tabla1[[#This Row],[fecha]])</f>
        <v>2019</v>
      </c>
      <c r="S880" t="str">
        <f t="shared" si="39"/>
        <v>'2019-5-17'</v>
      </c>
      <c r="T880" t="str">
        <f t="shared" si="40"/>
        <v>insert into estados_cuenta (tipo_movimiento, concepto, fecha, cheque, total, retiro, pagado, estatus, created_at, updated_at, pagado_boolean, id_cuenta, id_admin) values('EGRESO','PAGO A CAPITAL','2019-5-17','',2170.32,2170.32,2170.32,'Pagado','2019-06-27 22:39:00','2019-06-27 22:39:00',1,6,2);</v>
      </c>
      <c r="U880" t="str">
        <f t="shared" si="41"/>
        <v/>
      </c>
    </row>
    <row r="881" spans="1:21" x14ac:dyDescent="0.2">
      <c r="A881" s="5">
        <v>17</v>
      </c>
      <c r="B881" s="7">
        <v>43602</v>
      </c>
      <c r="C881" s="5"/>
      <c r="D881" s="5" t="s">
        <v>679</v>
      </c>
      <c r="E881" s="5"/>
      <c r="F881" s="6">
        <v>1635.68</v>
      </c>
      <c r="G881" s="6">
        <v>5496.22</v>
      </c>
      <c r="H881" t="s">
        <v>140</v>
      </c>
      <c r="J881">
        <v>2</v>
      </c>
      <c r="K881" t="str">
        <f>IF(Tabla1[[#This Row],[cheque]]="","''",Tabla1[[#This Row],[cheque]])</f>
        <v>''</v>
      </c>
      <c r="L881">
        <f>VLOOKUP(Tabla1[[#This Row],[banco]],Hoja2!$A$1:$B$6,2,0)</f>
        <v>6</v>
      </c>
      <c r="M881" t="str">
        <f>CONCATENATE("'2019-",J881,"-",Tabla1[[#This Row],[dia]],"'")</f>
        <v>'2019-2-17'</v>
      </c>
      <c r="N881" s="4">
        <f>DATE(2019,J881,Tabla1[[#This Row],[dia]])</f>
        <v>43513</v>
      </c>
      <c r="P881">
        <f>DAY(Tabla1[[#This Row],[fecha]])</f>
        <v>17</v>
      </c>
      <c r="Q881">
        <f>MONTH(Tabla1[[#This Row],[fecha]])</f>
        <v>5</v>
      </c>
      <c r="R881">
        <f>YEAR(Tabla1[[#This Row],[fecha]])</f>
        <v>2019</v>
      </c>
      <c r="S881" t="str">
        <f t="shared" si="39"/>
        <v>'2019-5-17'</v>
      </c>
      <c r="T881" t="str">
        <f t="shared" si="40"/>
        <v>insert into estados_cuenta (tipo_movimiento, concepto, fecha, cheque, total, retiro, pagado, estatus, created_at, updated_at, pagado_boolean, id_cuenta, id_admin) values('EGRESO','SEGURO DE VIDA','2019-5-17','',1635.68,1635.68,1635.68,'Pagado','2019-06-27 22:39:00','2019-06-27 22:39:00',1,6,2);</v>
      </c>
      <c r="U881" t="str">
        <f t="shared" si="41"/>
        <v/>
      </c>
    </row>
    <row r="882" spans="1:21" x14ac:dyDescent="0.2">
      <c r="A882" s="5">
        <v>17</v>
      </c>
      <c r="B882" s="7">
        <v>43602</v>
      </c>
      <c r="C882" s="5"/>
      <c r="D882" s="5" t="s">
        <v>681</v>
      </c>
      <c r="E882" s="5"/>
      <c r="F882" s="6">
        <v>995.65</v>
      </c>
      <c r="G882" s="6">
        <v>4500.57</v>
      </c>
      <c r="H882" t="s">
        <v>140</v>
      </c>
      <c r="J882">
        <v>2</v>
      </c>
      <c r="K882" t="str">
        <f>IF(Tabla1[[#This Row],[cheque]]="","''",Tabla1[[#This Row],[cheque]])</f>
        <v>''</v>
      </c>
      <c r="L882">
        <f>VLOOKUP(Tabla1[[#This Row],[banco]],Hoja2!$A$1:$B$6,2,0)</f>
        <v>6</v>
      </c>
      <c r="M882" t="str">
        <f>CONCATENATE("'2019-",J882,"-",Tabla1[[#This Row],[dia]],"'")</f>
        <v>'2019-2-17'</v>
      </c>
      <c r="N882" s="4">
        <f>DATE(2019,J882,Tabla1[[#This Row],[dia]])</f>
        <v>43513</v>
      </c>
      <c r="P882">
        <f>DAY(Tabla1[[#This Row],[fecha]])</f>
        <v>17</v>
      </c>
      <c r="Q882">
        <f>MONTH(Tabla1[[#This Row],[fecha]])</f>
        <v>5</v>
      </c>
      <c r="R882">
        <f>YEAR(Tabla1[[#This Row],[fecha]])</f>
        <v>2019</v>
      </c>
      <c r="S882" t="str">
        <f t="shared" si="39"/>
        <v>'2019-5-17'</v>
      </c>
      <c r="T882" t="str">
        <f t="shared" si="40"/>
        <v>insert into estados_cuenta (tipo_movimiento, concepto, fecha, cheque, total, retiro, pagado, estatus, created_at, updated_at, pagado_boolean, id_cuenta, id_admin) values('EGRESO','SEGURO DE DAÑOS','2019-5-17','',995.65,995.65,995.65,'Pagado','2019-06-27 22:39:00','2019-06-27 22:39:00',1,6,2);</v>
      </c>
      <c r="U882" t="str">
        <f t="shared" si="41"/>
        <v/>
      </c>
    </row>
    <row r="883" spans="1:21" x14ac:dyDescent="0.2">
      <c r="A883">
        <v>20</v>
      </c>
      <c r="B883" s="4">
        <v>43605</v>
      </c>
      <c r="D883" t="s">
        <v>432</v>
      </c>
      <c r="E883" s="1">
        <v>3000</v>
      </c>
      <c r="F883" s="1"/>
      <c r="G883" s="1">
        <v>80553.759999999995</v>
      </c>
      <c r="H883" t="s">
        <v>137</v>
      </c>
      <c r="J883">
        <v>2</v>
      </c>
      <c r="K883" t="str">
        <f>IF(Tabla1[[#This Row],[cheque]]="","''",Tabla1[[#This Row],[cheque]])</f>
        <v>''</v>
      </c>
      <c r="L883">
        <f>VLOOKUP(Tabla1[[#This Row],[banco]],Hoja2!$A$1:$B$6,2,0)</f>
        <v>3</v>
      </c>
      <c r="M883" t="str">
        <f>CONCATENATE("'2019-",J883,"-",Tabla1[[#This Row],[dia]],"'")</f>
        <v>'2019-2-20'</v>
      </c>
      <c r="N883" s="4">
        <f>DATE(2019,J883,Tabla1[[#This Row],[dia]])</f>
        <v>43516</v>
      </c>
      <c r="P883">
        <f>DAY(Tabla1[[#This Row],[fecha]])</f>
        <v>20</v>
      </c>
      <c r="Q883">
        <f>MONTH(Tabla1[[#This Row],[fecha]])</f>
        <v>5</v>
      </c>
      <c r="R883">
        <f>YEAR(Tabla1[[#This Row],[fecha]])</f>
        <v>2019</v>
      </c>
      <c r="S883" t="str">
        <f t="shared" si="39"/>
        <v>'2019-5-20'</v>
      </c>
      <c r="T883" t="str">
        <f t="shared" si="40"/>
        <v/>
      </c>
      <c r="U883" t="str">
        <f t="shared" si="41"/>
        <v>insert into estados_cuenta (tipo_movimiento, concepto, fecha, cheque, total, deposito, pagado, estatus, created_at, updated_at, pagado_boolean, id_cuenta, id_admin) values('INGRESO','EF MIXTO Y RM "INSTITUTO DE ANÁLISIS EXISTENCIAL Y LOGOTERAPIA" FACTURA 6117','2019-5-20','',3000,3000,3000,'Pagado','2019-06-27 22:39:00','2019-06-27 22:39:00',1,3,2);</v>
      </c>
    </row>
    <row r="884" spans="1:21" x14ac:dyDescent="0.2">
      <c r="A884">
        <v>20</v>
      </c>
      <c r="B884" s="4">
        <v>43605</v>
      </c>
      <c r="D884" t="s">
        <v>433</v>
      </c>
      <c r="E884" s="1">
        <v>5000</v>
      </c>
      <c r="F884" s="1"/>
      <c r="G884" s="1">
        <v>85553.76</v>
      </c>
      <c r="H884" t="s">
        <v>137</v>
      </c>
      <c r="J884">
        <v>2</v>
      </c>
      <c r="K884" t="str">
        <f>IF(Tabla1[[#This Row],[cheque]]="","''",Tabla1[[#This Row],[cheque]])</f>
        <v>''</v>
      </c>
      <c r="L884">
        <f>VLOOKUP(Tabla1[[#This Row],[banco]],Hoja2!$A$1:$B$6,2,0)</f>
        <v>3</v>
      </c>
      <c r="M884" t="str">
        <f>CONCATENATE("'2019-",J884,"-",Tabla1[[#This Row],[dia]],"'")</f>
        <v>'2019-2-20'</v>
      </c>
      <c r="N884" s="4">
        <f>DATE(2019,J884,Tabla1[[#This Row],[dia]])</f>
        <v>43516</v>
      </c>
      <c r="P884">
        <f>DAY(Tabla1[[#This Row],[fecha]])</f>
        <v>20</v>
      </c>
      <c r="Q884">
        <f>MONTH(Tabla1[[#This Row],[fecha]])</f>
        <v>5</v>
      </c>
      <c r="R884">
        <f>YEAR(Tabla1[[#This Row],[fecha]])</f>
        <v>2019</v>
      </c>
      <c r="S884" t="str">
        <f t="shared" si="39"/>
        <v>'2019-5-20'</v>
      </c>
      <c r="T884" t="str">
        <f t="shared" si="40"/>
        <v/>
      </c>
      <c r="U884" t="str">
        <f t="shared" si="41"/>
        <v>insert into estados_cuenta (tipo_movimiento, concepto, fecha, cheque, total, deposito, pagado, estatus, created_at, updated_at, pagado_boolean, id_cuenta, id_admin) values('INGRESO','RM "CHIWI" RECIBO 2221','2019-5-20','',5000,5000,5000,'Pagado','2019-06-27 22:39:00','2019-06-27 22:39:00',1,3,2);</v>
      </c>
    </row>
    <row r="885" spans="1:21" x14ac:dyDescent="0.2">
      <c r="A885">
        <v>20</v>
      </c>
      <c r="B885" s="4">
        <v>43605</v>
      </c>
      <c r="D885" t="s">
        <v>434</v>
      </c>
      <c r="E885" s="1">
        <v>900</v>
      </c>
      <c r="F885" s="1"/>
      <c r="G885" s="1">
        <v>86453.759999999995</v>
      </c>
      <c r="H885" t="s">
        <v>137</v>
      </c>
      <c r="J885">
        <v>2</v>
      </c>
      <c r="K885" t="str">
        <f>IF(Tabla1[[#This Row],[cheque]]="","''",Tabla1[[#This Row],[cheque]])</f>
        <v>''</v>
      </c>
      <c r="L885">
        <f>VLOOKUP(Tabla1[[#This Row],[banco]],Hoja2!$A$1:$B$6,2,0)</f>
        <v>3</v>
      </c>
      <c r="M885" t="str">
        <f>CONCATENATE("'2019-",J885,"-",Tabla1[[#This Row],[dia]],"'")</f>
        <v>'2019-2-20'</v>
      </c>
      <c r="N885" s="4">
        <f>DATE(2019,J885,Tabla1[[#This Row],[dia]])</f>
        <v>43516</v>
      </c>
      <c r="P885">
        <f>DAY(Tabla1[[#This Row],[fecha]])</f>
        <v>20</v>
      </c>
      <c r="Q885">
        <f>MONTH(Tabla1[[#This Row],[fecha]])</f>
        <v>5</v>
      </c>
      <c r="R885">
        <f>YEAR(Tabla1[[#This Row],[fecha]])</f>
        <v>2019</v>
      </c>
      <c r="S885" t="str">
        <f t="shared" si="39"/>
        <v>'2019-5-20'</v>
      </c>
      <c r="T885" t="str">
        <f t="shared" si="40"/>
        <v/>
      </c>
      <c r="U885" t="str">
        <f t="shared" si="41"/>
        <v>insert into estados_cuenta (tipo_movimiento, concepto, fecha, cheque, total, deposito, pagado, estatus, created_at, updated_at, pagado_boolean, id_cuenta, id_admin) values('INGRESO','RM "CHIWI" RECIBO 2222','2019-5-20','',900,900,900,'Pagado','2019-06-27 22:39:00','2019-06-27 22:39:00',1,3,2);</v>
      </c>
    </row>
    <row r="886" spans="1:21" x14ac:dyDescent="0.2">
      <c r="A886">
        <v>20</v>
      </c>
      <c r="B886" s="4">
        <v>43605</v>
      </c>
      <c r="D886" t="s">
        <v>435</v>
      </c>
      <c r="E886" s="1">
        <v>6948.4</v>
      </c>
      <c r="F886" s="1"/>
      <c r="G886" s="1">
        <v>93402.16</v>
      </c>
      <c r="H886" t="s">
        <v>137</v>
      </c>
      <c r="J886">
        <v>2</v>
      </c>
      <c r="K886" t="str">
        <f>IF(Tabla1[[#This Row],[cheque]]="","''",Tabla1[[#This Row],[cheque]])</f>
        <v>''</v>
      </c>
      <c r="L886">
        <f>VLOOKUP(Tabla1[[#This Row],[banco]],Hoja2!$A$1:$B$6,2,0)</f>
        <v>3</v>
      </c>
      <c r="M886" t="str">
        <f>CONCATENATE("'2019-",J886,"-",Tabla1[[#This Row],[dia]],"'")</f>
        <v>'2019-2-20'</v>
      </c>
      <c r="N886" s="4">
        <f>DATE(2019,J886,Tabla1[[#This Row],[dia]])</f>
        <v>43516</v>
      </c>
      <c r="P886">
        <f>DAY(Tabla1[[#This Row],[fecha]])</f>
        <v>20</v>
      </c>
      <c r="Q886">
        <f>MONTH(Tabla1[[#This Row],[fecha]])</f>
        <v>5</v>
      </c>
      <c r="R886">
        <f>YEAR(Tabla1[[#This Row],[fecha]])</f>
        <v>2019</v>
      </c>
      <c r="S886" t="str">
        <f t="shared" si="39"/>
        <v>'2019-5-20'</v>
      </c>
      <c r="T886" t="str">
        <f t="shared" si="40"/>
        <v/>
      </c>
      <c r="U886" t="str">
        <f t="shared" si="41"/>
        <v>insert into estados_cuenta (tipo_movimiento, concepto, fecha, cheque, total, deposito, pagado, estatus, created_at, updated_at, pagado_boolean, id_cuenta, id_admin) values('INGRESO','RM "HOTEL DON RUBEN" FACTURA 6086','2019-5-20','',6948.4,6948.4,6948.4,'Pagado','2019-06-27 22:39:00','2019-06-27 22:39:00',1,3,2);</v>
      </c>
    </row>
    <row r="887" spans="1:21" x14ac:dyDescent="0.2">
      <c r="A887">
        <v>21</v>
      </c>
      <c r="B887" s="4">
        <v>43606</v>
      </c>
      <c r="D887" t="s">
        <v>166</v>
      </c>
      <c r="F887" s="1">
        <v>15000</v>
      </c>
      <c r="G887" s="1">
        <v>78402.16</v>
      </c>
      <c r="H887" t="s">
        <v>137</v>
      </c>
      <c r="J887">
        <v>2</v>
      </c>
      <c r="K887" t="str">
        <f>IF(Tabla1[[#This Row],[cheque]]="","''",Tabla1[[#This Row],[cheque]])</f>
        <v>''</v>
      </c>
      <c r="L887">
        <f>VLOOKUP(Tabla1[[#This Row],[banco]],Hoja2!$A$1:$B$6,2,0)</f>
        <v>3</v>
      </c>
      <c r="M887" t="str">
        <f>CONCATENATE("'2019-",J887,"-",Tabla1[[#This Row],[dia]],"'")</f>
        <v>'2019-2-21'</v>
      </c>
      <c r="N887" s="4">
        <f>DATE(2019,J887,Tabla1[[#This Row],[dia]])</f>
        <v>43517</v>
      </c>
      <c r="P887">
        <f>DAY(Tabla1[[#This Row],[fecha]])</f>
        <v>21</v>
      </c>
      <c r="Q887">
        <f>MONTH(Tabla1[[#This Row],[fecha]])</f>
        <v>5</v>
      </c>
      <c r="R887">
        <f>YEAR(Tabla1[[#This Row],[fecha]])</f>
        <v>2019</v>
      </c>
      <c r="S887" t="str">
        <f t="shared" si="39"/>
        <v>'2019-5-21'</v>
      </c>
      <c r="T887" t="str">
        <f t="shared" si="40"/>
        <v>insert into estados_cuenta (tipo_movimiento, concepto, fecha, cheque, total, retiro, pagado, estatus, created_at, updated_at, pagado_boolean, id_cuenta, id_admin) values('EGRESO','RENTA OFICINA','2019-5-21','',15000,15000,15000,'Pagado','2019-06-27 22:39:00','2019-06-27 22:39:00',1,3,2);</v>
      </c>
      <c r="U887" t="str">
        <f t="shared" si="41"/>
        <v/>
      </c>
    </row>
    <row r="888" spans="1:21" x14ac:dyDescent="0.2">
      <c r="A888">
        <v>22</v>
      </c>
      <c r="B888" s="4">
        <v>43607</v>
      </c>
      <c r="D888" t="s">
        <v>436</v>
      </c>
      <c r="E888" s="1">
        <v>5000</v>
      </c>
      <c r="F888" s="1"/>
      <c r="G888" s="1">
        <v>83402.16</v>
      </c>
      <c r="H888" t="s">
        <v>137</v>
      </c>
      <c r="J888">
        <v>2</v>
      </c>
      <c r="K888" t="str">
        <f>IF(Tabla1[[#This Row],[cheque]]="","''",Tabla1[[#This Row],[cheque]])</f>
        <v>''</v>
      </c>
      <c r="L888">
        <f>VLOOKUP(Tabla1[[#This Row],[banco]],Hoja2!$A$1:$B$6,2,0)</f>
        <v>3</v>
      </c>
      <c r="M888" t="str">
        <f>CONCATENATE("'2019-",J888,"-",Tabla1[[#This Row],[dia]],"'")</f>
        <v>'2019-2-22'</v>
      </c>
      <c r="N888" s="4">
        <f>DATE(2019,J888,Tabla1[[#This Row],[dia]])</f>
        <v>43518</v>
      </c>
      <c r="P888">
        <f>DAY(Tabla1[[#This Row],[fecha]])</f>
        <v>22</v>
      </c>
      <c r="Q888">
        <f>MONTH(Tabla1[[#This Row],[fecha]])</f>
        <v>5</v>
      </c>
      <c r="R888">
        <f>YEAR(Tabla1[[#This Row],[fecha]])</f>
        <v>2019</v>
      </c>
      <c r="S888" t="str">
        <f t="shared" si="39"/>
        <v>'2019-5-22'</v>
      </c>
      <c r="T888" t="str">
        <f t="shared" si="40"/>
        <v/>
      </c>
      <c r="U888" t="str">
        <f t="shared" si="41"/>
        <v>insert into estados_cuenta (tipo_movimiento, concepto, fecha, cheque, total, deposito, pagado, estatus, created_at, updated_at, pagado_boolean, id_cuenta, id_admin) values('INGRESO','EF Y RM "RG INGENIEROS" RECIBO 2213','2019-5-22','',5000,5000,5000,'Pagado','2019-06-27 22:39:00','2019-06-27 22:39:00',1,3,2);</v>
      </c>
    </row>
    <row r="889" spans="1:21" x14ac:dyDescent="0.2">
      <c r="A889">
        <v>22</v>
      </c>
      <c r="B889" s="4">
        <v>43607</v>
      </c>
      <c r="D889" t="s">
        <v>436</v>
      </c>
      <c r="E889" s="1">
        <v>1500</v>
      </c>
      <c r="F889" s="1"/>
      <c r="G889" s="1">
        <v>84902.16</v>
      </c>
      <c r="H889" t="s">
        <v>137</v>
      </c>
      <c r="J889">
        <v>2</v>
      </c>
      <c r="K889" t="str">
        <f>IF(Tabla1[[#This Row],[cheque]]="","''",Tabla1[[#This Row],[cheque]])</f>
        <v>''</v>
      </c>
      <c r="L889">
        <f>VLOOKUP(Tabla1[[#This Row],[banco]],Hoja2!$A$1:$B$6,2,0)</f>
        <v>3</v>
      </c>
      <c r="M889" t="str">
        <f>CONCATENATE("'2019-",J889,"-",Tabla1[[#This Row],[dia]],"'")</f>
        <v>'2019-2-22'</v>
      </c>
      <c r="N889" s="4">
        <f>DATE(2019,J889,Tabla1[[#This Row],[dia]])</f>
        <v>43518</v>
      </c>
      <c r="P889">
        <f>DAY(Tabla1[[#This Row],[fecha]])</f>
        <v>22</v>
      </c>
      <c r="Q889">
        <f>MONTH(Tabla1[[#This Row],[fecha]])</f>
        <v>5</v>
      </c>
      <c r="R889">
        <f>YEAR(Tabla1[[#This Row],[fecha]])</f>
        <v>2019</v>
      </c>
      <c r="S889" t="str">
        <f t="shared" si="39"/>
        <v>'2019-5-22'</v>
      </c>
      <c r="T889" t="str">
        <f t="shared" si="40"/>
        <v/>
      </c>
      <c r="U889" t="str">
        <f t="shared" si="41"/>
        <v>insert into estados_cuenta (tipo_movimiento, concepto, fecha, cheque, total, deposito, pagado, estatus, created_at, updated_at, pagado_boolean, id_cuenta, id_admin) values('INGRESO','EF Y RM "RG INGENIEROS" RECIBO 2213','2019-5-22','',1500,1500,1500,'Pagado','2019-06-27 22:39:00','2019-06-27 22:39:00',1,3,2);</v>
      </c>
    </row>
    <row r="890" spans="1:21" x14ac:dyDescent="0.2">
      <c r="A890">
        <v>22</v>
      </c>
      <c r="B890" s="4">
        <v>43607</v>
      </c>
      <c r="D890" t="s">
        <v>157</v>
      </c>
      <c r="F890" s="1">
        <v>10000</v>
      </c>
      <c r="G890" s="1">
        <v>74902.16</v>
      </c>
      <c r="H890" t="s">
        <v>137</v>
      </c>
      <c r="J890">
        <v>2</v>
      </c>
      <c r="K890" t="str">
        <f>IF(Tabla1[[#This Row],[cheque]]="","''",Tabla1[[#This Row],[cheque]])</f>
        <v>''</v>
      </c>
      <c r="L890">
        <f>VLOOKUP(Tabla1[[#This Row],[banco]],Hoja2!$A$1:$B$6,2,0)</f>
        <v>3</v>
      </c>
      <c r="M890" t="str">
        <f>CONCATENATE("'2019-",J890,"-",Tabla1[[#This Row],[dia]],"'")</f>
        <v>'2019-2-22'</v>
      </c>
      <c r="N890" s="4">
        <f>DATE(2019,J890,Tabla1[[#This Row],[dia]])</f>
        <v>43518</v>
      </c>
      <c r="P890">
        <f>DAY(Tabla1[[#This Row],[fecha]])</f>
        <v>22</v>
      </c>
      <c r="Q890">
        <f>MONTH(Tabla1[[#This Row],[fecha]])</f>
        <v>5</v>
      </c>
      <c r="R890">
        <f>YEAR(Tabla1[[#This Row],[fecha]])</f>
        <v>2019</v>
      </c>
      <c r="S890" t="str">
        <f t="shared" si="39"/>
        <v>'2019-5-22'</v>
      </c>
      <c r="T890" t="str">
        <f t="shared" si="40"/>
        <v>insert into estados_cuenta (tipo_movimiento, concepto, fecha, cheque, total, retiro, pagado, estatus, created_at, updated_at, pagado_boolean, id_cuenta, id_admin) values('EGRESO','PAGO TORRES','2019-5-22','',10000,10000,10000,'Pagado','2019-06-27 22:39:00','2019-06-27 22:39:00',1,3,2);</v>
      </c>
      <c r="U890" t="str">
        <f t="shared" si="41"/>
        <v/>
      </c>
    </row>
    <row r="891" spans="1:21" x14ac:dyDescent="0.2">
      <c r="A891">
        <v>22</v>
      </c>
      <c r="B891" s="4">
        <v>43607</v>
      </c>
      <c r="D891" t="s">
        <v>102</v>
      </c>
      <c r="F891" s="1">
        <v>15000</v>
      </c>
      <c r="G891" s="1">
        <v>59902.16</v>
      </c>
      <c r="H891" t="s">
        <v>137</v>
      </c>
      <c r="J891">
        <v>2</v>
      </c>
      <c r="K891" t="str">
        <f>IF(Tabla1[[#This Row],[cheque]]="","''",Tabla1[[#This Row],[cheque]])</f>
        <v>''</v>
      </c>
      <c r="L891">
        <f>VLOOKUP(Tabla1[[#This Row],[banco]],Hoja2!$A$1:$B$6,2,0)</f>
        <v>3</v>
      </c>
      <c r="M891" t="str">
        <f>CONCATENATE("'2019-",J891,"-",Tabla1[[#This Row],[dia]],"'")</f>
        <v>'2019-2-22'</v>
      </c>
      <c r="N891" s="4">
        <f>DATE(2019,J891,Tabla1[[#This Row],[dia]])</f>
        <v>43518</v>
      </c>
      <c r="P891">
        <f>DAY(Tabla1[[#This Row],[fecha]])</f>
        <v>22</v>
      </c>
      <c r="Q891">
        <f>MONTH(Tabla1[[#This Row],[fecha]])</f>
        <v>5</v>
      </c>
      <c r="R891">
        <f>YEAR(Tabla1[[#This Row],[fecha]])</f>
        <v>2019</v>
      </c>
      <c r="S891" t="str">
        <f t="shared" si="39"/>
        <v>'2019-5-22'</v>
      </c>
      <c r="T891" t="str">
        <f t="shared" si="40"/>
        <v>insert into estados_cuenta (tipo_movimiento, concepto, fecha, cheque, total, retiro, pagado, estatus, created_at, updated_at, pagado_boolean, id_cuenta, id_admin) values('EGRESO','TRASPASO DE HSBC A BANAMEX','2019-5-22','',15000,15000,15000,'Pagado','2019-06-27 22:39:00','2019-06-27 22:39:00',1,3,2);</v>
      </c>
      <c r="U891" t="str">
        <f t="shared" si="41"/>
        <v/>
      </c>
    </row>
    <row r="892" spans="1:21" x14ac:dyDescent="0.2">
      <c r="A892">
        <v>22</v>
      </c>
      <c r="B892" s="4">
        <v>43607</v>
      </c>
      <c r="C892" s="2"/>
      <c r="D892" t="s">
        <v>437</v>
      </c>
      <c r="F892" s="1">
        <v>862.19</v>
      </c>
      <c r="G892" s="1">
        <v>59039.97</v>
      </c>
      <c r="H892" t="s">
        <v>137</v>
      </c>
      <c r="J892">
        <v>2</v>
      </c>
      <c r="K892" t="str">
        <f>IF(Tabla1[[#This Row],[cheque]]="","''",Tabla1[[#This Row],[cheque]])</f>
        <v>''</v>
      </c>
      <c r="L892">
        <f>VLOOKUP(Tabla1[[#This Row],[banco]],Hoja2!$A$1:$B$6,2,0)</f>
        <v>3</v>
      </c>
      <c r="M892" t="str">
        <f>CONCATENATE("'2019-",J892,"-",Tabla1[[#This Row],[dia]],"'")</f>
        <v>'2019-2-22'</v>
      </c>
      <c r="N892" s="4">
        <f>DATE(2019,J892,Tabla1[[#This Row],[dia]])</f>
        <v>43518</v>
      </c>
      <c r="P892">
        <f>DAY(Tabla1[[#This Row],[fecha]])</f>
        <v>22</v>
      </c>
      <c r="Q892">
        <f>MONTH(Tabla1[[#This Row],[fecha]])</f>
        <v>5</v>
      </c>
      <c r="R892">
        <f>YEAR(Tabla1[[#This Row],[fecha]])</f>
        <v>2019</v>
      </c>
      <c r="S892" t="str">
        <f t="shared" si="39"/>
        <v>'2019-5-22'</v>
      </c>
      <c r="T892" t="str">
        <f t="shared" si="40"/>
        <v>insert into estados_cuenta (tipo_movimiento, concepto, fecha, cheque, total, retiro, pagado, estatus, created_at, updated_at, pagado_boolean, id_cuenta, id_admin) values('EGRESO','LEOCAR 7597','2019-5-22','',862.19,862.19,862.19,'Pagado','2019-06-27 22:39:00','2019-06-27 22:39:00',1,3,2);</v>
      </c>
      <c r="U892" t="str">
        <f t="shared" si="41"/>
        <v/>
      </c>
    </row>
    <row r="893" spans="1:21" x14ac:dyDescent="0.2">
      <c r="A893">
        <v>22</v>
      </c>
      <c r="B893" s="4">
        <v>43607</v>
      </c>
      <c r="D893" t="s">
        <v>438</v>
      </c>
      <c r="F893" s="1">
        <v>148.62</v>
      </c>
      <c r="G893" s="1">
        <v>58891.35</v>
      </c>
      <c r="H893" t="s">
        <v>137</v>
      </c>
      <c r="J893">
        <v>2</v>
      </c>
      <c r="K893" t="str">
        <f>IF(Tabla1[[#This Row],[cheque]]="","''",Tabla1[[#This Row],[cheque]])</f>
        <v>''</v>
      </c>
      <c r="L893">
        <f>VLOOKUP(Tabla1[[#This Row],[banco]],Hoja2!$A$1:$B$6,2,0)</f>
        <v>3</v>
      </c>
      <c r="M893" t="str">
        <f>CONCATENATE("'2019-",J893,"-",Tabla1[[#This Row],[dia]],"'")</f>
        <v>'2019-2-22'</v>
      </c>
      <c r="N893" s="4">
        <f>DATE(2019,J893,Tabla1[[#This Row],[dia]])</f>
        <v>43518</v>
      </c>
      <c r="P893">
        <f>DAY(Tabla1[[#This Row],[fecha]])</f>
        <v>22</v>
      </c>
      <c r="Q893">
        <f>MONTH(Tabla1[[#This Row],[fecha]])</f>
        <v>5</v>
      </c>
      <c r="R893">
        <f>YEAR(Tabla1[[#This Row],[fecha]])</f>
        <v>2019</v>
      </c>
      <c r="S893" t="str">
        <f t="shared" si="39"/>
        <v>'2019-5-22'</v>
      </c>
      <c r="T893" t="str">
        <f t="shared" si="40"/>
        <v>insert into estados_cuenta (tipo_movimiento, concepto, fecha, cheque, total, retiro, pagado, estatus, created_at, updated_at, pagado_boolean, id_cuenta, id_admin) values('EGRESO','FEDEX 3287279','2019-5-22','',148.62,148.62,148.62,'Pagado','2019-06-27 22:39:00','2019-06-27 22:39:00',1,3,2);</v>
      </c>
      <c r="U893" t="str">
        <f t="shared" si="41"/>
        <v/>
      </c>
    </row>
    <row r="894" spans="1:21" x14ac:dyDescent="0.2">
      <c r="A894">
        <v>22</v>
      </c>
      <c r="B894" s="4">
        <v>43607</v>
      </c>
      <c r="D894" t="s">
        <v>439</v>
      </c>
      <c r="F894" s="1">
        <v>5800</v>
      </c>
      <c r="G894" s="1">
        <v>53091.35</v>
      </c>
      <c r="H894" t="s">
        <v>137</v>
      </c>
      <c r="J894">
        <v>2</v>
      </c>
      <c r="K894" t="str">
        <f>IF(Tabla1[[#This Row],[cheque]]="","''",Tabla1[[#This Row],[cheque]])</f>
        <v>''</v>
      </c>
      <c r="L894">
        <f>VLOOKUP(Tabla1[[#This Row],[banco]],Hoja2!$A$1:$B$6,2,0)</f>
        <v>3</v>
      </c>
      <c r="M894" t="str">
        <f>CONCATENATE("'2019-",J894,"-",Tabla1[[#This Row],[dia]],"'")</f>
        <v>'2019-2-22'</v>
      </c>
      <c r="N894" s="4">
        <f>DATE(2019,J894,Tabla1[[#This Row],[dia]])</f>
        <v>43518</v>
      </c>
      <c r="P894">
        <f>DAY(Tabla1[[#This Row],[fecha]])</f>
        <v>22</v>
      </c>
      <c r="Q894">
        <f>MONTH(Tabla1[[#This Row],[fecha]])</f>
        <v>5</v>
      </c>
      <c r="R894">
        <f>YEAR(Tabla1[[#This Row],[fecha]])</f>
        <v>2019</v>
      </c>
      <c r="S894" t="str">
        <f t="shared" si="39"/>
        <v>'2019-5-22'</v>
      </c>
      <c r="T894" t="str">
        <f t="shared" si="40"/>
        <v>insert into estados_cuenta (tipo_movimiento, concepto, fecha, cheque, total, retiro, pagado, estatus, created_at, updated_at, pagado_boolean, id_cuenta, id_admin) values('EGRESO','ELSA ORDOÑEZ HONORARIOS','2019-5-22','',5800,5800,5800,'Pagado','2019-06-27 22:39:00','2019-06-27 22:39:00',1,3,2);</v>
      </c>
      <c r="U894" t="str">
        <f t="shared" si="41"/>
        <v/>
      </c>
    </row>
    <row r="895" spans="1:21" x14ac:dyDescent="0.2">
      <c r="A895">
        <v>22</v>
      </c>
      <c r="B895" s="4">
        <v>43607</v>
      </c>
      <c r="D895" t="s">
        <v>440</v>
      </c>
      <c r="F895" s="1">
        <v>3469</v>
      </c>
      <c r="G895" s="1">
        <v>49622.35</v>
      </c>
      <c r="H895" t="s">
        <v>137</v>
      </c>
      <c r="J895">
        <v>2</v>
      </c>
      <c r="K895" t="str">
        <f>IF(Tabla1[[#This Row],[cheque]]="","''",Tabla1[[#This Row],[cheque]])</f>
        <v>''</v>
      </c>
      <c r="L895">
        <f>VLOOKUP(Tabla1[[#This Row],[banco]],Hoja2!$A$1:$B$6,2,0)</f>
        <v>3</v>
      </c>
      <c r="M895" t="str">
        <f>CONCATENATE("'2019-",J895,"-",Tabla1[[#This Row],[dia]],"'")</f>
        <v>'2019-2-22'</v>
      </c>
      <c r="N895" s="4">
        <f>DATE(2019,J895,Tabla1[[#This Row],[dia]])</f>
        <v>43518</v>
      </c>
      <c r="P895">
        <f>DAY(Tabla1[[#This Row],[fecha]])</f>
        <v>22</v>
      </c>
      <c r="Q895">
        <f>MONTH(Tabla1[[#This Row],[fecha]])</f>
        <v>5</v>
      </c>
      <c r="R895">
        <f>YEAR(Tabla1[[#This Row],[fecha]])</f>
        <v>2019</v>
      </c>
      <c r="S895" t="str">
        <f t="shared" si="39"/>
        <v>'2019-5-22'</v>
      </c>
      <c r="T895" t="str">
        <f t="shared" si="40"/>
        <v>insert into estados_cuenta (tipo_movimiento, concepto, fecha, cheque, total, retiro, pagado, estatus, created_at, updated_at, pagado_boolean, id_cuenta, id_admin) values('EGRESO','ELSA ORDOÑEZ GASTOS','2019-5-22','',3469,3469,3469,'Pagado','2019-06-27 22:39:00','2019-06-27 22:39:00',1,3,2);</v>
      </c>
      <c r="U895" t="str">
        <f t="shared" si="41"/>
        <v/>
      </c>
    </row>
    <row r="896" spans="1:21" x14ac:dyDescent="0.2">
      <c r="A896">
        <v>22</v>
      </c>
      <c r="B896" s="4">
        <v>43607</v>
      </c>
      <c r="D896" t="s">
        <v>441</v>
      </c>
      <c r="E896" s="1">
        <v>1750</v>
      </c>
      <c r="F896" s="1"/>
      <c r="G896" s="1">
        <v>51372.35</v>
      </c>
      <c r="H896" t="s">
        <v>137</v>
      </c>
      <c r="J896">
        <v>2</v>
      </c>
      <c r="K896" t="str">
        <f>IF(Tabla1[[#This Row],[cheque]]="","''",Tabla1[[#This Row],[cheque]])</f>
        <v>''</v>
      </c>
      <c r="L896">
        <f>VLOOKUP(Tabla1[[#This Row],[banco]],Hoja2!$A$1:$B$6,2,0)</f>
        <v>3</v>
      </c>
      <c r="M896" t="str">
        <f>CONCATENATE("'2019-",J896,"-",Tabla1[[#This Row],[dia]],"'")</f>
        <v>'2019-2-22'</v>
      </c>
      <c r="N896" s="4">
        <f>DATE(2019,J896,Tabla1[[#This Row],[dia]])</f>
        <v>43518</v>
      </c>
      <c r="P896">
        <f>DAY(Tabla1[[#This Row],[fecha]])</f>
        <v>22</v>
      </c>
      <c r="Q896">
        <f>MONTH(Tabla1[[#This Row],[fecha]])</f>
        <v>5</v>
      </c>
      <c r="R896">
        <f>YEAR(Tabla1[[#This Row],[fecha]])</f>
        <v>2019</v>
      </c>
      <c r="S896" t="str">
        <f t="shared" si="39"/>
        <v>'2019-5-22'</v>
      </c>
      <c r="T896" t="str">
        <f t="shared" si="40"/>
        <v/>
      </c>
      <c r="U896" t="str">
        <f t="shared" si="41"/>
        <v>insert into estados_cuenta (tipo_movimiento, concepto, fecha, cheque, total, deposito, pagado, estatus, created_at, updated_at, pagado_boolean, id_cuenta, id_admin) values('INGRESO','TITRM "DENTAL FUN FOR KIDS" Y PAQ RECIBO 2217','2019-5-22','',1750,1750,1750,'Pagado','2019-06-27 22:39:00','2019-06-27 22:39:00',1,3,2);</v>
      </c>
    </row>
    <row r="897" spans="1:21" x14ac:dyDescent="0.2">
      <c r="A897">
        <v>22</v>
      </c>
      <c r="B897" s="4">
        <v>43607</v>
      </c>
      <c r="D897" t="s">
        <v>442</v>
      </c>
      <c r="F897" s="1">
        <v>547.52</v>
      </c>
      <c r="G897" s="1">
        <v>50824.83</v>
      </c>
      <c r="H897" t="s">
        <v>137</v>
      </c>
      <c r="J897">
        <v>2</v>
      </c>
      <c r="K897" t="str">
        <f>IF(Tabla1[[#This Row],[cheque]]="","''",Tabla1[[#This Row],[cheque]])</f>
        <v>''</v>
      </c>
      <c r="L897">
        <f>VLOOKUP(Tabla1[[#This Row],[banco]],Hoja2!$A$1:$B$6,2,0)</f>
        <v>3</v>
      </c>
      <c r="M897" t="str">
        <f>CONCATENATE("'2019-",J897,"-",Tabla1[[#This Row],[dia]],"'")</f>
        <v>'2019-2-22'</v>
      </c>
      <c r="N897" s="4">
        <f>DATE(2019,J897,Tabla1[[#This Row],[dia]])</f>
        <v>43518</v>
      </c>
      <c r="P897">
        <f>DAY(Tabla1[[#This Row],[fecha]])</f>
        <v>22</v>
      </c>
      <c r="Q897">
        <f>MONTH(Tabla1[[#This Row],[fecha]])</f>
        <v>5</v>
      </c>
      <c r="R897">
        <f>YEAR(Tabla1[[#This Row],[fecha]])</f>
        <v>2019</v>
      </c>
      <c r="S897" t="str">
        <f t="shared" si="39"/>
        <v>'2019-5-22'</v>
      </c>
      <c r="T897" t="str">
        <f t="shared" si="40"/>
        <v>insert into estados_cuenta (tipo_movimiento, concepto, fecha, cheque, total, retiro, pagado, estatus, created_at, updated_at, pagado_boolean, id_cuenta, id_admin) values('EGRESO','TONY RUBIO 1434 Y 1446','2019-5-22','',547.52,547.52,547.52,'Pagado','2019-06-27 22:39:00','2019-06-27 22:39:00',1,3,2);</v>
      </c>
      <c r="U897" t="str">
        <f t="shared" si="41"/>
        <v/>
      </c>
    </row>
    <row r="898" spans="1:21" x14ac:dyDescent="0.2">
      <c r="A898">
        <v>22</v>
      </c>
      <c r="B898" s="4">
        <v>43607</v>
      </c>
      <c r="D898" t="s">
        <v>443</v>
      </c>
      <c r="E898" s="1">
        <v>12000</v>
      </c>
      <c r="F898" s="1"/>
      <c r="G898" s="1">
        <v>62824.83</v>
      </c>
      <c r="H898" t="s">
        <v>137</v>
      </c>
      <c r="J898">
        <v>2</v>
      </c>
      <c r="K898" t="str">
        <f>IF(Tabla1[[#This Row],[cheque]]="","''",Tabla1[[#This Row],[cheque]])</f>
        <v>''</v>
      </c>
      <c r="L898">
        <f>VLOOKUP(Tabla1[[#This Row],[banco]],Hoja2!$A$1:$B$6,2,0)</f>
        <v>3</v>
      </c>
      <c r="M898" t="str">
        <f>CONCATENATE("'2019-",J898,"-",Tabla1[[#This Row],[dia]],"'")</f>
        <v>'2019-2-22'</v>
      </c>
      <c r="N898" s="4">
        <f>DATE(2019,J898,Tabla1[[#This Row],[dia]])</f>
        <v>43518</v>
      </c>
      <c r="P898">
        <f>DAY(Tabla1[[#This Row],[fecha]])</f>
        <v>22</v>
      </c>
      <c r="Q898">
        <f>MONTH(Tabla1[[#This Row],[fecha]])</f>
        <v>5</v>
      </c>
      <c r="R898">
        <f>YEAR(Tabla1[[#This Row],[fecha]])</f>
        <v>2019</v>
      </c>
      <c r="S898" t="str">
        <f t="shared" si="39"/>
        <v>'2019-5-22'</v>
      </c>
      <c r="T898" t="str">
        <f t="shared" si="40"/>
        <v/>
      </c>
      <c r="U898" t="str">
        <f t="shared" si="41"/>
        <v>insert into estados_cuenta (tipo_movimiento, concepto, fecha, cheque, total, deposito, pagado, estatus, created_at, updated_at, pagado_boolean, id_cuenta, id_admin) values('INGRESO','PERSONALES','2019-5-22','',12000,12000,12000,'Pagado','2019-06-27 22:39:00','2019-06-27 22:39:00',1,3,2);</v>
      </c>
    </row>
    <row r="899" spans="1:21" x14ac:dyDescent="0.2">
      <c r="A899">
        <v>22</v>
      </c>
      <c r="B899" s="4">
        <v>43607</v>
      </c>
      <c r="D899" t="s">
        <v>444</v>
      </c>
      <c r="E899" s="1">
        <v>481</v>
      </c>
      <c r="F899" s="1"/>
      <c r="G899" s="1">
        <v>63305.83</v>
      </c>
      <c r="H899" t="s">
        <v>137</v>
      </c>
      <c r="J899">
        <v>2</v>
      </c>
      <c r="K899" t="str">
        <f>IF(Tabla1[[#This Row],[cheque]]="","''",Tabla1[[#This Row],[cheque]])</f>
        <v>''</v>
      </c>
      <c r="L899">
        <f>VLOOKUP(Tabla1[[#This Row],[banco]],Hoja2!$A$1:$B$6,2,0)</f>
        <v>3</v>
      </c>
      <c r="M899" t="str">
        <f>CONCATENATE("'2019-",J899,"-",Tabla1[[#This Row],[dia]],"'")</f>
        <v>'2019-2-22'</v>
      </c>
      <c r="N899" s="4">
        <f>DATE(2019,J899,Tabla1[[#This Row],[dia]])</f>
        <v>43518</v>
      </c>
      <c r="P899">
        <f>DAY(Tabla1[[#This Row],[fecha]])</f>
        <v>22</v>
      </c>
      <c r="Q899">
        <f>MONTH(Tabla1[[#This Row],[fecha]])</f>
        <v>5</v>
      </c>
      <c r="R899">
        <f>YEAR(Tabla1[[#This Row],[fecha]])</f>
        <v>2019</v>
      </c>
      <c r="S899" t="str">
        <f t="shared" ref="S899:S962" si="42">CONCATENATE("'2019-",Q899,"-",P899,"'")</f>
        <v>'2019-5-22'</v>
      </c>
      <c r="T899" t="str">
        <f t="shared" ref="T899:T962" si="43">IF(F899="","",CONCATENATE("insert into estados_cuenta (tipo_movimiento, concepto, fecha, cheque, total, retiro, pagado, estatus, created_at, updated_at, pagado_boolean, id_cuenta, id_admin) values('EGRESO','",D899,"',",S899,",",K899,",",F899,",",F899,",",F899,",'Pagado','2019-06-27 22:39:00','2019-06-27 22:39:00',1,",L899,",2);"))</f>
        <v/>
      </c>
      <c r="U899" t="str">
        <f t="shared" ref="U899:U962" si="44">IF(E899="","",CONCATENATE("insert into estados_cuenta (tipo_movimiento, concepto, fecha, cheque, total, deposito, pagado, estatus, created_at, updated_at, pagado_boolean, id_cuenta, id_admin) values('INGRESO','",D899,"',",S899,",",K899,",",E899,",",E899,",",E899,",'Pagado','2019-06-27 22:39:00','2019-06-27 22:39:00',1,",L899,",2);"))</f>
        <v>insert into estados_cuenta (tipo_movimiento, concepto, fecha, cheque, total, deposito, pagado, estatus, created_at, updated_at, pagado_boolean, id_cuenta, id_admin) values('INGRESO','CR "SANTA JULIA" RECIBO 2216','2019-5-22','',481,481,481,'Pagado','2019-06-27 22:39:00','2019-06-27 22:39:00',1,3,2);</v>
      </c>
    </row>
    <row r="900" spans="1:21" x14ac:dyDescent="0.2">
      <c r="A900">
        <v>22</v>
      </c>
      <c r="B900" s="4">
        <v>43607</v>
      </c>
      <c r="D900" t="s">
        <v>102</v>
      </c>
      <c r="E900" s="1">
        <v>15000</v>
      </c>
      <c r="F900" s="1"/>
      <c r="G900" s="1">
        <v>20267.189999999999</v>
      </c>
      <c r="H900" t="s">
        <v>138</v>
      </c>
      <c r="J900">
        <v>2</v>
      </c>
      <c r="K900" t="str">
        <f>IF(Tabla1[[#This Row],[cheque]]="","''",Tabla1[[#This Row],[cheque]])</f>
        <v>''</v>
      </c>
      <c r="L900">
        <f>VLOOKUP(Tabla1[[#This Row],[banco]],Hoja2!$A$1:$B$6,2,0)</f>
        <v>4</v>
      </c>
      <c r="M900" t="str">
        <f>CONCATENATE("'2019-",J900,"-",Tabla1[[#This Row],[dia]],"'")</f>
        <v>'2019-2-22'</v>
      </c>
      <c r="N900" s="4">
        <f>DATE(2019,J900,Tabla1[[#This Row],[dia]])</f>
        <v>43518</v>
      </c>
      <c r="P900">
        <f>DAY(Tabla1[[#This Row],[fecha]])</f>
        <v>22</v>
      </c>
      <c r="Q900">
        <f>MONTH(Tabla1[[#This Row],[fecha]])</f>
        <v>5</v>
      </c>
      <c r="R900">
        <f>YEAR(Tabla1[[#This Row],[fecha]])</f>
        <v>2019</v>
      </c>
      <c r="S900" t="str">
        <f t="shared" si="42"/>
        <v>'2019-5-22'</v>
      </c>
      <c r="T900" t="str">
        <f t="shared" si="43"/>
        <v/>
      </c>
      <c r="U900" t="str">
        <f t="shared" si="44"/>
        <v>insert into estados_cuenta (tipo_movimiento, concepto, fecha, cheque, total, deposito, pagado, estatus, created_at, updated_at, pagado_boolean, id_cuenta, id_admin) values('INGRESO','TRASPASO DE HSBC A BANAMEX','2019-5-22','',15000,15000,15000,'Pagado','2019-06-27 22:39:00','2019-06-27 22:39:00',1,4,2);</v>
      </c>
    </row>
    <row r="901" spans="1:21" x14ac:dyDescent="0.2">
      <c r="A901">
        <v>23</v>
      </c>
      <c r="B901" s="4">
        <v>43608</v>
      </c>
      <c r="D901" t="s">
        <v>445</v>
      </c>
      <c r="E901" s="1">
        <v>200</v>
      </c>
      <c r="F901" s="1"/>
      <c r="G901" s="1">
        <v>63505.83</v>
      </c>
      <c r="H901" t="s">
        <v>137</v>
      </c>
      <c r="J901">
        <v>2</v>
      </c>
      <c r="K901" t="str">
        <f>IF(Tabla1[[#This Row],[cheque]]="","''",Tabla1[[#This Row],[cheque]])</f>
        <v>''</v>
      </c>
      <c r="L901">
        <f>VLOOKUP(Tabla1[[#This Row],[banco]],Hoja2!$A$1:$B$6,2,0)</f>
        <v>3</v>
      </c>
      <c r="M901" t="str">
        <f>CONCATENATE("'2019-",J901,"-",Tabla1[[#This Row],[dia]],"'")</f>
        <v>'2019-2-23'</v>
      </c>
      <c r="N901" s="4">
        <f>DATE(2019,J901,Tabla1[[#This Row],[dia]])</f>
        <v>43519</v>
      </c>
      <c r="P901">
        <f>DAY(Tabla1[[#This Row],[fecha]])</f>
        <v>23</v>
      </c>
      <c r="Q901">
        <f>MONTH(Tabla1[[#This Row],[fecha]])</f>
        <v>5</v>
      </c>
      <c r="R901">
        <f>YEAR(Tabla1[[#This Row],[fecha]])</f>
        <v>2019</v>
      </c>
      <c r="S901" t="str">
        <f t="shared" si="42"/>
        <v>'2019-5-23'</v>
      </c>
      <c r="T901" t="str">
        <f t="shared" si="43"/>
        <v/>
      </c>
      <c r="U901" t="str">
        <f t="shared" si="44"/>
        <v>insert into estados_cuenta (tipo_movimiento, concepto, fecha, cheque, total, deposito, pagado, estatus, created_at, updated_at, pagado_boolean, id_cuenta, id_admin) values('INGRESO','EF (S) "URIEL CHAVEZ" RECIBO 2214','2019-5-23','',200,200,200,'Pagado','2019-06-27 22:39:00','2019-06-27 22:39:00',1,3,2);</v>
      </c>
    </row>
    <row r="902" spans="1:21" x14ac:dyDescent="0.2">
      <c r="A902">
        <v>23</v>
      </c>
      <c r="B902" s="4">
        <v>43608</v>
      </c>
      <c r="C902" s="2"/>
      <c r="D902" t="s">
        <v>446</v>
      </c>
      <c r="F902" s="1">
        <v>2616.23</v>
      </c>
      <c r="G902" s="1">
        <v>60889.599999999999</v>
      </c>
      <c r="H902" t="s">
        <v>137</v>
      </c>
      <c r="J902">
        <v>2</v>
      </c>
      <c r="K902" t="str">
        <f>IF(Tabla1[[#This Row],[cheque]]="","''",Tabla1[[#This Row],[cheque]])</f>
        <v>''</v>
      </c>
      <c r="L902">
        <f>VLOOKUP(Tabla1[[#This Row],[banco]],Hoja2!$A$1:$B$6,2,0)</f>
        <v>3</v>
      </c>
      <c r="M902" t="str">
        <f>CONCATENATE("'2019-",J902,"-",Tabla1[[#This Row],[dia]],"'")</f>
        <v>'2019-2-23'</v>
      </c>
      <c r="N902" s="4">
        <f>DATE(2019,J902,Tabla1[[#This Row],[dia]])</f>
        <v>43519</v>
      </c>
      <c r="P902">
        <f>DAY(Tabla1[[#This Row],[fecha]])</f>
        <v>23</v>
      </c>
      <c r="Q902">
        <f>MONTH(Tabla1[[#This Row],[fecha]])</f>
        <v>5</v>
      </c>
      <c r="R902">
        <f>YEAR(Tabla1[[#This Row],[fecha]])</f>
        <v>2019</v>
      </c>
      <c r="S902" t="str">
        <f t="shared" si="42"/>
        <v>'2019-5-23'</v>
      </c>
      <c r="T902" t="str">
        <f t="shared" si="43"/>
        <v>insert into estados_cuenta (tipo_movimiento, concepto, fecha, cheque, total, retiro, pagado, estatus, created_at, updated_at, pagado_boolean, id_cuenta, id_admin) values('EGRESO','GRUPO GESA','2019-5-23','',2616.23,2616.23,2616.23,'Pagado','2019-06-27 22:39:00','2019-06-27 22:39:00',1,3,2);</v>
      </c>
      <c r="U902" t="str">
        <f t="shared" si="44"/>
        <v/>
      </c>
    </row>
    <row r="903" spans="1:21" x14ac:dyDescent="0.2">
      <c r="A903">
        <v>23</v>
      </c>
      <c r="B903" s="4">
        <v>43608</v>
      </c>
      <c r="D903" t="s">
        <v>83</v>
      </c>
      <c r="F903" s="1">
        <v>5374.63</v>
      </c>
      <c r="G903" s="1">
        <v>55514.97</v>
      </c>
      <c r="H903" t="s">
        <v>137</v>
      </c>
      <c r="J903">
        <v>2</v>
      </c>
      <c r="K903" t="str">
        <f>IF(Tabla1[[#This Row],[cheque]]="","''",Tabla1[[#This Row],[cheque]])</f>
        <v>''</v>
      </c>
      <c r="L903">
        <f>VLOOKUP(Tabla1[[#This Row],[banco]],Hoja2!$A$1:$B$6,2,0)</f>
        <v>3</v>
      </c>
      <c r="M903" t="str">
        <f>CONCATENATE("'2019-",J903,"-",Tabla1[[#This Row],[dia]],"'")</f>
        <v>'2019-2-23'</v>
      </c>
      <c r="N903" s="4">
        <f>DATE(2019,J903,Tabla1[[#This Row],[dia]])</f>
        <v>43519</v>
      </c>
      <c r="P903">
        <f>DAY(Tabla1[[#This Row],[fecha]])</f>
        <v>23</v>
      </c>
      <c r="Q903">
        <f>MONTH(Tabla1[[#This Row],[fecha]])</f>
        <v>5</v>
      </c>
      <c r="R903">
        <f>YEAR(Tabla1[[#This Row],[fecha]])</f>
        <v>2019</v>
      </c>
      <c r="S903" t="str">
        <f t="shared" si="42"/>
        <v>'2019-5-23'</v>
      </c>
      <c r="T903" t="str">
        <f t="shared" si="43"/>
        <v>insert into estados_cuenta (tipo_movimiento, concepto, fecha, cheque, total, retiro, pagado, estatus, created_at, updated_at, pagado_boolean, id_cuenta, id_admin) values('EGRESO','COMIS RAFA','2019-5-23','',5374.63,5374.63,5374.63,'Pagado','2019-06-27 22:39:00','2019-06-27 22:39:00',1,3,2);</v>
      </c>
      <c r="U903" t="str">
        <f t="shared" si="44"/>
        <v/>
      </c>
    </row>
    <row r="904" spans="1:21" x14ac:dyDescent="0.2">
      <c r="A904">
        <v>23</v>
      </c>
      <c r="B904" s="4">
        <v>43608</v>
      </c>
      <c r="D904" t="s">
        <v>85</v>
      </c>
      <c r="F904" s="1">
        <v>774</v>
      </c>
      <c r="G904" s="1">
        <v>54740.97</v>
      </c>
      <c r="H904" t="s">
        <v>137</v>
      </c>
      <c r="J904">
        <v>2</v>
      </c>
      <c r="K904" t="str">
        <f>IF(Tabla1[[#This Row],[cheque]]="","''",Tabla1[[#This Row],[cheque]])</f>
        <v>''</v>
      </c>
      <c r="L904">
        <f>VLOOKUP(Tabla1[[#This Row],[banco]],Hoja2!$A$1:$B$6,2,0)</f>
        <v>3</v>
      </c>
      <c r="M904" t="str">
        <f>CONCATENATE("'2019-",J904,"-",Tabla1[[#This Row],[dia]],"'")</f>
        <v>'2019-2-23'</v>
      </c>
      <c r="N904" s="4">
        <f>DATE(2019,J904,Tabla1[[#This Row],[dia]])</f>
        <v>43519</v>
      </c>
      <c r="P904">
        <f>DAY(Tabla1[[#This Row],[fecha]])</f>
        <v>23</v>
      </c>
      <c r="Q904">
        <f>MONTH(Tabla1[[#This Row],[fecha]])</f>
        <v>5</v>
      </c>
      <c r="R904">
        <f>YEAR(Tabla1[[#This Row],[fecha]])</f>
        <v>2019</v>
      </c>
      <c r="S904" t="str">
        <f t="shared" si="42"/>
        <v>'2019-5-23'</v>
      </c>
      <c r="T904" t="str">
        <f t="shared" si="43"/>
        <v>insert into estados_cuenta (tipo_movimiento, concepto, fecha, cheque, total, retiro, pagado, estatus, created_at, updated_at, pagado_boolean, id_cuenta, id_admin) values('EGRESO','COMIS BETTY','2019-5-23','',774,774,774,'Pagado','2019-06-27 22:39:00','2019-06-27 22:39:00',1,3,2);</v>
      </c>
      <c r="U904" t="str">
        <f t="shared" si="44"/>
        <v/>
      </c>
    </row>
    <row r="905" spans="1:21" x14ac:dyDescent="0.2">
      <c r="A905">
        <v>23</v>
      </c>
      <c r="B905" s="4">
        <v>43608</v>
      </c>
      <c r="D905" t="s">
        <v>81</v>
      </c>
      <c r="F905" s="1">
        <v>1486</v>
      </c>
      <c r="G905" s="1">
        <v>53254.97</v>
      </c>
      <c r="H905" t="s">
        <v>137</v>
      </c>
      <c r="J905">
        <v>2</v>
      </c>
      <c r="K905" t="str">
        <f>IF(Tabla1[[#This Row],[cheque]]="","''",Tabla1[[#This Row],[cheque]])</f>
        <v>''</v>
      </c>
      <c r="L905">
        <f>VLOOKUP(Tabla1[[#This Row],[banco]],Hoja2!$A$1:$B$6,2,0)</f>
        <v>3</v>
      </c>
      <c r="M905" t="str">
        <f>CONCATENATE("'2019-",J905,"-",Tabla1[[#This Row],[dia]],"'")</f>
        <v>'2019-2-23'</v>
      </c>
      <c r="N905" s="4">
        <f>DATE(2019,J905,Tabla1[[#This Row],[dia]])</f>
        <v>43519</v>
      </c>
      <c r="P905">
        <f>DAY(Tabla1[[#This Row],[fecha]])</f>
        <v>23</v>
      </c>
      <c r="Q905">
        <f>MONTH(Tabla1[[#This Row],[fecha]])</f>
        <v>5</v>
      </c>
      <c r="R905">
        <f>YEAR(Tabla1[[#This Row],[fecha]])</f>
        <v>2019</v>
      </c>
      <c r="S905" t="str">
        <f t="shared" si="42"/>
        <v>'2019-5-23'</v>
      </c>
      <c r="T905" t="str">
        <f t="shared" si="43"/>
        <v>insert into estados_cuenta (tipo_movimiento, concepto, fecha, cheque, total, retiro, pagado, estatus, created_at, updated_at, pagado_boolean, id_cuenta, id_admin) values('EGRESO','COMIS PAOLA','2019-5-23','',1486,1486,1486,'Pagado','2019-06-27 22:39:00','2019-06-27 22:39:00',1,3,2);</v>
      </c>
      <c r="U905" t="str">
        <f t="shared" si="44"/>
        <v/>
      </c>
    </row>
    <row r="906" spans="1:21" x14ac:dyDescent="0.2">
      <c r="A906">
        <v>23</v>
      </c>
      <c r="B906" s="4">
        <v>43608</v>
      </c>
      <c r="D906" t="s">
        <v>84</v>
      </c>
      <c r="F906" s="1">
        <v>856</v>
      </c>
      <c r="G906" s="1">
        <v>52398.97</v>
      </c>
      <c r="H906" t="s">
        <v>137</v>
      </c>
      <c r="J906">
        <v>3</v>
      </c>
      <c r="K906" t="str">
        <f>IF(Tabla1[[#This Row],[cheque]]="","''",Tabla1[[#This Row],[cheque]])</f>
        <v>''</v>
      </c>
      <c r="L906">
        <f>VLOOKUP(Tabla1[[#This Row],[banco]],Hoja2!$A$1:$B$6,2,0)</f>
        <v>3</v>
      </c>
      <c r="M906" t="str">
        <f>CONCATENATE("'2019-",J906,"-",Tabla1[[#This Row],[dia]],"'")</f>
        <v>'2019-3-23'</v>
      </c>
      <c r="N906" s="4">
        <f>DATE(2019,J906,Tabla1[[#This Row],[dia]])</f>
        <v>43547</v>
      </c>
      <c r="P906">
        <f>DAY(Tabla1[[#This Row],[fecha]])</f>
        <v>23</v>
      </c>
      <c r="Q906">
        <f>MONTH(Tabla1[[#This Row],[fecha]])</f>
        <v>5</v>
      </c>
      <c r="R906">
        <f>YEAR(Tabla1[[#This Row],[fecha]])</f>
        <v>2019</v>
      </c>
      <c r="S906" t="str">
        <f t="shared" si="42"/>
        <v>'2019-5-23'</v>
      </c>
      <c r="T906" t="str">
        <f t="shared" si="43"/>
        <v>insert into estados_cuenta (tipo_movimiento, concepto, fecha, cheque, total, retiro, pagado, estatus, created_at, updated_at, pagado_boolean, id_cuenta, id_admin) values('EGRESO','COMIS DIANA','2019-5-23','',856,856,856,'Pagado','2019-06-27 22:39:00','2019-06-27 22:39:00',1,3,2);</v>
      </c>
      <c r="U906" t="str">
        <f t="shared" si="44"/>
        <v/>
      </c>
    </row>
    <row r="907" spans="1:21" x14ac:dyDescent="0.2">
      <c r="A907">
        <v>23</v>
      </c>
      <c r="B907" s="4">
        <v>43608</v>
      </c>
      <c r="D907" t="s">
        <v>155</v>
      </c>
      <c r="F907" s="1">
        <v>865.66</v>
      </c>
      <c r="G907" s="1">
        <v>51533.31</v>
      </c>
      <c r="H907" t="s">
        <v>137</v>
      </c>
      <c r="J907">
        <v>3</v>
      </c>
      <c r="K907" t="str">
        <f>IF(Tabla1[[#This Row],[cheque]]="","''",Tabla1[[#This Row],[cheque]])</f>
        <v>''</v>
      </c>
      <c r="L907">
        <f>VLOOKUP(Tabla1[[#This Row],[banco]],Hoja2!$A$1:$B$6,2,0)</f>
        <v>3</v>
      </c>
      <c r="M907" t="str">
        <f>CONCATENATE("'2019-",J907,"-",Tabla1[[#This Row],[dia]],"'")</f>
        <v>'2019-3-23'</v>
      </c>
      <c r="N907" s="4">
        <f>DATE(2019,J907,Tabla1[[#This Row],[dia]])</f>
        <v>43547</v>
      </c>
      <c r="P907">
        <f>DAY(Tabla1[[#This Row],[fecha]])</f>
        <v>23</v>
      </c>
      <c r="Q907">
        <f>MONTH(Tabla1[[#This Row],[fecha]])</f>
        <v>5</v>
      </c>
      <c r="R907">
        <f>YEAR(Tabla1[[#This Row],[fecha]])</f>
        <v>2019</v>
      </c>
      <c r="S907" t="str">
        <f t="shared" si="42"/>
        <v>'2019-5-23'</v>
      </c>
      <c r="T907" t="str">
        <f t="shared" si="43"/>
        <v>insert into estados_cuenta (tipo_movimiento, concepto, fecha, cheque, total, retiro, pagado, estatus, created_at, updated_at, pagado_boolean, id_cuenta, id_admin) values('EGRESO','COMIS AIME','2019-5-23','',865.66,865.66,865.66,'Pagado','2019-06-27 22:39:00','2019-06-27 22:39:00',1,3,2);</v>
      </c>
      <c r="U907" t="str">
        <f t="shared" si="44"/>
        <v/>
      </c>
    </row>
    <row r="908" spans="1:21" x14ac:dyDescent="0.2">
      <c r="A908">
        <v>23</v>
      </c>
      <c r="B908" s="4">
        <v>43608</v>
      </c>
      <c r="D908" t="s">
        <v>447</v>
      </c>
      <c r="F908" s="1">
        <v>6960</v>
      </c>
      <c r="G908" s="1">
        <v>44573.31</v>
      </c>
      <c r="H908" t="s">
        <v>137</v>
      </c>
      <c r="J908">
        <v>3</v>
      </c>
      <c r="K908" t="str">
        <f>IF(Tabla1[[#This Row],[cheque]]="","''",Tabla1[[#This Row],[cheque]])</f>
        <v>''</v>
      </c>
      <c r="L908">
        <f>VLOOKUP(Tabla1[[#This Row],[banco]],Hoja2!$A$1:$B$6,2,0)</f>
        <v>3</v>
      </c>
      <c r="M908" t="str">
        <f>CONCATENATE("'2019-",J908,"-",Tabla1[[#This Row],[dia]],"'")</f>
        <v>'2019-3-23'</v>
      </c>
      <c r="N908" s="4">
        <f>DATE(2019,J908,Tabla1[[#This Row],[dia]])</f>
        <v>43547</v>
      </c>
      <c r="P908">
        <f>DAY(Tabla1[[#This Row],[fecha]])</f>
        <v>23</v>
      </c>
      <c r="Q908">
        <f>MONTH(Tabla1[[#This Row],[fecha]])</f>
        <v>5</v>
      </c>
      <c r="R908">
        <f>YEAR(Tabla1[[#This Row],[fecha]])</f>
        <v>2019</v>
      </c>
      <c r="S908" t="str">
        <f t="shared" si="42"/>
        <v>'2019-5-23'</v>
      </c>
      <c r="T908" t="str">
        <f t="shared" si="43"/>
        <v>insert into estados_cuenta (tipo_movimiento, concepto, fecha, cheque, total, retiro, pagado, estatus, created_at, updated_at, pagado_boolean, id_cuenta, id_admin) values('EGRESO','PAGO MIGUEL DE LA RIVA','2019-5-23','',6960,6960,6960,'Pagado','2019-06-27 22:39:00','2019-06-27 22:39:00',1,3,2);</v>
      </c>
      <c r="U908" t="str">
        <f t="shared" si="44"/>
        <v/>
      </c>
    </row>
    <row r="909" spans="1:21" x14ac:dyDescent="0.2">
      <c r="A909">
        <v>23</v>
      </c>
      <c r="B909" s="4">
        <v>43608</v>
      </c>
      <c r="D909" t="s">
        <v>13</v>
      </c>
      <c r="F909" s="1">
        <v>13000</v>
      </c>
      <c r="G909" s="1">
        <v>31573.31</v>
      </c>
      <c r="H909" t="s">
        <v>137</v>
      </c>
      <c r="J909">
        <v>3</v>
      </c>
      <c r="K909" t="str">
        <f>IF(Tabla1[[#This Row],[cheque]]="","''",Tabla1[[#This Row],[cheque]])</f>
        <v>''</v>
      </c>
      <c r="L909">
        <f>VLOOKUP(Tabla1[[#This Row],[banco]],Hoja2!$A$1:$B$6,2,0)</f>
        <v>3</v>
      </c>
      <c r="M909" t="str">
        <f>CONCATENATE("'2019-",J909,"-",Tabla1[[#This Row],[dia]],"'")</f>
        <v>'2019-3-23'</v>
      </c>
      <c r="N909" s="4">
        <f>DATE(2019,J909,Tabla1[[#This Row],[dia]])</f>
        <v>43547</v>
      </c>
      <c r="P909">
        <f>DAY(Tabla1[[#This Row],[fecha]])</f>
        <v>23</v>
      </c>
      <c r="Q909">
        <f>MONTH(Tabla1[[#This Row],[fecha]])</f>
        <v>5</v>
      </c>
      <c r="R909">
        <f>YEAR(Tabla1[[#This Row],[fecha]])</f>
        <v>2019</v>
      </c>
      <c r="S909" t="str">
        <f t="shared" si="42"/>
        <v>'2019-5-23'</v>
      </c>
      <c r="T909" t="str">
        <f t="shared" si="43"/>
        <v>insert into estados_cuenta (tipo_movimiento, concepto, fecha, cheque, total, retiro, pagado, estatus, created_at, updated_at, pagado_boolean, id_cuenta, id_admin) values('EGRESO','TRASPASO DE HSBC A BANCOMER','2019-5-23','',13000,13000,13000,'Pagado','2019-06-27 22:39:00','2019-06-27 22:39:00',1,3,2);</v>
      </c>
      <c r="U909" t="str">
        <f t="shared" si="44"/>
        <v/>
      </c>
    </row>
    <row r="910" spans="1:21" x14ac:dyDescent="0.2">
      <c r="A910">
        <v>23</v>
      </c>
      <c r="B910" s="4">
        <v>43608</v>
      </c>
      <c r="D910" t="s">
        <v>448</v>
      </c>
      <c r="E910" s="1">
        <v>1500</v>
      </c>
      <c r="F910" s="1"/>
      <c r="G910" s="1">
        <v>33073.31</v>
      </c>
      <c r="H910" t="s">
        <v>137</v>
      </c>
      <c r="J910">
        <v>3</v>
      </c>
      <c r="K910" t="str">
        <f>IF(Tabla1[[#This Row],[cheque]]="","''",Tabla1[[#This Row],[cheque]])</f>
        <v>''</v>
      </c>
      <c r="L910">
        <f>VLOOKUP(Tabla1[[#This Row],[banco]],Hoja2!$A$1:$B$6,2,0)</f>
        <v>3</v>
      </c>
      <c r="M910" t="str">
        <f>CONCATENATE("'2019-",J910,"-",Tabla1[[#This Row],[dia]],"'")</f>
        <v>'2019-3-23'</v>
      </c>
      <c r="N910" s="4">
        <f>DATE(2019,J910,Tabla1[[#This Row],[dia]])</f>
        <v>43547</v>
      </c>
      <c r="P910">
        <f>DAY(Tabla1[[#This Row],[fecha]])</f>
        <v>23</v>
      </c>
      <c r="Q910">
        <f>MONTH(Tabla1[[#This Row],[fecha]])</f>
        <v>5</v>
      </c>
      <c r="R910">
        <f>YEAR(Tabla1[[#This Row],[fecha]])</f>
        <v>2019</v>
      </c>
      <c r="S910" t="str">
        <f t="shared" si="42"/>
        <v>'2019-5-23'</v>
      </c>
      <c r="T910" t="str">
        <f t="shared" si="43"/>
        <v/>
      </c>
      <c r="U910" t="str">
        <f t="shared" si="44"/>
        <v>insert into estados_cuenta (tipo_movimiento, concepto, fecha, cheque, total, deposito, pagado, estatus, created_at, updated_at, pagado_boolean, id_cuenta, id_admin) values('INGRESO','TITRM "BENDITA PLANCHA" RECIBO 2215','2019-5-23','',1500,1500,1500,'Pagado','2019-06-27 22:39:00','2019-06-27 22:39:00',1,3,2);</v>
      </c>
    </row>
    <row r="911" spans="1:21" x14ac:dyDescent="0.2">
      <c r="A911">
        <v>23</v>
      </c>
      <c r="B911" s="4">
        <v>43608</v>
      </c>
      <c r="D911" t="s">
        <v>13</v>
      </c>
      <c r="F911" s="1">
        <v>22000</v>
      </c>
      <c r="G911" s="1">
        <v>11073.31</v>
      </c>
      <c r="H911" t="s">
        <v>137</v>
      </c>
      <c r="J911">
        <v>3</v>
      </c>
      <c r="K911" t="str">
        <f>IF(Tabla1[[#This Row],[cheque]]="","''",Tabla1[[#This Row],[cheque]])</f>
        <v>''</v>
      </c>
      <c r="L911">
        <f>VLOOKUP(Tabla1[[#This Row],[banco]],Hoja2!$A$1:$B$6,2,0)</f>
        <v>3</v>
      </c>
      <c r="M911" t="str">
        <f>CONCATENATE("'2019-",J911,"-",Tabla1[[#This Row],[dia]],"'")</f>
        <v>'2019-3-23'</v>
      </c>
      <c r="N911" s="4">
        <f>DATE(2019,J911,Tabla1[[#This Row],[dia]])</f>
        <v>43547</v>
      </c>
      <c r="P911">
        <f>DAY(Tabla1[[#This Row],[fecha]])</f>
        <v>23</v>
      </c>
      <c r="Q911">
        <f>MONTH(Tabla1[[#This Row],[fecha]])</f>
        <v>5</v>
      </c>
      <c r="R911">
        <f>YEAR(Tabla1[[#This Row],[fecha]])</f>
        <v>2019</v>
      </c>
      <c r="S911" t="str">
        <f t="shared" si="42"/>
        <v>'2019-5-23'</v>
      </c>
      <c r="T911" t="str">
        <f t="shared" si="43"/>
        <v>insert into estados_cuenta (tipo_movimiento, concepto, fecha, cheque, total, retiro, pagado, estatus, created_at, updated_at, pagado_boolean, id_cuenta, id_admin) values('EGRESO','TRASPASO DE HSBC A BANCOMER','2019-5-23','',22000,22000,22000,'Pagado','2019-06-27 22:39:00','2019-06-27 22:39:00',1,3,2);</v>
      </c>
      <c r="U911" t="str">
        <f t="shared" si="44"/>
        <v/>
      </c>
    </row>
    <row r="912" spans="1:21" x14ac:dyDescent="0.2">
      <c r="A912">
        <v>23</v>
      </c>
      <c r="B912" s="4">
        <v>43608</v>
      </c>
      <c r="D912" t="s">
        <v>82</v>
      </c>
      <c r="F912" s="1">
        <v>276</v>
      </c>
      <c r="G912" s="1">
        <v>10797.31</v>
      </c>
      <c r="H912" t="s">
        <v>137</v>
      </c>
      <c r="J912">
        <v>3</v>
      </c>
      <c r="K912" t="str">
        <f>IF(Tabla1[[#This Row],[cheque]]="","''",Tabla1[[#This Row],[cheque]])</f>
        <v>''</v>
      </c>
      <c r="L912">
        <f>VLOOKUP(Tabla1[[#This Row],[banco]],Hoja2!$A$1:$B$6,2,0)</f>
        <v>3</v>
      </c>
      <c r="M912" t="str">
        <f>CONCATENATE("'2019-",J912,"-",Tabla1[[#This Row],[dia]],"'")</f>
        <v>'2019-3-23'</v>
      </c>
      <c r="N912" s="4">
        <f>DATE(2019,J912,Tabla1[[#This Row],[dia]])</f>
        <v>43547</v>
      </c>
      <c r="P912">
        <f>DAY(Tabla1[[#This Row],[fecha]])</f>
        <v>23</v>
      </c>
      <c r="Q912">
        <f>MONTH(Tabla1[[#This Row],[fecha]])</f>
        <v>5</v>
      </c>
      <c r="R912">
        <f>YEAR(Tabla1[[#This Row],[fecha]])</f>
        <v>2019</v>
      </c>
      <c r="S912" t="str">
        <f t="shared" si="42"/>
        <v>'2019-5-23'</v>
      </c>
      <c r="T912" t="str">
        <f t="shared" si="43"/>
        <v>insert into estados_cuenta (tipo_movimiento, concepto, fecha, cheque, total, retiro, pagado, estatus, created_at, updated_at, pagado_boolean, id_cuenta, id_admin) values('EGRESO','COMIS JUAN CARLOS','2019-5-23','',276,276,276,'Pagado','2019-06-27 22:39:00','2019-06-27 22:39:00',1,3,2);</v>
      </c>
      <c r="U912" t="str">
        <f t="shared" si="44"/>
        <v/>
      </c>
    </row>
    <row r="913" spans="1:21" x14ac:dyDescent="0.2">
      <c r="A913">
        <v>23</v>
      </c>
      <c r="B913" s="4">
        <v>43608</v>
      </c>
      <c r="D913" t="s">
        <v>449</v>
      </c>
      <c r="F913" s="1">
        <v>7000</v>
      </c>
      <c r="G913" s="1">
        <v>3797.31</v>
      </c>
      <c r="H913" t="s">
        <v>137</v>
      </c>
      <c r="J913">
        <v>3</v>
      </c>
      <c r="K913" t="str">
        <f>IF(Tabla1[[#This Row],[cheque]]="","''",Tabla1[[#This Row],[cheque]])</f>
        <v>''</v>
      </c>
      <c r="L913">
        <f>VLOOKUP(Tabla1[[#This Row],[banco]],Hoja2!$A$1:$B$6,2,0)</f>
        <v>3</v>
      </c>
      <c r="M913" t="str">
        <f>CONCATENATE("'2019-",J913,"-",Tabla1[[#This Row],[dia]],"'")</f>
        <v>'2019-3-23'</v>
      </c>
      <c r="N913" s="4">
        <f>DATE(2019,J913,Tabla1[[#This Row],[dia]])</f>
        <v>43547</v>
      </c>
      <c r="P913">
        <f>DAY(Tabla1[[#This Row],[fecha]])</f>
        <v>23</v>
      </c>
      <c r="Q913">
        <f>MONTH(Tabla1[[#This Row],[fecha]])</f>
        <v>5</v>
      </c>
      <c r="R913">
        <f>YEAR(Tabla1[[#This Row],[fecha]])</f>
        <v>2019</v>
      </c>
      <c r="S913" t="str">
        <f t="shared" si="42"/>
        <v>'2019-5-23'</v>
      </c>
      <c r="T913" t="str">
        <f t="shared" si="43"/>
        <v>insert into estados_cuenta (tipo_movimiento, concepto, fecha, cheque, total, retiro, pagado, estatus, created_at, updated_at, pagado_boolean, id_cuenta, id_admin) values('EGRESO','RETIRO CAJERO PERSONALES','2019-5-23','',7000,7000,7000,'Pagado','2019-06-27 22:39:00','2019-06-27 22:39:00',1,3,2);</v>
      </c>
      <c r="U913" t="str">
        <f t="shared" si="44"/>
        <v/>
      </c>
    </row>
    <row r="914" spans="1:21" x14ac:dyDescent="0.2">
      <c r="A914">
        <v>23</v>
      </c>
      <c r="B914" s="4">
        <v>43608</v>
      </c>
      <c r="D914" t="s">
        <v>450</v>
      </c>
      <c r="E914" s="1">
        <v>6948.4</v>
      </c>
      <c r="F914" s="1"/>
      <c r="G914" s="1">
        <v>10745.71</v>
      </c>
      <c r="H914" t="s">
        <v>137</v>
      </c>
      <c r="J914">
        <v>3</v>
      </c>
      <c r="K914" t="str">
        <f>IF(Tabla1[[#This Row],[cheque]]="","''",Tabla1[[#This Row],[cheque]])</f>
        <v>''</v>
      </c>
      <c r="L914">
        <f>VLOOKUP(Tabla1[[#This Row],[banco]],Hoja2!$A$1:$B$6,2,0)</f>
        <v>3</v>
      </c>
      <c r="M914" t="str">
        <f>CONCATENATE("'2019-",J914,"-",Tabla1[[#This Row],[dia]],"'")</f>
        <v>'2019-3-23'</v>
      </c>
      <c r="N914" s="4">
        <f>DATE(2019,J914,Tabla1[[#This Row],[dia]])</f>
        <v>43547</v>
      </c>
      <c r="P914">
        <f>DAY(Tabla1[[#This Row],[fecha]])</f>
        <v>23</v>
      </c>
      <c r="Q914">
        <f>MONTH(Tabla1[[#This Row],[fecha]])</f>
        <v>5</v>
      </c>
      <c r="R914">
        <f>YEAR(Tabla1[[#This Row],[fecha]])</f>
        <v>2019</v>
      </c>
      <c r="S914" t="str">
        <f t="shared" si="42"/>
        <v>'2019-5-23'</v>
      </c>
      <c r="T914" t="str">
        <f t="shared" si="43"/>
        <v/>
      </c>
      <c r="U914" t="str">
        <f t="shared" si="44"/>
        <v>insert into estados_cuenta (tipo_movimiento, concepto, fecha, cheque, total, deposito, pagado, estatus, created_at, updated_at, pagado_boolean, id_cuenta, id_admin) values('INGRESO','RM "DIFRUTA" FACTURA 6062','2019-5-23','',6948.4,6948.4,6948.4,'Pagado','2019-06-27 22:39:00','2019-06-27 22:39:00',1,3,2);</v>
      </c>
    </row>
    <row r="915" spans="1:21" x14ac:dyDescent="0.2">
      <c r="A915">
        <v>23</v>
      </c>
      <c r="B915" s="4">
        <v>43608</v>
      </c>
      <c r="D915" t="s">
        <v>13</v>
      </c>
      <c r="E915" s="1">
        <v>13000</v>
      </c>
      <c r="F915" s="1"/>
      <c r="G915" s="1">
        <v>14204.13</v>
      </c>
      <c r="H915" t="s">
        <v>136</v>
      </c>
      <c r="J915">
        <v>3</v>
      </c>
      <c r="K915" t="str">
        <f>IF(Tabla1[[#This Row],[cheque]]="","''",Tabla1[[#This Row],[cheque]])</f>
        <v>''</v>
      </c>
      <c r="L915">
        <f>VLOOKUP(Tabla1[[#This Row],[banco]],Hoja2!$A$1:$B$6,2,0)</f>
        <v>2</v>
      </c>
      <c r="M915" t="str">
        <f>CONCATENATE("'2019-",J915,"-",Tabla1[[#This Row],[dia]],"'")</f>
        <v>'2019-3-23'</v>
      </c>
      <c r="N915" s="4">
        <f>DATE(2019,J915,Tabla1[[#This Row],[dia]])</f>
        <v>43547</v>
      </c>
      <c r="P915">
        <f>DAY(Tabla1[[#This Row],[fecha]])</f>
        <v>23</v>
      </c>
      <c r="Q915">
        <f>MONTH(Tabla1[[#This Row],[fecha]])</f>
        <v>5</v>
      </c>
      <c r="R915">
        <f>YEAR(Tabla1[[#This Row],[fecha]])</f>
        <v>2019</v>
      </c>
      <c r="S915" t="str">
        <f t="shared" si="42"/>
        <v>'2019-5-23'</v>
      </c>
      <c r="T915" t="str">
        <f t="shared" si="43"/>
        <v/>
      </c>
      <c r="U915" t="str">
        <f t="shared" si="44"/>
        <v>insert into estados_cuenta (tipo_movimiento, concepto, fecha, cheque, total, deposito, pagado, estatus, created_at, updated_at, pagado_boolean, id_cuenta, id_admin) values('INGRESO','TRASPASO DE HSBC A BANCOMER','2019-5-23','',13000,13000,13000,'Pagado','2019-06-27 22:39:00','2019-06-27 22:39:00',1,2,2);</v>
      </c>
    </row>
    <row r="916" spans="1:21" x14ac:dyDescent="0.2">
      <c r="A916">
        <v>23</v>
      </c>
      <c r="B916" s="4">
        <v>43608</v>
      </c>
      <c r="D916" t="s">
        <v>13</v>
      </c>
      <c r="E916" s="1">
        <v>22000</v>
      </c>
      <c r="F916" s="1"/>
      <c r="G916" s="1">
        <v>36204.129999999997</v>
      </c>
      <c r="H916" t="s">
        <v>136</v>
      </c>
      <c r="J916">
        <v>3</v>
      </c>
      <c r="K916" t="str">
        <f>IF(Tabla1[[#This Row],[cheque]]="","''",Tabla1[[#This Row],[cheque]])</f>
        <v>''</v>
      </c>
      <c r="L916">
        <f>VLOOKUP(Tabla1[[#This Row],[banco]],Hoja2!$A$1:$B$6,2,0)</f>
        <v>2</v>
      </c>
      <c r="M916" t="str">
        <f>CONCATENATE("'2019-",J916,"-",Tabla1[[#This Row],[dia]],"'")</f>
        <v>'2019-3-23'</v>
      </c>
      <c r="N916" s="4">
        <f>DATE(2019,J916,Tabla1[[#This Row],[dia]])</f>
        <v>43547</v>
      </c>
      <c r="P916">
        <f>DAY(Tabla1[[#This Row],[fecha]])</f>
        <v>23</v>
      </c>
      <c r="Q916">
        <f>MONTH(Tabla1[[#This Row],[fecha]])</f>
        <v>5</v>
      </c>
      <c r="R916">
        <f>YEAR(Tabla1[[#This Row],[fecha]])</f>
        <v>2019</v>
      </c>
      <c r="S916" t="str">
        <f t="shared" si="42"/>
        <v>'2019-5-23'</v>
      </c>
      <c r="T916" t="str">
        <f t="shared" si="43"/>
        <v/>
      </c>
      <c r="U916" t="str">
        <f t="shared" si="44"/>
        <v>insert into estados_cuenta (tipo_movimiento, concepto, fecha, cheque, total, deposito, pagado, estatus, created_at, updated_at, pagado_boolean, id_cuenta, id_admin) values('INGRESO','TRASPASO DE HSBC A BANCOMER','2019-5-23','',22000,22000,22000,'Pagado','2019-06-27 22:39:00','2019-06-27 22:39:00',1,2,2);</v>
      </c>
    </row>
    <row r="917" spans="1:21" x14ac:dyDescent="0.2">
      <c r="A917">
        <v>23</v>
      </c>
      <c r="B917" s="4">
        <v>43608</v>
      </c>
      <c r="D917" t="s">
        <v>664</v>
      </c>
      <c r="F917" s="1">
        <v>35980.870000000003</v>
      </c>
      <c r="G917" s="1"/>
      <c r="H917" t="s">
        <v>136</v>
      </c>
      <c r="J917">
        <v>3</v>
      </c>
      <c r="K917" t="str">
        <f>IF(Tabla1[[#This Row],[cheque]]="","''",Tabla1[[#This Row],[cheque]])</f>
        <v>''</v>
      </c>
      <c r="L917">
        <f>VLOOKUP(Tabla1[[#This Row],[banco]],Hoja2!$A$1:$B$6,2,0)</f>
        <v>2</v>
      </c>
      <c r="M917" t="str">
        <f>CONCATENATE("'2019-",J917,"-",Tabla1[[#This Row],[dia]],"'")</f>
        <v>'2019-3-23'</v>
      </c>
      <c r="N917" s="4">
        <f>DATE(2019,J917,Tabla1[[#This Row],[dia]])</f>
        <v>43547</v>
      </c>
      <c r="P917">
        <f>DAY(Tabla1[[#This Row],[fecha]])</f>
        <v>23</v>
      </c>
      <c r="Q917">
        <f>MONTH(Tabla1[[#This Row],[fecha]])</f>
        <v>5</v>
      </c>
      <c r="R917">
        <f>YEAR(Tabla1[[#This Row],[fecha]])</f>
        <v>2019</v>
      </c>
      <c r="S917" t="str">
        <f t="shared" si="42"/>
        <v>'2019-5-23'</v>
      </c>
      <c r="T917" t="str">
        <f t="shared" si="43"/>
        <v>insert into estados_cuenta (tipo_movimiento, concepto, fecha, cheque, total, retiro, pagado, estatus, created_at, updated_at, pagado_boolean, id_cuenta, id_admin) values('EGRESO','CAPO "GRUPO REMOLQUES WIEBE", CDER "GRUPO REMOLQUES WIEBE", LUSO "NUTRILEVEL", REN Y DUSO "JON NY´S", RM "LOS BANDIDOS KITCHEN BAR" CL 43, RM "DIFRUTA" CL 29, RM "LA EMPANADERIA BY MARQ" CL 43, RM "CHICKEN STICKS" CL 43, RM "REBEL RINDS" CL 43, RM "MONA SALAD" CL 43, RM "HONKY TONK SAUCE" CL 43, RM "BUCKAROO SAUCE" CL 43, RM "DISEÑO LA CABAÑA" CL 35, RM AC "GREAT RIBS IN A GREAT PLACE", RM AC "BEST RIBS IN TOWN".','2019-5-23','',35980.87,35980.87,35980.87,'Pagado','2019-06-27 22:39:00','2019-06-27 22:39:00',1,2,2);</v>
      </c>
      <c r="U917" t="str">
        <f t="shared" si="44"/>
        <v/>
      </c>
    </row>
    <row r="918" spans="1:21" x14ac:dyDescent="0.2">
      <c r="A918">
        <v>23</v>
      </c>
      <c r="B918" s="4">
        <v>43608</v>
      </c>
      <c r="D918" t="s">
        <v>722</v>
      </c>
      <c r="F918" s="1">
        <v>12084.5</v>
      </c>
      <c r="G918" s="1">
        <v>8182.69</v>
      </c>
      <c r="H918" t="s">
        <v>138</v>
      </c>
      <c r="J918">
        <v>3</v>
      </c>
      <c r="K918" t="str">
        <f>IF(Tabla1[[#This Row],[cheque]]="","''",Tabla1[[#This Row],[cheque]])</f>
        <v>''</v>
      </c>
      <c r="L918">
        <f>VLOOKUP(Tabla1[[#This Row],[banco]],Hoja2!$A$1:$B$6,2,0)</f>
        <v>4</v>
      </c>
      <c r="M918" t="str">
        <f>CONCATENATE("'2019-",J918,"-",Tabla1[[#This Row],[dia]],"'")</f>
        <v>'2019-3-23'</v>
      </c>
      <c r="N918" s="4">
        <f>DATE(2019,J918,Tabla1[[#This Row],[dia]])</f>
        <v>43547</v>
      </c>
      <c r="P918">
        <f>DAY(Tabla1[[#This Row],[fecha]])</f>
        <v>23</v>
      </c>
      <c r="Q918">
        <f>MONTH(Tabla1[[#This Row],[fecha]])</f>
        <v>5</v>
      </c>
      <c r="R918">
        <f>YEAR(Tabla1[[#This Row],[fecha]])</f>
        <v>2019</v>
      </c>
      <c r="S918" t="str">
        <f t="shared" si="42"/>
        <v>'2019-5-23'</v>
      </c>
      <c r="T918" t="str">
        <f t="shared" si="43"/>
        <v>insert into estados_cuenta (tipo_movimiento, concepto, fecha, cheque, total, retiro, pagado, estatus, created_at, updated_at, pagado_boolean, id_cuenta, id_admin) values('EGRESO','TRJETA BANAMEX','2019-5-23','',12084.5,12084.5,12084.5,'Pagado','2019-06-27 22:39:00','2019-06-27 22:39:00',1,4,2);</v>
      </c>
      <c r="U918" t="str">
        <f t="shared" si="44"/>
        <v/>
      </c>
    </row>
    <row r="919" spans="1:21" x14ac:dyDescent="0.2">
      <c r="A919">
        <v>24</v>
      </c>
      <c r="B919" s="4">
        <v>43609</v>
      </c>
      <c r="C919" s="2"/>
      <c r="D919" t="s">
        <v>451</v>
      </c>
      <c r="E919" s="1">
        <v>12500</v>
      </c>
      <c r="F919" s="1"/>
      <c r="G919" s="1">
        <v>23245.71</v>
      </c>
      <c r="H919" t="s">
        <v>137</v>
      </c>
      <c r="J919">
        <v>3</v>
      </c>
      <c r="K919" t="str">
        <f>IF(Tabla1[[#This Row],[cheque]]="","''",Tabla1[[#This Row],[cheque]])</f>
        <v>''</v>
      </c>
      <c r="L919">
        <f>VLOOKUP(Tabla1[[#This Row],[banco]],Hoja2!$A$1:$B$6,2,0)</f>
        <v>3</v>
      </c>
      <c r="M919" t="str">
        <f>CONCATENATE("'2019-",J919,"-",Tabla1[[#This Row],[dia]],"'")</f>
        <v>'2019-3-24'</v>
      </c>
      <c r="N919" s="4">
        <f>DATE(2019,J919,Tabla1[[#This Row],[dia]])</f>
        <v>43548</v>
      </c>
      <c r="P919">
        <f>DAY(Tabla1[[#This Row],[fecha]])</f>
        <v>24</v>
      </c>
      <c r="Q919">
        <f>MONTH(Tabla1[[#This Row],[fecha]])</f>
        <v>5</v>
      </c>
      <c r="R919">
        <f>YEAR(Tabla1[[#This Row],[fecha]])</f>
        <v>2019</v>
      </c>
      <c r="S919" t="str">
        <f t="shared" si="42"/>
        <v>'2019-5-24'</v>
      </c>
      <c r="T919" t="str">
        <f t="shared" si="43"/>
        <v/>
      </c>
      <c r="U919" t="str">
        <f t="shared" si="44"/>
        <v>insert into estados_cuenta (tipo_movimiento, concepto, fecha, cheque, total, deposito, pagado, estatus, created_at, updated_at, pagado_boolean, id_cuenta, id_admin) values('INGRESO','HXHE 2do PAGO DEMANDA "JECAPRI" RECIBO 2220','2019-5-24','',12500,12500,12500,'Pagado','2019-06-27 22:39:00','2019-06-27 22:39:00',1,3,2);</v>
      </c>
    </row>
    <row r="920" spans="1:21" x14ac:dyDescent="0.2">
      <c r="A920">
        <v>24</v>
      </c>
      <c r="B920" s="4">
        <v>43609</v>
      </c>
      <c r="D920" t="s">
        <v>452</v>
      </c>
      <c r="E920" s="1">
        <v>500</v>
      </c>
      <c r="F920" s="1"/>
      <c r="G920" s="1">
        <v>23745.71</v>
      </c>
      <c r="H920" t="s">
        <v>137</v>
      </c>
      <c r="J920">
        <v>3</v>
      </c>
      <c r="K920" t="str">
        <f>IF(Tabla1[[#This Row],[cheque]]="","''",Tabla1[[#This Row],[cheque]])</f>
        <v>''</v>
      </c>
      <c r="L920">
        <f>VLOOKUP(Tabla1[[#This Row],[banco]],Hoja2!$A$1:$B$6,2,0)</f>
        <v>3</v>
      </c>
      <c r="M920" t="str">
        <f>CONCATENATE("'2019-",J920,"-",Tabla1[[#This Row],[dia]],"'")</f>
        <v>'2019-3-24'</v>
      </c>
      <c r="N920" s="4">
        <f>DATE(2019,J920,Tabla1[[#This Row],[dia]])</f>
        <v>43548</v>
      </c>
      <c r="P920">
        <f>DAY(Tabla1[[#This Row],[fecha]])</f>
        <v>24</v>
      </c>
      <c r="Q920">
        <f>MONTH(Tabla1[[#This Row],[fecha]])</f>
        <v>5</v>
      </c>
      <c r="R920">
        <f>YEAR(Tabla1[[#This Row],[fecha]])</f>
        <v>2019</v>
      </c>
      <c r="S920" t="str">
        <f t="shared" si="42"/>
        <v>'2019-5-24'</v>
      </c>
      <c r="T920" t="str">
        <f t="shared" si="43"/>
        <v/>
      </c>
      <c r="U920" t="str">
        <f t="shared" si="44"/>
        <v>insert into estados_cuenta (tipo_movimiento, concepto, fecha, cheque, total, deposito, pagado, estatus, created_at, updated_at, pagado_boolean, id_cuenta, id_admin) values('INGRESO','EF MIXTO "MAPLE" RECIBO 2218','2019-5-24','',500,500,500,'Pagado','2019-06-27 22:39:00','2019-06-27 22:39:00',1,3,2);</v>
      </c>
    </row>
    <row r="921" spans="1:21" x14ac:dyDescent="0.2">
      <c r="A921">
        <v>24</v>
      </c>
      <c r="B921" s="4">
        <v>43609</v>
      </c>
      <c r="D921" t="s">
        <v>453</v>
      </c>
      <c r="E921" s="1">
        <v>3300.2</v>
      </c>
      <c r="F921" s="1"/>
      <c r="G921" s="1">
        <v>27045.91</v>
      </c>
      <c r="H921" t="s">
        <v>137</v>
      </c>
      <c r="J921">
        <v>3</v>
      </c>
      <c r="K921" t="str">
        <f>IF(Tabla1[[#This Row],[cheque]]="","''",Tabla1[[#This Row],[cheque]])</f>
        <v>''</v>
      </c>
      <c r="L921">
        <f>VLOOKUP(Tabla1[[#This Row],[banco]],Hoja2!$A$1:$B$6,2,0)</f>
        <v>3</v>
      </c>
      <c r="M921" t="str">
        <f>CONCATENATE("'2019-",J921,"-",Tabla1[[#This Row],[dia]],"'")</f>
        <v>'2019-3-24'</v>
      </c>
      <c r="N921" s="4">
        <f>DATE(2019,J921,Tabla1[[#This Row],[dia]])</f>
        <v>43548</v>
      </c>
      <c r="P921">
        <f>DAY(Tabla1[[#This Row],[fecha]])</f>
        <v>24</v>
      </c>
      <c r="Q921">
        <f>MONTH(Tabla1[[#This Row],[fecha]])</f>
        <v>5</v>
      </c>
      <c r="R921">
        <f>YEAR(Tabla1[[#This Row],[fecha]])</f>
        <v>2019</v>
      </c>
      <c r="S921" t="str">
        <f t="shared" si="42"/>
        <v>'2019-5-24'</v>
      </c>
      <c r="T921" t="str">
        <f t="shared" si="43"/>
        <v/>
      </c>
      <c r="U921" t="str">
        <f t="shared" si="44"/>
        <v>insert into estados_cuenta (tipo_movimiento, concepto, fecha, cheque, total, deposito, pagado, estatus, created_at, updated_at, pagado_boolean, id_cuenta, id_admin) values('INGRESO','2do 50% RM "HOGAR INTRCERAMIC" FACTURA 6101','2019-5-24','',3300.2,3300.2,3300.2,'Pagado','2019-06-27 22:39:00','2019-06-27 22:39:00',1,3,2);</v>
      </c>
    </row>
    <row r="922" spans="1:21" x14ac:dyDescent="0.2">
      <c r="A922">
        <v>27</v>
      </c>
      <c r="B922" s="4">
        <v>43612</v>
      </c>
      <c r="D922" t="s">
        <v>430</v>
      </c>
      <c r="F922" s="1">
        <v>3000</v>
      </c>
      <c r="G922" s="1">
        <v>24045.91</v>
      </c>
      <c r="H922" t="s">
        <v>137</v>
      </c>
      <c r="J922">
        <v>3</v>
      </c>
      <c r="K922" t="str">
        <f>IF(Tabla1[[#This Row],[cheque]]="","''",Tabla1[[#This Row],[cheque]])</f>
        <v>''</v>
      </c>
      <c r="L922">
        <f>VLOOKUP(Tabla1[[#This Row],[banco]],Hoja2!$A$1:$B$6,2,0)</f>
        <v>3</v>
      </c>
      <c r="M922" t="str">
        <f>CONCATENATE("'2019-",J922,"-",Tabla1[[#This Row],[dia]],"'")</f>
        <v>'2019-3-27'</v>
      </c>
      <c r="N922" s="4">
        <f>DATE(2019,J922,Tabla1[[#This Row],[dia]])</f>
        <v>43551</v>
      </c>
      <c r="P922">
        <f>DAY(Tabla1[[#This Row],[fecha]])</f>
        <v>27</v>
      </c>
      <c r="Q922">
        <f>MONTH(Tabla1[[#This Row],[fecha]])</f>
        <v>5</v>
      </c>
      <c r="R922">
        <f>YEAR(Tabla1[[#This Row],[fecha]])</f>
        <v>2019</v>
      </c>
      <c r="S922" t="str">
        <f t="shared" si="42"/>
        <v>'2019-5-27'</v>
      </c>
      <c r="T922" t="str">
        <f t="shared" si="43"/>
        <v>insert into estados_cuenta (tipo_movimiento, concepto, fecha, cheque, total, retiro, pagado, estatus, created_at, updated_at, pagado_boolean, id_cuenta, id_admin) values('EGRESO','PERSONALES (DESGLOCE EN EFECTIVOS)','2019-5-27','',3000,3000,3000,'Pagado','2019-06-27 22:39:00','2019-06-27 22:39:00',1,3,2);</v>
      </c>
      <c r="U922" t="str">
        <f t="shared" si="44"/>
        <v/>
      </c>
    </row>
    <row r="923" spans="1:21" x14ac:dyDescent="0.2">
      <c r="A923">
        <v>27</v>
      </c>
      <c r="B923" s="4">
        <v>43612</v>
      </c>
      <c r="D923" t="s">
        <v>454</v>
      </c>
      <c r="F923" s="1">
        <v>400</v>
      </c>
      <c r="G923" s="1">
        <v>23645.91</v>
      </c>
      <c r="H923" t="s">
        <v>137</v>
      </c>
      <c r="J923">
        <v>3</v>
      </c>
      <c r="K923" t="str">
        <f>IF(Tabla1[[#This Row],[cheque]]="","''",Tabla1[[#This Row],[cheque]])</f>
        <v>''</v>
      </c>
      <c r="L923">
        <f>VLOOKUP(Tabla1[[#This Row],[banco]],Hoja2!$A$1:$B$6,2,0)</f>
        <v>3</v>
      </c>
      <c r="M923" t="str">
        <f>CONCATENATE("'2019-",J923,"-",Tabla1[[#This Row],[dia]],"'")</f>
        <v>'2019-3-27'</v>
      </c>
      <c r="N923" s="4">
        <f>DATE(2019,J923,Tabla1[[#This Row],[dia]])</f>
        <v>43551</v>
      </c>
      <c r="P923">
        <f>DAY(Tabla1[[#This Row],[fecha]])</f>
        <v>27</v>
      </c>
      <c r="Q923">
        <f>MONTH(Tabla1[[#This Row],[fecha]])</f>
        <v>5</v>
      </c>
      <c r="R923">
        <f>YEAR(Tabla1[[#This Row],[fecha]])</f>
        <v>2019</v>
      </c>
      <c r="S923" t="str">
        <f t="shared" si="42"/>
        <v>'2019-5-27'</v>
      </c>
      <c r="T923" t="str">
        <f t="shared" si="43"/>
        <v>insert into estados_cuenta (tipo_movimiento, concepto, fecha, cheque, total, retiro, pagado, estatus, created_at, updated_at, pagado_boolean, id_cuenta, id_admin) values('EGRESO','PAGO TDC OB','2019-5-27','',400,400,400,'Pagado','2019-06-27 22:39:00','2019-06-27 22:39:00',1,3,2);</v>
      </c>
      <c r="U923" t="str">
        <f t="shared" si="44"/>
        <v/>
      </c>
    </row>
    <row r="924" spans="1:21" x14ac:dyDescent="0.2">
      <c r="A924">
        <v>28</v>
      </c>
      <c r="B924" s="4">
        <v>43613</v>
      </c>
      <c r="D924" t="s">
        <v>455</v>
      </c>
      <c r="E924" s="1">
        <v>1750</v>
      </c>
      <c r="F924" s="1"/>
      <c r="G924" s="1">
        <v>25395.91</v>
      </c>
      <c r="H924" t="s">
        <v>137</v>
      </c>
      <c r="J924">
        <v>3</v>
      </c>
      <c r="K924" t="str">
        <f>IF(Tabla1[[#This Row],[cheque]]="","''",Tabla1[[#This Row],[cheque]])</f>
        <v>''</v>
      </c>
      <c r="L924">
        <f>VLOOKUP(Tabla1[[#This Row],[banco]],Hoja2!$A$1:$B$6,2,0)</f>
        <v>3</v>
      </c>
      <c r="M924" t="str">
        <f>CONCATENATE("'2019-",J924,"-",Tabla1[[#This Row],[dia]],"'")</f>
        <v>'2019-3-28'</v>
      </c>
      <c r="N924" s="4">
        <f>DATE(2019,J924,Tabla1[[#This Row],[dia]])</f>
        <v>43552</v>
      </c>
      <c r="P924">
        <f>DAY(Tabla1[[#This Row],[fecha]])</f>
        <v>28</v>
      </c>
      <c r="Q924">
        <f>MONTH(Tabla1[[#This Row],[fecha]])</f>
        <v>5</v>
      </c>
      <c r="R924">
        <f>YEAR(Tabla1[[#This Row],[fecha]])</f>
        <v>2019</v>
      </c>
      <c r="S924" t="str">
        <f t="shared" si="42"/>
        <v>'2019-5-28'</v>
      </c>
      <c r="T924" t="str">
        <f t="shared" si="43"/>
        <v/>
      </c>
      <c r="U924" t="str">
        <f t="shared" si="44"/>
        <v>insert into estados_cuenta (tipo_movimiento, concepto, fecha, cheque, total, deposito, pagado, estatus, created_at, updated_at, pagado_boolean, id_cuenta, id_admin) values('INGRESO','TITRM "UNIFORMES U UNLIMITED" FACTURA 6114','2019-5-28','',1750,1750,1750,'Pagado','2019-06-27 22:39:00','2019-06-27 22:39:00',1,3,2);</v>
      </c>
    </row>
    <row r="925" spans="1:21" x14ac:dyDescent="0.2">
      <c r="A925">
        <v>28</v>
      </c>
      <c r="B925" s="4">
        <v>43613</v>
      </c>
      <c r="D925" t="s">
        <v>13</v>
      </c>
      <c r="F925" s="1">
        <v>14000</v>
      </c>
      <c r="G925" s="1">
        <v>11395.91</v>
      </c>
      <c r="H925" t="s">
        <v>137</v>
      </c>
      <c r="J925">
        <v>3</v>
      </c>
      <c r="K925" t="str">
        <f>IF(Tabla1[[#This Row],[cheque]]="","''",Tabla1[[#This Row],[cheque]])</f>
        <v>''</v>
      </c>
      <c r="L925">
        <f>VLOOKUP(Tabla1[[#This Row],[banco]],Hoja2!$A$1:$B$6,2,0)</f>
        <v>3</v>
      </c>
      <c r="M925" t="str">
        <f>CONCATENATE("'2019-",J925,"-",Tabla1[[#This Row],[dia]],"'")</f>
        <v>'2019-3-28'</v>
      </c>
      <c r="N925" s="4">
        <f>DATE(2019,J925,Tabla1[[#This Row],[dia]])</f>
        <v>43552</v>
      </c>
      <c r="P925">
        <f>DAY(Tabla1[[#This Row],[fecha]])</f>
        <v>28</v>
      </c>
      <c r="Q925">
        <f>MONTH(Tabla1[[#This Row],[fecha]])</f>
        <v>5</v>
      </c>
      <c r="R925">
        <f>YEAR(Tabla1[[#This Row],[fecha]])</f>
        <v>2019</v>
      </c>
      <c r="S925" t="str">
        <f t="shared" si="42"/>
        <v>'2019-5-28'</v>
      </c>
      <c r="T925" t="str">
        <f t="shared" si="43"/>
        <v>insert into estados_cuenta (tipo_movimiento, concepto, fecha, cheque, total, retiro, pagado, estatus, created_at, updated_at, pagado_boolean, id_cuenta, id_admin) values('EGRESO','TRASPASO DE HSBC A BANCOMER','2019-5-28','',14000,14000,14000,'Pagado','2019-06-27 22:39:00','2019-06-27 22:39:00',1,3,2);</v>
      </c>
      <c r="U925" t="str">
        <f t="shared" si="44"/>
        <v/>
      </c>
    </row>
    <row r="926" spans="1:21" x14ac:dyDescent="0.2">
      <c r="A926">
        <v>28</v>
      </c>
      <c r="B926" s="4">
        <v>43613</v>
      </c>
      <c r="D926" t="s">
        <v>432</v>
      </c>
      <c r="E926" s="1">
        <v>4528.3999999999996</v>
      </c>
      <c r="F926" s="1"/>
      <c r="G926" s="1">
        <v>15924.31</v>
      </c>
      <c r="H926" t="s">
        <v>137</v>
      </c>
      <c r="J926">
        <v>3</v>
      </c>
      <c r="K926" t="str">
        <f>IF(Tabla1[[#This Row],[cheque]]="","''",Tabla1[[#This Row],[cheque]])</f>
        <v>''</v>
      </c>
      <c r="L926">
        <f>VLOOKUP(Tabla1[[#This Row],[banco]],Hoja2!$A$1:$B$6,2,0)</f>
        <v>3</v>
      </c>
      <c r="M926" t="str">
        <f>CONCATENATE("'2019-",J926,"-",Tabla1[[#This Row],[dia]],"'")</f>
        <v>'2019-3-28'</v>
      </c>
      <c r="N926" s="4">
        <f>DATE(2019,J926,Tabla1[[#This Row],[dia]])</f>
        <v>43552</v>
      </c>
      <c r="P926">
        <f>DAY(Tabla1[[#This Row],[fecha]])</f>
        <v>28</v>
      </c>
      <c r="Q926">
        <f>MONTH(Tabla1[[#This Row],[fecha]])</f>
        <v>5</v>
      </c>
      <c r="R926">
        <f>YEAR(Tabla1[[#This Row],[fecha]])</f>
        <v>2019</v>
      </c>
      <c r="S926" t="str">
        <f t="shared" si="42"/>
        <v>'2019-5-28'</v>
      </c>
      <c r="T926" t="str">
        <f t="shared" si="43"/>
        <v/>
      </c>
      <c r="U926" t="str">
        <f t="shared" si="44"/>
        <v>insert into estados_cuenta (tipo_movimiento, concepto, fecha, cheque, total, deposito, pagado, estatus, created_at, updated_at, pagado_boolean, id_cuenta, id_admin) values('INGRESO','EF MIXTO Y RM "INSTITUTO DE ANÁLISIS EXISTENCIAL Y LOGOTERAPIA" FACTURA 6117','2019-5-28','',4528.4,4528.4,4528.4,'Pagado','2019-06-27 22:39:00','2019-06-27 22:39:00',1,3,2);</v>
      </c>
    </row>
    <row r="927" spans="1:21" x14ac:dyDescent="0.2">
      <c r="A927">
        <v>28</v>
      </c>
      <c r="B927" s="4">
        <v>43613</v>
      </c>
      <c r="D927" t="s">
        <v>13</v>
      </c>
      <c r="E927" s="1">
        <v>14000</v>
      </c>
      <c r="F927" s="1"/>
      <c r="G927" s="1">
        <v>50204.13</v>
      </c>
      <c r="H927" t="s">
        <v>136</v>
      </c>
      <c r="J927">
        <v>3</v>
      </c>
      <c r="K927" t="str">
        <f>IF(Tabla1[[#This Row],[cheque]]="","''",Tabla1[[#This Row],[cheque]])</f>
        <v>''</v>
      </c>
      <c r="L927">
        <f>VLOOKUP(Tabla1[[#This Row],[banco]],Hoja2!$A$1:$B$6,2,0)</f>
        <v>2</v>
      </c>
      <c r="M927" t="str">
        <f>CONCATENATE("'2019-",J927,"-",Tabla1[[#This Row],[dia]],"'")</f>
        <v>'2019-3-28'</v>
      </c>
      <c r="N927" s="4">
        <f>DATE(2019,J927,Tabla1[[#This Row],[dia]])</f>
        <v>43552</v>
      </c>
      <c r="P927">
        <f>DAY(Tabla1[[#This Row],[fecha]])</f>
        <v>28</v>
      </c>
      <c r="Q927">
        <f>MONTH(Tabla1[[#This Row],[fecha]])</f>
        <v>5</v>
      </c>
      <c r="R927">
        <f>YEAR(Tabla1[[#This Row],[fecha]])</f>
        <v>2019</v>
      </c>
      <c r="S927" t="str">
        <f t="shared" si="42"/>
        <v>'2019-5-28'</v>
      </c>
      <c r="T927" t="str">
        <f t="shared" si="43"/>
        <v/>
      </c>
      <c r="U927" t="str">
        <f t="shared" si="44"/>
        <v>insert into estados_cuenta (tipo_movimiento, concepto, fecha, cheque, total, deposito, pagado, estatus, created_at, updated_at, pagado_boolean, id_cuenta, id_admin) values('INGRESO','TRASPASO DE HSBC A BANCOMER','2019-5-28','',14000,14000,14000,'Pagado','2019-06-27 22:39:00','2019-06-27 22:39:00',1,2,2);</v>
      </c>
    </row>
    <row r="928" spans="1:21" x14ac:dyDescent="0.2">
      <c r="A928">
        <v>28</v>
      </c>
      <c r="B928" s="4">
        <v>43613</v>
      </c>
      <c r="D928" t="s">
        <v>665</v>
      </c>
      <c r="F928" s="1">
        <v>14247.49</v>
      </c>
      <c r="G928" s="1">
        <v>35956.639999999999</v>
      </c>
      <c r="H928" t="s">
        <v>136</v>
      </c>
      <c r="J928">
        <v>3</v>
      </c>
      <c r="K928" t="str">
        <f>IF(Tabla1[[#This Row],[cheque]]="","''",Tabla1[[#This Row],[cheque]])</f>
        <v>''</v>
      </c>
      <c r="L928">
        <f>VLOOKUP(Tabla1[[#This Row],[banco]],Hoja2!$A$1:$B$6,2,0)</f>
        <v>2</v>
      </c>
      <c r="M928" t="str">
        <f>CONCATENATE("'2019-",J928,"-",Tabla1[[#This Row],[dia]],"'")</f>
        <v>'2019-3-28'</v>
      </c>
      <c r="N928" s="4">
        <f>DATE(2019,J928,Tabla1[[#This Row],[dia]])</f>
        <v>43552</v>
      </c>
      <c r="P928">
        <f>DAY(Tabla1[[#This Row],[fecha]])</f>
        <v>28</v>
      </c>
      <c r="Q928">
        <f>MONTH(Tabla1[[#This Row],[fecha]])</f>
        <v>5</v>
      </c>
      <c r="R928">
        <f>YEAR(Tabla1[[#This Row],[fecha]])</f>
        <v>2019</v>
      </c>
      <c r="S928" t="str">
        <f t="shared" si="42"/>
        <v>'2019-5-28'</v>
      </c>
      <c r="T928" t="str">
        <f t="shared" si="43"/>
        <v>insert into estados_cuenta (tipo_movimiento, concepto, fecha, cheque, total, retiro, pagado, estatus, created_at, updated_at, pagado_boolean, id_cuenta, id_admin) values('EGRESO','RM "DON RUBEN HOTEL" CL 43, RM "SMARTMOMS" CL 41, RM "SMARTTEACH" CL 41, RM "SMARTPEOPLE" CL 41, RM "SMARTWAYS" CL 41, CREQ "NAOMI"','2019-5-28','',14247.49,14247.49,14247.49,'Pagado','2019-06-27 22:39:00','2019-06-27 22:39:00',1,2,2);</v>
      </c>
      <c r="U928" t="str">
        <f t="shared" si="44"/>
        <v/>
      </c>
    </row>
    <row r="929" spans="1:21" x14ac:dyDescent="0.2">
      <c r="A929">
        <v>29</v>
      </c>
      <c r="B929" s="4">
        <v>43614</v>
      </c>
      <c r="D929" t="s">
        <v>443</v>
      </c>
      <c r="E929" s="1">
        <v>12000</v>
      </c>
      <c r="F929" s="1"/>
      <c r="G929" s="1">
        <v>27924.31</v>
      </c>
      <c r="H929" t="s">
        <v>137</v>
      </c>
      <c r="J929">
        <v>3</v>
      </c>
      <c r="K929" t="str">
        <f>IF(Tabla1[[#This Row],[cheque]]="","''",Tabla1[[#This Row],[cheque]])</f>
        <v>''</v>
      </c>
      <c r="L929">
        <f>VLOOKUP(Tabla1[[#This Row],[banco]],Hoja2!$A$1:$B$6,2,0)</f>
        <v>3</v>
      </c>
      <c r="M929" t="str">
        <f>CONCATENATE("'2019-",J929,"-",Tabla1[[#This Row],[dia]],"'")</f>
        <v>'2019-3-29'</v>
      </c>
      <c r="N929" s="4">
        <f>DATE(2019,J929,Tabla1[[#This Row],[dia]])</f>
        <v>43553</v>
      </c>
      <c r="P929">
        <f>DAY(Tabla1[[#This Row],[fecha]])</f>
        <v>29</v>
      </c>
      <c r="Q929">
        <f>MONTH(Tabla1[[#This Row],[fecha]])</f>
        <v>5</v>
      </c>
      <c r="R929">
        <f>YEAR(Tabla1[[#This Row],[fecha]])</f>
        <v>2019</v>
      </c>
      <c r="S929" t="str">
        <f t="shared" si="42"/>
        <v>'2019-5-29'</v>
      </c>
      <c r="T929" t="str">
        <f t="shared" si="43"/>
        <v/>
      </c>
      <c r="U929" t="str">
        <f t="shared" si="44"/>
        <v>insert into estados_cuenta (tipo_movimiento, concepto, fecha, cheque, total, deposito, pagado, estatus, created_at, updated_at, pagado_boolean, id_cuenta, id_admin) values('INGRESO','PERSONALES','2019-5-29','',12000,12000,12000,'Pagado','2019-06-27 22:39:00','2019-06-27 22:39:00',1,3,2);</v>
      </c>
    </row>
    <row r="930" spans="1:21" x14ac:dyDescent="0.2">
      <c r="A930">
        <v>29</v>
      </c>
      <c r="B930" s="4">
        <v>43614</v>
      </c>
      <c r="D930" t="s">
        <v>456</v>
      </c>
      <c r="E930" s="1">
        <v>90</v>
      </c>
      <c r="F930" s="1"/>
      <c r="G930" s="1">
        <v>28014.31</v>
      </c>
      <c r="H930" t="s">
        <v>137</v>
      </c>
      <c r="J930">
        <v>3</v>
      </c>
      <c r="K930" t="str">
        <f>IF(Tabla1[[#This Row],[cheque]]="","''",Tabla1[[#This Row],[cheque]])</f>
        <v>''</v>
      </c>
      <c r="L930">
        <f>VLOOKUP(Tabla1[[#This Row],[banco]],Hoja2!$A$1:$B$6,2,0)</f>
        <v>3</v>
      </c>
      <c r="M930" t="str">
        <f>CONCATENATE("'2019-",J930,"-",Tabla1[[#This Row],[dia]],"'")</f>
        <v>'2019-3-29'</v>
      </c>
      <c r="N930" s="4">
        <f>DATE(2019,J930,Tabla1[[#This Row],[dia]])</f>
        <v>43553</v>
      </c>
      <c r="P930">
        <f>DAY(Tabla1[[#This Row],[fecha]])</f>
        <v>29</v>
      </c>
      <c r="Q930">
        <f>MONTH(Tabla1[[#This Row],[fecha]])</f>
        <v>5</v>
      </c>
      <c r="R930">
        <f>YEAR(Tabla1[[#This Row],[fecha]])</f>
        <v>2019</v>
      </c>
      <c r="S930" t="str">
        <f t="shared" si="42"/>
        <v>'2019-5-29'</v>
      </c>
      <c r="T930" t="str">
        <f t="shared" si="43"/>
        <v/>
      </c>
      <c r="U930" t="str">
        <f t="shared" si="44"/>
        <v>insert into estados_cuenta (tipo_movimiento, concepto, fecha, cheque, total, deposito, pagado, estatus, created_at, updated_at, pagado_boolean, id_cuenta, id_admin) values('INGRESO','CHIWI','2019-5-29','',90,90,90,'Pagado','2019-06-27 22:39:00','2019-06-27 22:39:00',1,3,2);</v>
      </c>
    </row>
    <row r="931" spans="1:21" x14ac:dyDescent="0.2">
      <c r="A931">
        <v>29</v>
      </c>
      <c r="B931" s="4">
        <v>43614</v>
      </c>
      <c r="D931" t="s">
        <v>457</v>
      </c>
      <c r="F931" s="1">
        <v>4118</v>
      </c>
      <c r="G931" s="1">
        <v>23896.31</v>
      </c>
      <c r="H931" t="s">
        <v>137</v>
      </c>
      <c r="J931">
        <v>3</v>
      </c>
      <c r="K931" t="str">
        <f>IF(Tabla1[[#This Row],[cheque]]="","''",Tabla1[[#This Row],[cheque]])</f>
        <v>''</v>
      </c>
      <c r="L931">
        <f>VLOOKUP(Tabla1[[#This Row],[banco]],Hoja2!$A$1:$B$6,2,0)</f>
        <v>3</v>
      </c>
      <c r="M931" t="str">
        <f>CONCATENATE("'2019-",J931,"-",Tabla1[[#This Row],[dia]],"'")</f>
        <v>'2019-3-29'</v>
      </c>
      <c r="N931" s="4">
        <f>DATE(2019,J931,Tabla1[[#This Row],[dia]])</f>
        <v>43553</v>
      </c>
      <c r="P931">
        <f>DAY(Tabla1[[#This Row],[fecha]])</f>
        <v>29</v>
      </c>
      <c r="Q931">
        <f>MONTH(Tabla1[[#This Row],[fecha]])</f>
        <v>5</v>
      </c>
      <c r="R931">
        <f>YEAR(Tabla1[[#This Row],[fecha]])</f>
        <v>2019</v>
      </c>
      <c r="S931" t="str">
        <f t="shared" si="42"/>
        <v>'2019-5-29'</v>
      </c>
      <c r="T931" t="str">
        <f t="shared" si="43"/>
        <v>insert into estados_cuenta (tipo_movimiento, concepto, fecha, cheque, total, retiro, pagado, estatus, created_at, updated_at, pagado_boolean, id_cuenta, id_admin) values('EGRESO','CABALLO DORADO INDAUTOR','2019-5-29','',4118,4118,4118,'Pagado','2019-06-27 22:39:00','2019-06-27 22:39:00',1,3,2);</v>
      </c>
      <c r="U931" t="str">
        <f t="shared" si="44"/>
        <v/>
      </c>
    </row>
    <row r="932" spans="1:21" x14ac:dyDescent="0.2">
      <c r="A932">
        <v>29</v>
      </c>
      <c r="B932" s="4">
        <v>43614</v>
      </c>
      <c r="D932" t="s">
        <v>458</v>
      </c>
      <c r="E932" s="1">
        <v>4060</v>
      </c>
      <c r="F932" s="1"/>
      <c r="G932" s="1">
        <v>27956.31</v>
      </c>
      <c r="H932" t="s">
        <v>137</v>
      </c>
      <c r="J932">
        <v>3</v>
      </c>
      <c r="K932" t="str">
        <f>IF(Tabla1[[#This Row],[cheque]]="","''",Tabla1[[#This Row],[cheque]])</f>
        <v>''</v>
      </c>
      <c r="L932">
        <f>VLOOKUP(Tabla1[[#This Row],[banco]],Hoja2!$A$1:$B$6,2,0)</f>
        <v>3</v>
      </c>
      <c r="M932" t="str">
        <f>CONCATENATE("'2019-",J932,"-",Tabla1[[#This Row],[dia]],"'")</f>
        <v>'2019-3-29'</v>
      </c>
      <c r="N932" s="4">
        <f>DATE(2019,J932,Tabla1[[#This Row],[dia]])</f>
        <v>43553</v>
      </c>
      <c r="P932">
        <f>DAY(Tabla1[[#This Row],[fecha]])</f>
        <v>29</v>
      </c>
      <c r="Q932">
        <f>MONTH(Tabla1[[#This Row],[fecha]])</f>
        <v>5</v>
      </c>
      <c r="R932">
        <f>YEAR(Tabla1[[#This Row],[fecha]])</f>
        <v>2019</v>
      </c>
      <c r="S932" t="str">
        <f t="shared" si="42"/>
        <v>'2019-5-29'</v>
      </c>
      <c r="T932" t="str">
        <f t="shared" si="43"/>
        <v/>
      </c>
      <c r="U932" t="str">
        <f t="shared" si="44"/>
        <v>insert into estados_cuenta (tipo_movimiento, concepto, fecha, cheque, total, deposito, pagado, estatus, created_at, updated_at, pagado_boolean, id_cuenta, id_admin) values('INGRESO','NOTIF "KUURUCH" FACTURA 6110','2019-5-29','',4060,4060,4060,'Pagado','2019-06-27 22:39:00','2019-06-27 22:39:00',1,3,2);</v>
      </c>
    </row>
    <row r="933" spans="1:21" x14ac:dyDescent="0.2">
      <c r="A933">
        <v>29</v>
      </c>
      <c r="B933" s="4">
        <v>43614</v>
      </c>
      <c r="D933" t="s">
        <v>459</v>
      </c>
      <c r="E933" s="1">
        <v>950</v>
      </c>
      <c r="F933" s="1"/>
      <c r="G933" s="1">
        <v>28906.31</v>
      </c>
      <c r="H933" t="s">
        <v>137</v>
      </c>
      <c r="J933">
        <v>3</v>
      </c>
      <c r="K933" t="str">
        <f>IF(Tabla1[[#This Row],[cheque]]="","''",Tabla1[[#This Row],[cheque]])</f>
        <v>''</v>
      </c>
      <c r="L933">
        <f>VLOOKUP(Tabla1[[#This Row],[banco]],Hoja2!$A$1:$B$6,2,0)</f>
        <v>3</v>
      </c>
      <c r="M933" t="str">
        <f>CONCATENATE("'2019-",J933,"-",Tabla1[[#This Row],[dia]],"'")</f>
        <v>'2019-3-29'</v>
      </c>
      <c r="N933" s="4">
        <f>DATE(2019,J933,Tabla1[[#This Row],[dia]])</f>
        <v>43553</v>
      </c>
      <c r="P933">
        <f>DAY(Tabla1[[#This Row],[fecha]])</f>
        <v>29</v>
      </c>
      <c r="Q933">
        <f>MONTH(Tabla1[[#This Row],[fecha]])</f>
        <v>5</v>
      </c>
      <c r="R933">
        <f>YEAR(Tabla1[[#This Row],[fecha]])</f>
        <v>2019</v>
      </c>
      <c r="S933" t="str">
        <f t="shared" si="42"/>
        <v>'2019-5-29'</v>
      </c>
      <c r="T933" t="str">
        <f t="shared" si="43"/>
        <v/>
      </c>
      <c r="U933" t="str">
        <f t="shared" si="44"/>
        <v>insert into estados_cuenta (tipo_movimiento, concepto, fecha, cheque, total, deposito, pagado, estatus, created_at, updated_at, pagado_boolean, id_cuenta, id_admin) values('INGRESO','BEBESITO','2019-5-29','',950,950,950,'Pagado','2019-06-27 22:39:00','2019-06-27 22:39:00',1,3,2);</v>
      </c>
    </row>
    <row r="934" spans="1:21" x14ac:dyDescent="0.2">
      <c r="A934">
        <v>29</v>
      </c>
      <c r="B934" s="4">
        <v>43614</v>
      </c>
      <c r="D934" t="s">
        <v>339</v>
      </c>
      <c r="F934" s="1">
        <v>589.4</v>
      </c>
      <c r="G934" s="1">
        <v>28316.91</v>
      </c>
      <c r="H934" t="s">
        <v>137</v>
      </c>
      <c r="J934">
        <v>4</v>
      </c>
      <c r="K934" t="str">
        <f>IF(Tabla1[[#This Row],[cheque]]="","''",Tabla1[[#This Row],[cheque]])</f>
        <v>''</v>
      </c>
      <c r="L934">
        <f>VLOOKUP(Tabla1[[#This Row],[banco]],Hoja2!$A$1:$B$6,2,0)</f>
        <v>3</v>
      </c>
      <c r="M934" t="str">
        <f>CONCATENATE("'2019-",J934,"-",Tabla1[[#This Row],[dia]],"'")</f>
        <v>'2019-4-29'</v>
      </c>
      <c r="N934" s="4">
        <f>DATE(2019,J934,Tabla1[[#This Row],[dia]])</f>
        <v>43584</v>
      </c>
      <c r="P934">
        <f>DAY(Tabla1[[#This Row],[fecha]])</f>
        <v>29</v>
      </c>
      <c r="Q934">
        <f>MONTH(Tabla1[[#This Row],[fecha]])</f>
        <v>5</v>
      </c>
      <c r="R934">
        <f>YEAR(Tabla1[[#This Row],[fecha]])</f>
        <v>2019</v>
      </c>
      <c r="S934" t="str">
        <f t="shared" si="42"/>
        <v>'2019-5-29'</v>
      </c>
      <c r="T934" t="str">
        <f t="shared" si="43"/>
        <v>insert into estados_cuenta (tipo_movimiento, concepto, fecha, cheque, total, retiro, pagado, estatus, created_at, updated_at, pagado_boolean, id_cuenta, id_admin) values('EGRESO','COSTCO','2019-5-29','',589.4,589.4,589.4,'Pagado','2019-06-27 22:39:00','2019-06-27 22:39:00',1,3,2);</v>
      </c>
      <c r="U934" t="str">
        <f t="shared" si="44"/>
        <v/>
      </c>
    </row>
    <row r="935" spans="1:21" x14ac:dyDescent="0.2">
      <c r="A935">
        <v>30</v>
      </c>
      <c r="B935" s="4">
        <v>43615</v>
      </c>
      <c r="D935" t="s">
        <v>460</v>
      </c>
      <c r="E935" s="1">
        <v>900</v>
      </c>
      <c r="F935" s="1"/>
      <c r="G935" s="1">
        <v>29216.91</v>
      </c>
      <c r="H935" t="s">
        <v>137</v>
      </c>
      <c r="J935">
        <v>4</v>
      </c>
      <c r="K935" t="str">
        <f>IF(Tabla1[[#This Row],[cheque]]="","''",Tabla1[[#This Row],[cheque]])</f>
        <v>''</v>
      </c>
      <c r="L935">
        <f>VLOOKUP(Tabla1[[#This Row],[banco]],Hoja2!$A$1:$B$6,2,0)</f>
        <v>3</v>
      </c>
      <c r="M935" t="str">
        <f>CONCATENATE("'2019-",J935,"-",Tabla1[[#This Row],[dia]],"'")</f>
        <v>'2019-4-30'</v>
      </c>
      <c r="N935" s="4">
        <f>DATE(2019,J935,Tabla1[[#This Row],[dia]])</f>
        <v>43585</v>
      </c>
      <c r="P935">
        <f>DAY(Tabla1[[#This Row],[fecha]])</f>
        <v>30</v>
      </c>
      <c r="Q935">
        <f>MONTH(Tabla1[[#This Row],[fecha]])</f>
        <v>5</v>
      </c>
      <c r="R935">
        <f>YEAR(Tabla1[[#This Row],[fecha]])</f>
        <v>2019</v>
      </c>
      <c r="S935" t="str">
        <f t="shared" si="42"/>
        <v>'2019-5-30'</v>
      </c>
      <c r="T935" t="str">
        <f t="shared" si="43"/>
        <v/>
      </c>
      <c r="U935" t="str">
        <f t="shared" si="44"/>
        <v>insert into estados_cuenta (tipo_movimiento, concepto, fecha, cheque, total, deposito, pagado, estatus, created_at, updated_at, pagado_boolean, id_cuenta, id_admin) values('INGRESO','CIMP "TEJAS TERRACOTA" FACTURA 6128 (Faltante en Jun-4)','2019-5-30','',900,900,900,'Pagado','2019-06-27 22:39:00','2019-06-27 22:39:00',1,3,2);</v>
      </c>
    </row>
    <row r="936" spans="1:21" x14ac:dyDescent="0.2">
      <c r="A936">
        <v>30</v>
      </c>
      <c r="B936" s="4">
        <v>43615</v>
      </c>
      <c r="D936" t="s">
        <v>461</v>
      </c>
      <c r="E936" s="1">
        <v>4106.3999999999996</v>
      </c>
      <c r="F936" s="1"/>
      <c r="G936" s="1">
        <v>33323.31</v>
      </c>
      <c r="H936" t="s">
        <v>137</v>
      </c>
      <c r="J936">
        <v>4</v>
      </c>
      <c r="K936" t="str">
        <f>IF(Tabla1[[#This Row],[cheque]]="","''",Tabla1[[#This Row],[cheque]])</f>
        <v>''</v>
      </c>
      <c r="L936">
        <f>VLOOKUP(Tabla1[[#This Row],[banco]],Hoja2!$A$1:$B$6,2,0)</f>
        <v>3</v>
      </c>
      <c r="M936" t="str">
        <f>CONCATENATE("'2019-",J936,"-",Tabla1[[#This Row],[dia]],"'")</f>
        <v>'2019-4-30'</v>
      </c>
      <c r="N936" s="4">
        <f>DATE(2019,J936,Tabla1[[#This Row],[dia]])</f>
        <v>43585</v>
      </c>
      <c r="P936">
        <f>DAY(Tabla1[[#This Row],[fecha]])</f>
        <v>30</v>
      </c>
      <c r="Q936">
        <f>MONTH(Tabla1[[#This Row],[fecha]])</f>
        <v>5</v>
      </c>
      <c r="R936">
        <f>YEAR(Tabla1[[#This Row],[fecha]])</f>
        <v>2019</v>
      </c>
      <c r="S936" t="str">
        <f t="shared" si="42"/>
        <v>'2019-5-30'</v>
      </c>
      <c r="T936" t="str">
        <f t="shared" si="43"/>
        <v/>
      </c>
      <c r="U936" t="str">
        <f t="shared" si="44"/>
        <v>insert into estados_cuenta (tipo_movimiento, concepto, fecha, cheque, total, deposito, pagado, estatus, created_at, updated_at, pagado_boolean, id_cuenta, id_admin) values('INGRESO','CDER Y CAPO "LA MORDIDA FELIZ" FACTURA 6118','2019-5-30','',4106.4,4106.4,4106.4,'Pagado','2019-06-27 22:39:00','2019-06-27 22:39:00',1,3,2);</v>
      </c>
    </row>
    <row r="937" spans="1:21" x14ac:dyDescent="0.2">
      <c r="A937">
        <v>30</v>
      </c>
      <c r="B937" s="4">
        <v>43615</v>
      </c>
      <c r="D937" t="s">
        <v>13</v>
      </c>
      <c r="F937" s="1">
        <v>16000</v>
      </c>
      <c r="G937" s="1">
        <v>17323.310000000001</v>
      </c>
      <c r="H937" t="s">
        <v>137</v>
      </c>
      <c r="J937">
        <v>4</v>
      </c>
      <c r="K937" t="str">
        <f>IF(Tabla1[[#This Row],[cheque]]="","''",Tabla1[[#This Row],[cheque]])</f>
        <v>''</v>
      </c>
      <c r="L937">
        <f>VLOOKUP(Tabla1[[#This Row],[banco]],Hoja2!$A$1:$B$6,2,0)</f>
        <v>3</v>
      </c>
      <c r="M937" t="str">
        <f>CONCATENATE("'2019-",J937,"-",Tabla1[[#This Row],[dia]],"'")</f>
        <v>'2019-4-30'</v>
      </c>
      <c r="N937" s="4">
        <f>DATE(2019,J937,Tabla1[[#This Row],[dia]])</f>
        <v>43585</v>
      </c>
      <c r="P937">
        <f>DAY(Tabla1[[#This Row],[fecha]])</f>
        <v>30</v>
      </c>
      <c r="Q937">
        <f>MONTH(Tabla1[[#This Row],[fecha]])</f>
        <v>5</v>
      </c>
      <c r="R937">
        <f>YEAR(Tabla1[[#This Row],[fecha]])</f>
        <v>2019</v>
      </c>
      <c r="S937" t="str">
        <f t="shared" si="42"/>
        <v>'2019-5-30'</v>
      </c>
      <c r="T937" t="str">
        <f t="shared" si="43"/>
        <v>insert into estados_cuenta (tipo_movimiento, concepto, fecha, cheque, total, retiro, pagado, estatus, created_at, updated_at, pagado_boolean, id_cuenta, id_admin) values('EGRESO','TRASPASO DE HSBC A BANCOMER','2019-5-30','',16000,16000,16000,'Pagado','2019-06-27 22:39:00','2019-06-27 22:39:00',1,3,2);</v>
      </c>
      <c r="U937" t="str">
        <f t="shared" si="44"/>
        <v/>
      </c>
    </row>
    <row r="938" spans="1:21" x14ac:dyDescent="0.2">
      <c r="A938">
        <v>30</v>
      </c>
      <c r="B938" s="4">
        <v>43615</v>
      </c>
      <c r="D938" t="s">
        <v>462</v>
      </c>
      <c r="E938" s="1">
        <v>2048.56</v>
      </c>
      <c r="F938" s="1"/>
      <c r="G938" s="1">
        <v>19371.87</v>
      </c>
      <c r="H938" t="s">
        <v>137</v>
      </c>
      <c r="J938">
        <v>4</v>
      </c>
      <c r="K938" t="str">
        <f>IF(Tabla1[[#This Row],[cheque]]="","''",Tabla1[[#This Row],[cheque]])</f>
        <v>''</v>
      </c>
      <c r="L938">
        <f>VLOOKUP(Tabla1[[#This Row],[banco]],Hoja2!$A$1:$B$6,2,0)</f>
        <v>3</v>
      </c>
      <c r="M938" t="str">
        <f>CONCATENATE("'2019-",J938,"-",Tabla1[[#This Row],[dia]],"'")</f>
        <v>'2019-4-30'</v>
      </c>
      <c r="N938" s="4">
        <f>DATE(2019,J938,Tabla1[[#This Row],[dia]])</f>
        <v>43585</v>
      </c>
      <c r="P938">
        <f>DAY(Tabla1[[#This Row],[fecha]])</f>
        <v>30</v>
      </c>
      <c r="Q938">
        <f>MONTH(Tabla1[[#This Row],[fecha]])</f>
        <v>5</v>
      </c>
      <c r="R938">
        <f>YEAR(Tabla1[[#This Row],[fecha]])</f>
        <v>2019</v>
      </c>
      <c r="S938" t="str">
        <f t="shared" si="42"/>
        <v>'2019-5-30'</v>
      </c>
      <c r="T938" t="str">
        <f t="shared" si="43"/>
        <v/>
      </c>
      <c r="U938" t="str">
        <f t="shared" si="44"/>
        <v>insert into estados_cuenta (tipo_movimiento, concepto, fecha, cheque, total, deposito, pagado, estatus, created_at, updated_at, pagado_boolean, id_cuenta, id_admin) values('INGRESO','GASTOS IMPREVISTOS DILIGENCIAS "PRODUCTOS TROQUELADOS" FACTURA 6120','2019-5-30','',2048.56,2048.56,2048.56,'Pagado','2019-06-27 22:39:00','2019-06-27 22:39:00',1,3,2);</v>
      </c>
    </row>
    <row r="939" spans="1:21" x14ac:dyDescent="0.2">
      <c r="A939">
        <v>30</v>
      </c>
      <c r="B939" s="4">
        <v>43615</v>
      </c>
      <c r="D939" t="s">
        <v>463</v>
      </c>
      <c r="E939" s="1">
        <v>35844</v>
      </c>
      <c r="F939" s="1"/>
      <c r="G939" s="1">
        <v>55215.87</v>
      </c>
      <c r="H939" t="s">
        <v>137</v>
      </c>
      <c r="J939">
        <v>4</v>
      </c>
      <c r="K939" t="str">
        <f>IF(Tabla1[[#This Row],[cheque]]="","''",Tabla1[[#This Row],[cheque]])</f>
        <v>''</v>
      </c>
      <c r="L939">
        <f>VLOOKUP(Tabla1[[#This Row],[banco]],Hoja2!$A$1:$B$6,2,0)</f>
        <v>3</v>
      </c>
      <c r="M939" t="str">
        <f>CONCATENATE("'2019-",J939,"-",Tabla1[[#This Row],[dia]],"'")</f>
        <v>'2019-4-30'</v>
      </c>
      <c r="N939" s="4">
        <f>DATE(2019,J939,Tabla1[[#This Row],[dia]])</f>
        <v>43585</v>
      </c>
      <c r="P939">
        <f>DAY(Tabla1[[#This Row],[fecha]])</f>
        <v>30</v>
      </c>
      <c r="Q939">
        <f>MONTH(Tabla1[[#This Row],[fecha]])</f>
        <v>5</v>
      </c>
      <c r="R939">
        <f>YEAR(Tabla1[[#This Row],[fecha]])</f>
        <v>2019</v>
      </c>
      <c r="S939" t="str">
        <f t="shared" si="42"/>
        <v>'2019-5-30'</v>
      </c>
      <c r="T939" t="str">
        <f t="shared" si="43"/>
        <v/>
      </c>
      <c r="U939" t="str">
        <f t="shared" si="44"/>
        <v>insert into estados_cuenta (tipo_movimiento, concepto, fecha, cheque, total, deposito, pagado, estatus, created_at, updated_at, pagado_boolean, id_cuenta, id_admin) values('INGRESO','RM "TRIDIMENSIONAL DISEÑO 33051", "TRIDIMENSIONAL DISEÑO 33052", "TRIDIMENSIONAL DISEÑO 33053" Y RO "ARTE APLICADO DISEÑO 33051", "ARTE APLICADO DISEÑO 33052", "ARTE APLICADO DISEÑO 33053" FACTURA 6121','2019-5-30','',35844,35844,35844,'Pagado','2019-06-27 22:39:00','2019-06-27 22:39:00',1,3,2);</v>
      </c>
    </row>
    <row r="940" spans="1:21" x14ac:dyDescent="0.2">
      <c r="A940">
        <v>30</v>
      </c>
      <c r="B940" s="4">
        <v>43615</v>
      </c>
      <c r="D940" t="s">
        <v>11</v>
      </c>
      <c r="F940" s="1">
        <v>907.08</v>
      </c>
      <c r="G940" s="1">
        <v>54308.79</v>
      </c>
      <c r="H940" t="s">
        <v>137</v>
      </c>
      <c r="J940">
        <v>4</v>
      </c>
      <c r="K940" t="str">
        <f>IF(Tabla1[[#This Row],[cheque]]="","''",Tabla1[[#This Row],[cheque]])</f>
        <v>''</v>
      </c>
      <c r="L940">
        <f>VLOOKUP(Tabla1[[#This Row],[banco]],Hoja2!$A$1:$B$6,2,0)</f>
        <v>3</v>
      </c>
      <c r="M940" t="str">
        <f>CONCATENATE("'2019-",J940,"-",Tabla1[[#This Row],[dia]],"'")</f>
        <v>'2019-4-30'</v>
      </c>
      <c r="N940" s="4">
        <f>DATE(2019,J940,Tabla1[[#This Row],[dia]])</f>
        <v>43585</v>
      </c>
      <c r="P940">
        <f>DAY(Tabla1[[#This Row],[fecha]])</f>
        <v>30</v>
      </c>
      <c r="Q940">
        <f>MONTH(Tabla1[[#This Row],[fecha]])</f>
        <v>5</v>
      </c>
      <c r="R940">
        <f>YEAR(Tabla1[[#This Row],[fecha]])</f>
        <v>2019</v>
      </c>
      <c r="S940" t="str">
        <f t="shared" si="42"/>
        <v>'2019-5-30'</v>
      </c>
      <c r="T940" t="str">
        <f t="shared" si="43"/>
        <v>insert into estados_cuenta (tipo_movimiento, concepto, fecha, cheque, total, retiro, pagado, estatus, created_at, updated_at, pagado_boolean, id_cuenta, id_admin) values('EGRESO','SEGURO CAMIONETA PAVEL','2019-5-30','',907.08,907.08,907.08,'Pagado','2019-06-27 22:39:00','2019-06-27 22:39:00',1,3,2);</v>
      </c>
      <c r="U940" t="str">
        <f t="shared" si="44"/>
        <v/>
      </c>
    </row>
    <row r="941" spans="1:21" x14ac:dyDescent="0.2">
      <c r="A941">
        <v>30</v>
      </c>
      <c r="B941" s="4">
        <v>43615</v>
      </c>
      <c r="D941" t="s">
        <v>13</v>
      </c>
      <c r="E941" s="1">
        <v>16000</v>
      </c>
      <c r="F941" s="1"/>
      <c r="G941" s="1">
        <v>51956.639999999999</v>
      </c>
      <c r="H941" t="s">
        <v>136</v>
      </c>
      <c r="J941">
        <v>4</v>
      </c>
      <c r="K941" t="str">
        <f>IF(Tabla1[[#This Row],[cheque]]="","''",Tabla1[[#This Row],[cheque]])</f>
        <v>''</v>
      </c>
      <c r="L941">
        <f>VLOOKUP(Tabla1[[#This Row],[banco]],Hoja2!$A$1:$B$6,2,0)</f>
        <v>2</v>
      </c>
      <c r="M941" t="str">
        <f>CONCATENATE("'2019-",J941,"-",Tabla1[[#This Row],[dia]],"'")</f>
        <v>'2019-4-30'</v>
      </c>
      <c r="N941" s="4">
        <f>DATE(2019,J941,Tabla1[[#This Row],[dia]])</f>
        <v>43585</v>
      </c>
      <c r="P941">
        <f>DAY(Tabla1[[#This Row],[fecha]])</f>
        <v>30</v>
      </c>
      <c r="Q941">
        <f>MONTH(Tabla1[[#This Row],[fecha]])</f>
        <v>5</v>
      </c>
      <c r="R941">
        <f>YEAR(Tabla1[[#This Row],[fecha]])</f>
        <v>2019</v>
      </c>
      <c r="S941" t="str">
        <f t="shared" si="42"/>
        <v>'2019-5-30'</v>
      </c>
      <c r="T941" t="str">
        <f t="shared" si="43"/>
        <v/>
      </c>
      <c r="U941" t="str">
        <f t="shared" si="44"/>
        <v>insert into estados_cuenta (tipo_movimiento, concepto, fecha, cheque, total, deposito, pagado, estatus, created_at, updated_at, pagado_boolean, id_cuenta, id_admin) values('INGRESO','TRASPASO DE HSBC A BANCOMER','2019-5-30','',16000,16000,16000,'Pagado','2019-06-27 22:39:00','2019-06-27 22:39:00',1,2,2);</v>
      </c>
    </row>
    <row r="942" spans="1:21" x14ac:dyDescent="0.2">
      <c r="A942">
        <v>30</v>
      </c>
      <c r="B942" s="4">
        <v>43615</v>
      </c>
      <c r="D942" t="s">
        <v>666</v>
      </c>
      <c r="F942" s="1">
        <v>17638.400000000001</v>
      </c>
      <c r="G942" s="1">
        <v>34318.239999999998</v>
      </c>
      <c r="H942" t="s">
        <v>136</v>
      </c>
      <c r="J942">
        <v>4</v>
      </c>
      <c r="K942" t="str">
        <f>IF(Tabla1[[#This Row],[cheque]]="","''",Tabla1[[#This Row],[cheque]])</f>
        <v>''</v>
      </c>
      <c r="L942">
        <f>VLOOKUP(Tabla1[[#This Row],[banco]],Hoja2!$A$1:$B$6,2,0)</f>
        <v>2</v>
      </c>
      <c r="M942" t="str">
        <f>CONCATENATE("'2019-",J942,"-",Tabla1[[#This Row],[dia]],"'")</f>
        <v>'2019-4-30'</v>
      </c>
      <c r="N942" s="4">
        <f>DATE(2019,J942,Tabla1[[#This Row],[dia]])</f>
        <v>43585</v>
      </c>
      <c r="P942">
        <f>DAY(Tabla1[[#This Row],[fecha]])</f>
        <v>30</v>
      </c>
      <c r="Q942">
        <f>MONTH(Tabla1[[#This Row],[fecha]])</f>
        <v>5</v>
      </c>
      <c r="R942">
        <f>YEAR(Tabla1[[#This Row],[fecha]])</f>
        <v>2019</v>
      </c>
      <c r="S942" t="str">
        <f t="shared" si="42"/>
        <v>'2019-5-30'</v>
      </c>
      <c r="T942" t="str">
        <f t="shared" si="43"/>
        <v>insert into estados_cuenta (tipo_movimiento, concepto, fecha, cheque, total, retiro, pagado, estatus, created_at, updated_at, pagado_boolean, id_cuenta, id_admin) values('EGRESO','RM "PIZZAS LALIN" CL 30, RM "HACHIKO" CL 43, RM "TABAFRESH" CL 29, RM "RICASA LIMPIEZA" CL 35, RM "GENESIS" CL 6, CANT "B BEBESITO", RM "GENESIS" CL 21, CREQ "NAOMIPHONE"','2019-5-30','',17638.4,17638.4,17638.4,'Pagado','2019-06-27 22:39:00','2019-06-27 22:39:00',1,2,2);</v>
      </c>
      <c r="U942" t="str">
        <f t="shared" si="44"/>
        <v/>
      </c>
    </row>
    <row r="943" spans="1:21" x14ac:dyDescent="0.2">
      <c r="A943" s="5">
        <v>30</v>
      </c>
      <c r="B943" s="7">
        <v>43615</v>
      </c>
      <c r="C943" s="5"/>
      <c r="D943" s="5" t="s">
        <v>10</v>
      </c>
      <c r="E943" s="6">
        <v>5000</v>
      </c>
      <c r="F943" s="6"/>
      <c r="G943" s="6">
        <v>9500.57</v>
      </c>
      <c r="H943" t="s">
        <v>140</v>
      </c>
      <c r="J943">
        <v>4</v>
      </c>
      <c r="K943" t="str">
        <f>IF(Tabla1[[#This Row],[cheque]]="","''",Tabla1[[#This Row],[cheque]])</f>
        <v>''</v>
      </c>
      <c r="L943">
        <f>VLOOKUP(Tabla1[[#This Row],[banco]],Hoja2!$A$1:$B$6,2,0)</f>
        <v>6</v>
      </c>
      <c r="M943" t="str">
        <f>CONCATENATE("'2019-",J943,"-",Tabla1[[#This Row],[dia]],"'")</f>
        <v>'2019-4-30'</v>
      </c>
      <c r="N943" s="4">
        <f>DATE(2019,J943,Tabla1[[#This Row],[dia]])</f>
        <v>43585</v>
      </c>
      <c r="P943">
        <f>DAY(Tabla1[[#This Row],[fecha]])</f>
        <v>30</v>
      </c>
      <c r="Q943">
        <f>MONTH(Tabla1[[#This Row],[fecha]])</f>
        <v>5</v>
      </c>
      <c r="R943">
        <f>YEAR(Tabla1[[#This Row],[fecha]])</f>
        <v>2019</v>
      </c>
      <c r="S943" t="str">
        <f t="shared" si="42"/>
        <v>'2019-5-30'</v>
      </c>
      <c r="T943" t="str">
        <f t="shared" si="43"/>
        <v/>
      </c>
      <c r="U943" t="str">
        <f t="shared" si="44"/>
        <v>insert into estados_cuenta (tipo_movimiento, concepto, fecha, cheque, total, deposito, pagado, estatus, created_at, updated_at, pagado_boolean, id_cuenta, id_admin) values('INGRESO','CAMIONETA PAVEL','2019-5-30','',5000,5000,5000,'Pagado','2019-06-27 22:39:00','2019-06-27 22:39:00',1,6,2);</v>
      </c>
    </row>
    <row r="944" spans="1:21" x14ac:dyDescent="0.2">
      <c r="A944" s="5">
        <v>30</v>
      </c>
      <c r="B944" s="7">
        <v>43615</v>
      </c>
      <c r="C944" s="5"/>
      <c r="D944" s="5" t="s">
        <v>10</v>
      </c>
      <c r="E944" s="6">
        <v>4700</v>
      </c>
      <c r="F944" s="6"/>
      <c r="G944" s="6">
        <v>14200.57</v>
      </c>
      <c r="H944" t="s">
        <v>140</v>
      </c>
      <c r="J944">
        <v>4</v>
      </c>
      <c r="K944" t="str">
        <f>IF(Tabla1[[#This Row],[cheque]]="","''",Tabla1[[#This Row],[cheque]])</f>
        <v>''</v>
      </c>
      <c r="L944">
        <f>VLOOKUP(Tabla1[[#This Row],[banco]],Hoja2!$A$1:$B$6,2,0)</f>
        <v>6</v>
      </c>
      <c r="M944" t="str">
        <f>CONCATENATE("'2019-",J944,"-",Tabla1[[#This Row],[dia]],"'")</f>
        <v>'2019-4-30'</v>
      </c>
      <c r="N944" s="4">
        <f>DATE(2019,J944,Tabla1[[#This Row],[dia]])</f>
        <v>43585</v>
      </c>
      <c r="P944">
        <f>DAY(Tabla1[[#This Row],[fecha]])</f>
        <v>30</v>
      </c>
      <c r="Q944">
        <f>MONTH(Tabla1[[#This Row],[fecha]])</f>
        <v>5</v>
      </c>
      <c r="R944">
        <f>YEAR(Tabla1[[#This Row],[fecha]])</f>
        <v>2019</v>
      </c>
      <c r="S944" t="str">
        <f t="shared" si="42"/>
        <v>'2019-5-30'</v>
      </c>
      <c r="T944" t="str">
        <f t="shared" si="43"/>
        <v/>
      </c>
      <c r="U944" t="str">
        <f t="shared" si="44"/>
        <v>insert into estados_cuenta (tipo_movimiento, concepto, fecha, cheque, total, deposito, pagado, estatus, created_at, updated_at, pagado_boolean, id_cuenta, id_admin) values('INGRESO','CAMIONETA PAVEL','2019-5-30','',4700,4700,4700,'Pagado','2019-06-27 22:39:00','2019-06-27 22:39:00',1,6,2);</v>
      </c>
    </row>
    <row r="945" spans="1:21" x14ac:dyDescent="0.2">
      <c r="A945" s="5">
        <v>30</v>
      </c>
      <c r="B945" s="7">
        <v>43615</v>
      </c>
      <c r="C945" s="5"/>
      <c r="D945" s="5" t="s">
        <v>694</v>
      </c>
      <c r="E945" s="6">
        <v>400</v>
      </c>
      <c r="F945" s="6"/>
      <c r="G945" s="6">
        <v>14600.57</v>
      </c>
      <c r="H945" t="s">
        <v>140</v>
      </c>
      <c r="J945">
        <v>4</v>
      </c>
      <c r="K945" t="str">
        <f>IF(Tabla1[[#This Row],[cheque]]="","''",Tabla1[[#This Row],[cheque]])</f>
        <v>''</v>
      </c>
      <c r="L945">
        <f>VLOOKUP(Tabla1[[#This Row],[banco]],Hoja2!$A$1:$B$6,2,0)</f>
        <v>6</v>
      </c>
      <c r="M945" t="str">
        <f>CONCATENATE("'2019-",J945,"-",Tabla1[[#This Row],[dia]],"'")</f>
        <v>'2019-4-30'</v>
      </c>
      <c r="N945" s="4">
        <f>DATE(2019,J945,Tabla1[[#This Row],[dia]])</f>
        <v>43585</v>
      </c>
      <c r="P945">
        <f>DAY(Tabla1[[#This Row],[fecha]])</f>
        <v>30</v>
      </c>
      <c r="Q945">
        <f>MONTH(Tabla1[[#This Row],[fecha]])</f>
        <v>5</v>
      </c>
      <c r="R945">
        <f>YEAR(Tabla1[[#This Row],[fecha]])</f>
        <v>2019</v>
      </c>
      <c r="S945" t="str">
        <f t="shared" si="42"/>
        <v>'2019-5-30'</v>
      </c>
      <c r="T945" t="str">
        <f t="shared" si="43"/>
        <v/>
      </c>
      <c r="U945" t="str">
        <f t="shared" si="44"/>
        <v>insert into estados_cuenta (tipo_movimiento, concepto, fecha, cheque, total, deposito, pagado, estatus, created_at, updated_at, pagado_boolean, id_cuenta, id_admin) values('INGRESO','EF "EL GRAN MARQUES" RECIBO 2224','2019-5-30','',400,400,400,'Pagado','2019-06-27 22:39:00','2019-06-27 22:39:00',1,6,2);</v>
      </c>
    </row>
    <row r="946" spans="1:21" x14ac:dyDescent="0.2">
      <c r="A946">
        <v>30</v>
      </c>
      <c r="B946" s="4">
        <v>43615</v>
      </c>
      <c r="D946" t="s">
        <v>723</v>
      </c>
      <c r="E946" s="1">
        <v>1990</v>
      </c>
      <c r="F946" s="1"/>
      <c r="G946" s="1">
        <v>10172.69</v>
      </c>
      <c r="H946" t="s">
        <v>138</v>
      </c>
      <c r="J946">
        <v>4</v>
      </c>
      <c r="K946" t="str">
        <f>IF(Tabla1[[#This Row],[cheque]]="","''",Tabla1[[#This Row],[cheque]])</f>
        <v>''</v>
      </c>
      <c r="L946">
        <f>VLOOKUP(Tabla1[[#This Row],[banco]],Hoja2!$A$1:$B$6,2,0)</f>
        <v>4</v>
      </c>
      <c r="M946" t="str">
        <f>CONCATENATE("'2019-",J946,"-",Tabla1[[#This Row],[dia]],"'")</f>
        <v>'2019-4-30'</v>
      </c>
      <c r="N946" s="4">
        <f>DATE(2019,J946,Tabla1[[#This Row],[dia]])</f>
        <v>43585</v>
      </c>
      <c r="P946">
        <f>DAY(Tabla1[[#This Row],[fecha]])</f>
        <v>30</v>
      </c>
      <c r="Q946">
        <f>MONTH(Tabla1[[#This Row],[fecha]])</f>
        <v>5</v>
      </c>
      <c r="R946">
        <f>YEAR(Tabla1[[#This Row],[fecha]])</f>
        <v>2019</v>
      </c>
      <c r="S946" t="str">
        <f t="shared" si="42"/>
        <v>'2019-5-30'</v>
      </c>
      <c r="T946" t="str">
        <f t="shared" si="43"/>
        <v/>
      </c>
      <c r="U946" t="str">
        <f t="shared" si="44"/>
        <v>insert into estados_cuenta (tipo_movimiento, concepto, fecha, cheque, total, deposito, pagado, estatus, created_at, updated_at, pagado_boolean, id_cuenta, id_admin) values('INGRESO','RM "LIVEER LOS ORIGINALES DE SIEMPRE" (logo antiguo) RECIBO 2223 RESTO EN HSBC','2019-5-30','',1990,1990,1990,'Pagado','2019-06-27 22:39:00','2019-06-27 22:39:00',1,4,2);</v>
      </c>
    </row>
    <row r="947" spans="1:21" x14ac:dyDescent="0.2">
      <c r="A947">
        <v>31</v>
      </c>
      <c r="B947" s="4">
        <v>43616</v>
      </c>
      <c r="D947" t="s">
        <v>464</v>
      </c>
      <c r="E947" s="1">
        <v>6000</v>
      </c>
      <c r="F947" s="1"/>
      <c r="G947" s="1">
        <v>60308.79</v>
      </c>
      <c r="H947" t="s">
        <v>137</v>
      </c>
      <c r="J947">
        <v>4</v>
      </c>
      <c r="K947" t="str">
        <f>IF(Tabla1[[#This Row],[cheque]]="","''",Tabla1[[#This Row],[cheque]])</f>
        <v>''</v>
      </c>
      <c r="L947">
        <f>VLOOKUP(Tabla1[[#This Row],[banco]],Hoja2!$A$1:$B$6,2,0)</f>
        <v>3</v>
      </c>
      <c r="M947" t="str">
        <f>CONCATENATE("'2019-",J947,"-",Tabla1[[#This Row],[dia]],"'")</f>
        <v>'2019-4-31'</v>
      </c>
      <c r="N947" s="4">
        <f>DATE(2019,J947,Tabla1[[#This Row],[dia]])</f>
        <v>43586</v>
      </c>
      <c r="P947">
        <f>DAY(Tabla1[[#This Row],[fecha]])</f>
        <v>31</v>
      </c>
      <c r="Q947">
        <f>MONTH(Tabla1[[#This Row],[fecha]])</f>
        <v>5</v>
      </c>
      <c r="R947">
        <f>YEAR(Tabla1[[#This Row],[fecha]])</f>
        <v>2019</v>
      </c>
      <c r="S947" t="str">
        <f t="shared" si="42"/>
        <v>'2019-5-31'</v>
      </c>
      <c r="T947" t="str">
        <f t="shared" si="43"/>
        <v/>
      </c>
      <c r="U947" t="str">
        <f t="shared" si="44"/>
        <v>insert into estados_cuenta (tipo_movimiento, concepto, fecha, cheque, total, deposito, pagado, estatus, created_at, updated_at, pagado_boolean, id_cuenta, id_admin) values('INGRESO','RM "TACOS ORIENTALES DE QUINTAS DEL SOL" RECIBO 2222','2019-5-31','',6000,6000,6000,'Pagado','2019-06-27 22:39:00','2019-06-27 22:39:00',1,3,2);</v>
      </c>
    </row>
    <row r="948" spans="1:21" x14ac:dyDescent="0.2">
      <c r="A948">
        <v>31</v>
      </c>
      <c r="B948" s="4">
        <v>43616</v>
      </c>
      <c r="D948" t="s">
        <v>5</v>
      </c>
      <c r="F948" s="1">
        <v>41868.94</v>
      </c>
      <c r="G948" s="1">
        <v>18439.849999999999</v>
      </c>
      <c r="H948" t="s">
        <v>137</v>
      </c>
      <c r="J948">
        <v>4</v>
      </c>
      <c r="K948" t="str">
        <f>IF(Tabla1[[#This Row],[cheque]]="","''",Tabla1[[#This Row],[cheque]])</f>
        <v>''</v>
      </c>
      <c r="L948">
        <f>VLOOKUP(Tabla1[[#This Row],[banco]],Hoja2!$A$1:$B$6,2,0)</f>
        <v>3</v>
      </c>
      <c r="M948" t="str">
        <f>CONCATENATE("'2019-",J948,"-",Tabla1[[#This Row],[dia]],"'")</f>
        <v>'2019-4-31'</v>
      </c>
      <c r="N948" s="4">
        <f>DATE(2019,J948,Tabla1[[#This Row],[dia]])</f>
        <v>43586</v>
      </c>
      <c r="P948">
        <f>DAY(Tabla1[[#This Row],[fecha]])</f>
        <v>31</v>
      </c>
      <c r="Q948">
        <f>MONTH(Tabla1[[#This Row],[fecha]])</f>
        <v>5</v>
      </c>
      <c r="R948">
        <f>YEAR(Tabla1[[#This Row],[fecha]])</f>
        <v>2019</v>
      </c>
      <c r="S948" t="str">
        <f t="shared" si="42"/>
        <v>'2019-5-31'</v>
      </c>
      <c r="T948" t="str">
        <f t="shared" si="43"/>
        <v>insert into estados_cuenta (tipo_movimiento, concepto, fecha, cheque, total, retiro, pagado, estatus, created_at, updated_at, pagado_boolean, id_cuenta, id_admin) values('EGRESO','TRASPASO DE HSBC A SCOTIABANK','2019-5-31','',41868.94,41868.94,41868.94,'Pagado','2019-06-27 22:39:00','2019-06-27 22:39:00',1,3,2);</v>
      </c>
      <c r="U948" t="str">
        <f t="shared" si="44"/>
        <v/>
      </c>
    </row>
    <row r="949" spans="1:21" x14ac:dyDescent="0.2">
      <c r="A949">
        <v>31</v>
      </c>
      <c r="B949" s="4">
        <v>43616</v>
      </c>
      <c r="D949" t="s">
        <v>51</v>
      </c>
      <c r="F949" s="1">
        <v>4500</v>
      </c>
      <c r="G949" s="1">
        <v>13939.85</v>
      </c>
      <c r="H949" t="s">
        <v>137</v>
      </c>
      <c r="J949">
        <v>4</v>
      </c>
      <c r="K949" t="str">
        <f>IF(Tabla1[[#This Row],[cheque]]="","''",Tabla1[[#This Row],[cheque]])</f>
        <v>''</v>
      </c>
      <c r="L949">
        <f>VLOOKUP(Tabla1[[#This Row],[banco]],Hoja2!$A$1:$B$6,2,0)</f>
        <v>3</v>
      </c>
      <c r="M949" t="str">
        <f>CONCATENATE("'2019-",J949,"-",Tabla1[[#This Row],[dia]],"'")</f>
        <v>'2019-4-31'</v>
      </c>
      <c r="N949" s="4">
        <f>DATE(2019,J949,Tabla1[[#This Row],[dia]])</f>
        <v>43586</v>
      </c>
      <c r="P949">
        <f>DAY(Tabla1[[#This Row],[fecha]])</f>
        <v>31</v>
      </c>
      <c r="Q949">
        <f>MONTH(Tabla1[[#This Row],[fecha]])</f>
        <v>5</v>
      </c>
      <c r="R949">
        <f>YEAR(Tabla1[[#This Row],[fecha]])</f>
        <v>2019</v>
      </c>
      <c r="S949" t="str">
        <f t="shared" si="42"/>
        <v>'2019-5-31'</v>
      </c>
      <c r="T949" t="str">
        <f t="shared" si="43"/>
        <v>insert into estados_cuenta (tipo_movimiento, concepto, fecha, cheque, total, retiro, pagado, estatus, created_at, updated_at, pagado_boolean, id_cuenta, id_admin) values('EGRESO','NOMINA BETTY','2019-5-31','',4500,4500,4500,'Pagado','2019-06-27 22:39:00','2019-06-27 22:39:00',1,3,2);</v>
      </c>
      <c r="U949" t="str">
        <f t="shared" si="44"/>
        <v/>
      </c>
    </row>
    <row r="950" spans="1:21" x14ac:dyDescent="0.2">
      <c r="A950">
        <v>31</v>
      </c>
      <c r="B950" s="4">
        <v>43616</v>
      </c>
      <c r="D950" t="s">
        <v>50</v>
      </c>
      <c r="F950" s="1">
        <v>4500</v>
      </c>
      <c r="G950" s="1">
        <v>9439.85</v>
      </c>
      <c r="H950" t="s">
        <v>137</v>
      </c>
      <c r="J950">
        <v>4</v>
      </c>
      <c r="K950" t="str">
        <f>IF(Tabla1[[#This Row],[cheque]]="","''",Tabla1[[#This Row],[cheque]])</f>
        <v>''</v>
      </c>
      <c r="L950">
        <f>VLOOKUP(Tabla1[[#This Row],[banco]],Hoja2!$A$1:$B$6,2,0)</f>
        <v>3</v>
      </c>
      <c r="M950" t="str">
        <f>CONCATENATE("'2019-",J950,"-",Tabla1[[#This Row],[dia]],"'")</f>
        <v>'2019-4-31'</v>
      </c>
      <c r="N950" s="4">
        <f>DATE(2019,J950,Tabla1[[#This Row],[dia]])</f>
        <v>43586</v>
      </c>
      <c r="P950">
        <f>DAY(Tabla1[[#This Row],[fecha]])</f>
        <v>31</v>
      </c>
      <c r="Q950">
        <f>MONTH(Tabla1[[#This Row],[fecha]])</f>
        <v>5</v>
      </c>
      <c r="R950">
        <f>YEAR(Tabla1[[#This Row],[fecha]])</f>
        <v>2019</v>
      </c>
      <c r="S950" t="str">
        <f t="shared" si="42"/>
        <v>'2019-5-31'</v>
      </c>
      <c r="T950" t="str">
        <f t="shared" si="43"/>
        <v>insert into estados_cuenta (tipo_movimiento, concepto, fecha, cheque, total, retiro, pagado, estatus, created_at, updated_at, pagado_boolean, id_cuenta, id_admin) values('EGRESO','NOMINA CRISTY','2019-5-31','',4500,4500,4500,'Pagado','2019-06-27 22:39:00','2019-06-27 22:39:00',1,3,2);</v>
      </c>
      <c r="U950" t="str">
        <f t="shared" si="44"/>
        <v/>
      </c>
    </row>
    <row r="951" spans="1:21" x14ac:dyDescent="0.2">
      <c r="A951">
        <v>31</v>
      </c>
      <c r="B951" s="4">
        <v>43616</v>
      </c>
      <c r="D951" t="s">
        <v>13</v>
      </c>
      <c r="F951" s="1">
        <v>700</v>
      </c>
      <c r="G951" s="1">
        <v>8739.85</v>
      </c>
      <c r="H951" t="s">
        <v>137</v>
      </c>
      <c r="J951">
        <v>4</v>
      </c>
      <c r="K951" t="str">
        <f>IF(Tabla1[[#This Row],[cheque]]="","''",Tabla1[[#This Row],[cheque]])</f>
        <v>''</v>
      </c>
      <c r="L951">
        <f>VLOOKUP(Tabla1[[#This Row],[banco]],Hoja2!$A$1:$B$6,2,0)</f>
        <v>3</v>
      </c>
      <c r="M951" t="str">
        <f>CONCATENATE("'2019-",J951,"-",Tabla1[[#This Row],[dia]],"'")</f>
        <v>'2019-4-31'</v>
      </c>
      <c r="N951" s="4">
        <f>DATE(2019,J951,Tabla1[[#This Row],[dia]])</f>
        <v>43586</v>
      </c>
      <c r="P951">
        <f>DAY(Tabla1[[#This Row],[fecha]])</f>
        <v>31</v>
      </c>
      <c r="Q951">
        <f>MONTH(Tabla1[[#This Row],[fecha]])</f>
        <v>5</v>
      </c>
      <c r="R951">
        <f>YEAR(Tabla1[[#This Row],[fecha]])</f>
        <v>2019</v>
      </c>
      <c r="S951" t="str">
        <f t="shared" si="42"/>
        <v>'2019-5-31'</v>
      </c>
      <c r="T951" t="str">
        <f t="shared" si="43"/>
        <v>insert into estados_cuenta (tipo_movimiento, concepto, fecha, cheque, total, retiro, pagado, estatus, created_at, updated_at, pagado_boolean, id_cuenta, id_admin) values('EGRESO','TRASPASO DE HSBC A BANCOMER','2019-5-31','',700,700,700,'Pagado','2019-06-27 22:39:00','2019-06-27 22:39:00',1,3,2);</v>
      </c>
      <c r="U951" t="str">
        <f t="shared" si="44"/>
        <v/>
      </c>
    </row>
    <row r="952" spans="1:21" x14ac:dyDescent="0.2">
      <c r="A952">
        <v>31</v>
      </c>
      <c r="B952" s="4">
        <v>43616</v>
      </c>
      <c r="D952" t="s">
        <v>465</v>
      </c>
      <c r="E952" s="1">
        <v>6948.4</v>
      </c>
      <c r="F952" s="1"/>
      <c r="G952" s="1">
        <v>15688.25</v>
      </c>
      <c r="H952" t="s">
        <v>137</v>
      </c>
      <c r="J952">
        <v>4</v>
      </c>
      <c r="K952" t="str">
        <f>IF(Tabla1[[#This Row],[cheque]]="","''",Tabla1[[#This Row],[cheque]])</f>
        <v>''</v>
      </c>
      <c r="L952">
        <f>VLOOKUP(Tabla1[[#This Row],[banco]],Hoja2!$A$1:$B$6,2,0)</f>
        <v>3</v>
      </c>
      <c r="M952" t="str">
        <f>CONCATENATE("'2019-",J952,"-",Tabla1[[#This Row],[dia]],"'")</f>
        <v>'2019-4-31'</v>
      </c>
      <c r="N952" s="4">
        <f>DATE(2019,J952,Tabla1[[#This Row],[dia]])</f>
        <v>43586</v>
      </c>
      <c r="P952">
        <f>DAY(Tabla1[[#This Row],[fecha]])</f>
        <v>31</v>
      </c>
      <c r="Q952">
        <f>MONTH(Tabla1[[#This Row],[fecha]])</f>
        <v>5</v>
      </c>
      <c r="R952">
        <f>YEAR(Tabla1[[#This Row],[fecha]])</f>
        <v>2019</v>
      </c>
      <c r="S952" t="str">
        <f t="shared" si="42"/>
        <v>'2019-5-31'</v>
      </c>
      <c r="T952" t="str">
        <f t="shared" si="43"/>
        <v/>
      </c>
      <c r="U952" t="str">
        <f t="shared" si="44"/>
        <v>insert into estados_cuenta (tipo_movimiento, concepto, fecha, cheque, total, deposito, pagado, estatus, created_at, updated_at, pagado_boolean, id_cuenta, id_admin) values('INGRESO','RM "CEDAR LOGISTIC SYSTEM" FACTURA 6092','2019-5-31','',6948.4,6948.4,6948.4,'Pagado','2019-06-27 22:39:00','2019-06-27 22:39:00',1,3,2);</v>
      </c>
    </row>
    <row r="953" spans="1:21" x14ac:dyDescent="0.2">
      <c r="A953">
        <v>31</v>
      </c>
      <c r="B953" s="4">
        <v>43616</v>
      </c>
      <c r="D953" t="s">
        <v>466</v>
      </c>
      <c r="E953" s="1">
        <v>6890</v>
      </c>
      <c r="F953" s="1"/>
      <c r="G953" s="1">
        <v>22578.25</v>
      </c>
      <c r="H953" t="s">
        <v>137</v>
      </c>
      <c r="J953">
        <v>4</v>
      </c>
      <c r="K953" t="str">
        <f>IF(Tabla1[[#This Row],[cheque]]="","''",Tabla1[[#This Row],[cheque]])</f>
        <v>''</v>
      </c>
      <c r="L953">
        <f>VLOOKUP(Tabla1[[#This Row],[banco]],Hoja2!$A$1:$B$6,2,0)</f>
        <v>3</v>
      </c>
      <c r="M953" t="str">
        <f>CONCATENATE("'2019-",J953,"-",Tabla1[[#This Row],[dia]],"'")</f>
        <v>'2019-4-31'</v>
      </c>
      <c r="N953" s="4">
        <f>DATE(2019,J953,Tabla1[[#This Row],[dia]])</f>
        <v>43586</v>
      </c>
      <c r="P953">
        <f>DAY(Tabla1[[#This Row],[fecha]])</f>
        <v>31</v>
      </c>
      <c r="Q953">
        <f>MONTH(Tabla1[[#This Row],[fecha]])</f>
        <v>5</v>
      </c>
      <c r="R953">
        <f>YEAR(Tabla1[[#This Row],[fecha]])</f>
        <v>2019</v>
      </c>
      <c r="S953" t="str">
        <f t="shared" si="42"/>
        <v>'2019-5-31'</v>
      </c>
      <c r="T953" t="str">
        <f t="shared" si="43"/>
        <v/>
      </c>
      <c r="U953" t="str">
        <f t="shared" si="44"/>
        <v>insert into estados_cuenta (tipo_movimiento, concepto, fecha, cheque, total, deposito, pagado, estatus, created_at, updated_at, pagado_boolean, id_cuenta, id_admin) values('INGRESO','EF "SISTEMA DE NUTRICION BY SCHIENECK", EF MIXTO "MI VI FIT" Y RM "MI VI FIT" RECIBO 2225','2019-5-31','',6890,6890,6890,'Pagado','2019-06-27 22:39:00','2019-06-27 22:39:00',1,3,2);</v>
      </c>
    </row>
    <row r="954" spans="1:21" x14ac:dyDescent="0.2">
      <c r="A954">
        <v>31</v>
      </c>
      <c r="B954" s="4">
        <v>43616</v>
      </c>
      <c r="D954" t="s">
        <v>48</v>
      </c>
      <c r="F954" s="1">
        <v>4500</v>
      </c>
      <c r="G954" s="1">
        <v>18078.25</v>
      </c>
      <c r="H954" t="s">
        <v>137</v>
      </c>
      <c r="J954">
        <v>4</v>
      </c>
      <c r="K954" t="str">
        <f>IF(Tabla1[[#This Row],[cheque]]="","''",Tabla1[[#This Row],[cheque]])</f>
        <v>''</v>
      </c>
      <c r="L954">
        <f>VLOOKUP(Tabla1[[#This Row],[banco]],Hoja2!$A$1:$B$6,2,0)</f>
        <v>3</v>
      </c>
      <c r="M954" t="str">
        <f>CONCATENATE("'2019-",J954,"-",Tabla1[[#This Row],[dia]],"'")</f>
        <v>'2019-4-31'</v>
      </c>
      <c r="N954" s="4">
        <f>DATE(2019,J954,Tabla1[[#This Row],[dia]])</f>
        <v>43586</v>
      </c>
      <c r="P954">
        <f>DAY(Tabla1[[#This Row],[fecha]])</f>
        <v>31</v>
      </c>
      <c r="Q954">
        <f>MONTH(Tabla1[[#This Row],[fecha]])</f>
        <v>5</v>
      </c>
      <c r="R954">
        <f>YEAR(Tabla1[[#This Row],[fecha]])</f>
        <v>2019</v>
      </c>
      <c r="S954" t="str">
        <f t="shared" si="42"/>
        <v>'2019-5-31'</v>
      </c>
      <c r="T954" t="str">
        <f t="shared" si="43"/>
        <v>insert into estados_cuenta (tipo_movimiento, concepto, fecha, cheque, total, retiro, pagado, estatus, created_at, updated_at, pagado_boolean, id_cuenta, id_admin) values('EGRESO','NOMINA JUAN CARLOS','2019-5-31','',4500,4500,4500,'Pagado','2019-06-27 22:39:00','2019-06-27 22:39:00',1,3,2);</v>
      </c>
      <c r="U954" t="str">
        <f t="shared" si="44"/>
        <v/>
      </c>
    </row>
    <row r="955" spans="1:21" x14ac:dyDescent="0.2">
      <c r="A955">
        <v>31</v>
      </c>
      <c r="B955" s="4">
        <v>43616</v>
      </c>
      <c r="D955" t="s">
        <v>86</v>
      </c>
      <c r="F955" s="1">
        <v>4500</v>
      </c>
      <c r="G955" s="1">
        <v>13578.25</v>
      </c>
      <c r="H955" t="s">
        <v>137</v>
      </c>
      <c r="J955">
        <v>4</v>
      </c>
      <c r="K955" t="str">
        <f>IF(Tabla1[[#This Row],[cheque]]="","''",Tabla1[[#This Row],[cheque]])</f>
        <v>''</v>
      </c>
      <c r="L955">
        <f>VLOOKUP(Tabla1[[#This Row],[banco]],Hoja2!$A$1:$B$6,2,0)</f>
        <v>3</v>
      </c>
      <c r="M955" t="str">
        <f>CONCATENATE("'2019-",J955,"-",Tabla1[[#This Row],[dia]],"'")</f>
        <v>'2019-4-31'</v>
      </c>
      <c r="N955" s="4">
        <f>DATE(2019,J955,Tabla1[[#This Row],[dia]])</f>
        <v>43586</v>
      </c>
      <c r="P955">
        <f>DAY(Tabla1[[#This Row],[fecha]])</f>
        <v>31</v>
      </c>
      <c r="Q955">
        <f>MONTH(Tabla1[[#This Row],[fecha]])</f>
        <v>5</v>
      </c>
      <c r="R955">
        <f>YEAR(Tabla1[[#This Row],[fecha]])</f>
        <v>2019</v>
      </c>
      <c r="S955" t="str">
        <f t="shared" si="42"/>
        <v>'2019-5-31'</v>
      </c>
      <c r="T955" t="str">
        <f t="shared" si="43"/>
        <v>insert into estados_cuenta (tipo_movimiento, concepto, fecha, cheque, total, retiro, pagado, estatus, created_at, updated_at, pagado_boolean, id_cuenta, id_admin) values('EGRESO','PAGO LIC. TORRES','2019-5-31','',4500,4500,4500,'Pagado','2019-06-27 22:39:00','2019-06-27 22:39:00',1,3,2);</v>
      </c>
      <c r="U955" t="str">
        <f t="shared" si="44"/>
        <v/>
      </c>
    </row>
    <row r="956" spans="1:21" x14ac:dyDescent="0.2">
      <c r="A956">
        <v>31</v>
      </c>
      <c r="B956" s="4">
        <v>43616</v>
      </c>
      <c r="D956" t="s">
        <v>65</v>
      </c>
      <c r="F956" s="1">
        <v>4000</v>
      </c>
      <c r="G956" s="1">
        <v>9578.25</v>
      </c>
      <c r="H956" t="s">
        <v>137</v>
      </c>
      <c r="J956">
        <v>4</v>
      </c>
      <c r="K956" t="str">
        <f>IF(Tabla1[[#This Row],[cheque]]="","''",Tabla1[[#This Row],[cheque]])</f>
        <v>''</v>
      </c>
      <c r="L956">
        <f>VLOOKUP(Tabla1[[#This Row],[banco]],Hoja2!$A$1:$B$6,2,0)</f>
        <v>3</v>
      </c>
      <c r="M956" t="str">
        <f>CONCATENATE("'2019-",J956,"-",Tabla1[[#This Row],[dia]],"'")</f>
        <v>'2019-4-31'</v>
      </c>
      <c r="N956" s="4">
        <f>DATE(2019,J956,Tabla1[[#This Row],[dia]])</f>
        <v>43586</v>
      </c>
      <c r="P956">
        <f>DAY(Tabla1[[#This Row],[fecha]])</f>
        <v>31</v>
      </c>
      <c r="Q956">
        <f>MONTH(Tabla1[[#This Row],[fecha]])</f>
        <v>5</v>
      </c>
      <c r="R956">
        <f>YEAR(Tabla1[[#This Row],[fecha]])</f>
        <v>2019</v>
      </c>
      <c r="S956" t="str">
        <f t="shared" si="42"/>
        <v>'2019-5-31'</v>
      </c>
      <c r="T956" t="str">
        <f t="shared" si="43"/>
        <v>insert into estados_cuenta (tipo_movimiento, concepto, fecha, cheque, total, retiro, pagado, estatus, created_at, updated_at, pagado_boolean, id_cuenta, id_admin) values('EGRESO','NOMINA DIANA','2019-5-31','',4000,4000,4000,'Pagado','2019-06-27 22:39:00','2019-06-27 22:39:00',1,3,2);</v>
      </c>
      <c r="U956" t="str">
        <f t="shared" si="44"/>
        <v/>
      </c>
    </row>
    <row r="957" spans="1:21" x14ac:dyDescent="0.2">
      <c r="A957">
        <v>31</v>
      </c>
      <c r="B957" s="4">
        <v>43616</v>
      </c>
      <c r="D957" t="s">
        <v>74</v>
      </c>
      <c r="F957" s="1">
        <v>3500</v>
      </c>
      <c r="G957" s="1">
        <v>6078.25</v>
      </c>
      <c r="H957" t="s">
        <v>137</v>
      </c>
      <c r="J957">
        <v>4</v>
      </c>
      <c r="K957" t="str">
        <f>IF(Tabla1[[#This Row],[cheque]]="","''",Tabla1[[#This Row],[cheque]])</f>
        <v>''</v>
      </c>
      <c r="L957">
        <f>VLOOKUP(Tabla1[[#This Row],[banco]],Hoja2!$A$1:$B$6,2,0)</f>
        <v>3</v>
      </c>
      <c r="M957" t="str">
        <f>CONCATENATE("'2019-",J957,"-",Tabla1[[#This Row],[dia]],"'")</f>
        <v>'2019-4-31'</v>
      </c>
      <c r="N957" s="4">
        <f>DATE(2019,J957,Tabla1[[#This Row],[dia]])</f>
        <v>43586</v>
      </c>
      <c r="P957">
        <f>DAY(Tabla1[[#This Row],[fecha]])</f>
        <v>31</v>
      </c>
      <c r="Q957">
        <f>MONTH(Tabla1[[#This Row],[fecha]])</f>
        <v>5</v>
      </c>
      <c r="R957">
        <f>YEAR(Tabla1[[#This Row],[fecha]])</f>
        <v>2019</v>
      </c>
      <c r="S957" t="str">
        <f t="shared" si="42"/>
        <v>'2019-5-31'</v>
      </c>
      <c r="T957" t="str">
        <f t="shared" si="43"/>
        <v>insert into estados_cuenta (tipo_movimiento, concepto, fecha, cheque, total, retiro, pagado, estatus, created_at, updated_at, pagado_boolean, id_cuenta, id_admin) values('EGRESO','NOMINA AIME','2019-5-31','',3500,3500,3500,'Pagado','2019-06-27 22:39:00','2019-06-27 22:39:00',1,3,2);</v>
      </c>
      <c r="U957" t="str">
        <f t="shared" si="44"/>
        <v/>
      </c>
    </row>
    <row r="958" spans="1:21" x14ac:dyDescent="0.2">
      <c r="A958">
        <v>31</v>
      </c>
      <c r="B958" s="4">
        <v>43616</v>
      </c>
      <c r="D958" t="s">
        <v>467</v>
      </c>
      <c r="E958" s="1">
        <v>10425.5</v>
      </c>
      <c r="F958" s="1"/>
      <c r="G958" s="1">
        <v>16503.75</v>
      </c>
      <c r="H958" t="s">
        <v>137</v>
      </c>
      <c r="J958">
        <v>4</v>
      </c>
      <c r="K958" t="str">
        <f>IF(Tabla1[[#This Row],[cheque]]="","''",Tabla1[[#This Row],[cheque]])</f>
        <v>''</v>
      </c>
      <c r="L958">
        <f>VLOOKUP(Tabla1[[#This Row],[banco]],Hoja2!$A$1:$B$6,2,0)</f>
        <v>3</v>
      </c>
      <c r="M958" t="str">
        <f>CONCATENATE("'2019-",J958,"-",Tabla1[[#This Row],[dia]],"'")</f>
        <v>'2019-4-31'</v>
      </c>
      <c r="N958" s="4">
        <f>DATE(2019,J958,Tabla1[[#This Row],[dia]])</f>
        <v>43586</v>
      </c>
      <c r="P958">
        <f>DAY(Tabla1[[#This Row],[fecha]])</f>
        <v>31</v>
      </c>
      <c r="Q958">
        <f>MONTH(Tabla1[[#This Row],[fecha]])</f>
        <v>5</v>
      </c>
      <c r="R958">
        <f>YEAR(Tabla1[[#This Row],[fecha]])</f>
        <v>2019</v>
      </c>
      <c r="S958" t="str">
        <f t="shared" si="42"/>
        <v>'2019-5-31'</v>
      </c>
      <c r="T958" t="str">
        <f t="shared" si="43"/>
        <v/>
      </c>
      <c r="U958" t="str">
        <f t="shared" si="44"/>
        <v>insert into estados_cuenta (tipo_movimiento, concepto, fecha, cheque, total, deposito, pagado, estatus, created_at, updated_at, pagado_boolean, id_cuenta, id_admin) values('INGRESO','EF MIXTO "PROGRAMA FIEL 5T MCI", "PROGRAMA IMPULSO MCI", "PROVEEDOR PLUS MCI" Y "TODO PARA LA INDUSTRIA", RM "PROGRAMA FIEL 5T MCI" Y PAGO 1/2 RM "PROGRAMA IMPULSO MCI" FACTURA 6122','2019-5-31','',10425.5,10425.5,10425.5,'Pagado','2019-06-27 22:39:00','2019-06-27 22:39:00',1,3,2);</v>
      </c>
    </row>
    <row r="959" spans="1:21" x14ac:dyDescent="0.2">
      <c r="A959">
        <v>31</v>
      </c>
      <c r="B959" s="4">
        <v>43616</v>
      </c>
      <c r="D959" t="s">
        <v>468</v>
      </c>
      <c r="E959" s="1">
        <v>2505.6</v>
      </c>
      <c r="F959" s="1"/>
      <c r="G959" s="1">
        <v>19009.349999999999</v>
      </c>
      <c r="H959" t="s">
        <v>137</v>
      </c>
      <c r="J959">
        <v>4</v>
      </c>
      <c r="K959" t="str">
        <f>IF(Tabla1[[#This Row],[cheque]]="","''",Tabla1[[#This Row],[cheque]])</f>
        <v>''</v>
      </c>
      <c r="L959">
        <f>VLOOKUP(Tabla1[[#This Row],[banco]],Hoja2!$A$1:$B$6,2,0)</f>
        <v>3</v>
      </c>
      <c r="M959" t="str">
        <f>CONCATENATE("'2019-",J959,"-",Tabla1[[#This Row],[dia]],"'")</f>
        <v>'2019-4-31'</v>
      </c>
      <c r="N959" s="4">
        <f>DATE(2019,J959,Tabla1[[#This Row],[dia]])</f>
        <v>43586</v>
      </c>
      <c r="P959">
        <f>DAY(Tabla1[[#This Row],[fecha]])</f>
        <v>31</v>
      </c>
      <c r="Q959">
        <f>MONTH(Tabla1[[#This Row],[fecha]])</f>
        <v>5</v>
      </c>
      <c r="R959">
        <f>YEAR(Tabla1[[#This Row],[fecha]])</f>
        <v>2019</v>
      </c>
      <c r="S959" t="str">
        <f t="shared" si="42"/>
        <v>'2019-5-31'</v>
      </c>
      <c r="T959" t="str">
        <f t="shared" si="43"/>
        <v/>
      </c>
      <c r="U959" t="str">
        <f t="shared" si="44"/>
        <v>insert into estados_cuenta (tipo_movimiento, concepto, fecha, cheque, total, deposito, pagado, estatus, created_at, updated_at, pagado_boolean, id_cuenta, id_admin) values('INGRESO','EF "SIERRA NEVADA", "SOMERSET", "SEQUEIA", "NEW FOREST", "BOREAL" Y "ZELANDA" FACTURA 6005','2019-5-31','',2505.6,2505.6,2505.6,'Pagado','2019-06-27 22:39:00','2019-06-27 22:39:00',1,3,2);</v>
      </c>
    </row>
    <row r="960" spans="1:21" x14ac:dyDescent="0.2">
      <c r="A960">
        <v>31</v>
      </c>
      <c r="B960" s="4">
        <v>43616</v>
      </c>
      <c r="D960" t="s">
        <v>469</v>
      </c>
      <c r="E960" s="1">
        <v>3480</v>
      </c>
      <c r="F960" s="1"/>
      <c r="G960" s="1">
        <v>22489.35</v>
      </c>
      <c r="H960" t="s">
        <v>137</v>
      </c>
      <c r="J960">
        <v>4</v>
      </c>
      <c r="K960" t="str">
        <f>IF(Tabla1[[#This Row],[cheque]]="","''",Tabla1[[#This Row],[cheque]])</f>
        <v>''</v>
      </c>
      <c r="L960">
        <f>VLOOKUP(Tabla1[[#This Row],[banco]],Hoja2!$A$1:$B$6,2,0)</f>
        <v>3</v>
      </c>
      <c r="M960" t="str">
        <f>CONCATENATE("'2019-",J960,"-",Tabla1[[#This Row],[dia]],"'")</f>
        <v>'2019-4-31'</v>
      </c>
      <c r="N960" s="4">
        <f>DATE(2019,J960,Tabla1[[#This Row],[dia]])</f>
        <v>43586</v>
      </c>
      <c r="P960">
        <f>DAY(Tabla1[[#This Row],[fecha]])</f>
        <v>31</v>
      </c>
      <c r="Q960">
        <f>MONTH(Tabla1[[#This Row],[fecha]])</f>
        <v>5</v>
      </c>
      <c r="R960">
        <f>YEAR(Tabla1[[#This Row],[fecha]])</f>
        <v>2019</v>
      </c>
      <c r="S960" t="str">
        <f t="shared" si="42"/>
        <v>'2019-5-31'</v>
      </c>
      <c r="T960" t="str">
        <f t="shared" si="43"/>
        <v/>
      </c>
      <c r="U960" t="str">
        <f t="shared" si="44"/>
        <v>insert into estados_cuenta (tipo_movimiento, concepto, fecha, cheque, total, deposito, pagado, estatus, created_at, updated_at, pagado_boolean, id_cuenta, id_admin) values('INGRESO','RM "MANITOBA" CL 20 Y "SAINT GERMAIN" CL 20 FACTURA 6002','2019-5-31','',3480,3480,3480,'Pagado','2019-06-27 22:39:00','2019-06-27 22:39:00',1,3,2);</v>
      </c>
    </row>
    <row r="961" spans="1:21" x14ac:dyDescent="0.2">
      <c r="A961" s="5">
        <v>31</v>
      </c>
      <c r="B961" s="7">
        <v>43616</v>
      </c>
      <c r="C961" s="5"/>
      <c r="D961" s="5" t="s">
        <v>695</v>
      </c>
      <c r="E961" s="6">
        <v>41868.94</v>
      </c>
      <c r="F961" s="6"/>
      <c r="G961" s="6">
        <v>56469.51</v>
      </c>
      <c r="H961" t="s">
        <v>140</v>
      </c>
      <c r="J961">
        <v>4</v>
      </c>
      <c r="K961" t="str">
        <f>IF(Tabla1[[#This Row],[cheque]]="","''",Tabla1[[#This Row],[cheque]])</f>
        <v>''</v>
      </c>
      <c r="L961">
        <f>VLOOKUP(Tabla1[[#This Row],[banco]],Hoja2!$A$1:$B$6,2,0)</f>
        <v>6</v>
      </c>
      <c r="M961" t="str">
        <f>CONCATENATE("'2019-",J961,"-",Tabla1[[#This Row],[dia]],"'")</f>
        <v>'2019-4-31'</v>
      </c>
      <c r="N961" s="4">
        <f>DATE(2019,J961,Tabla1[[#This Row],[dia]])</f>
        <v>43586</v>
      </c>
      <c r="P961">
        <f>DAY(Tabla1[[#This Row],[fecha]])</f>
        <v>31</v>
      </c>
      <c r="Q961">
        <f>MONTH(Tabla1[[#This Row],[fecha]])</f>
        <v>5</v>
      </c>
      <c r="R961">
        <f>YEAR(Tabla1[[#This Row],[fecha]])</f>
        <v>2019</v>
      </c>
      <c r="S961" t="str">
        <f t="shared" si="42"/>
        <v>'2019-5-31'</v>
      </c>
      <c r="T961" t="str">
        <f t="shared" si="43"/>
        <v/>
      </c>
      <c r="U961" t="str">
        <f t="shared" si="44"/>
        <v>insert into estados_cuenta (tipo_movimiento, concepto, fecha, cheque, total, deposito, pagado, estatus, created_at, updated_at, pagado_boolean, id_cuenta, id_admin) values('INGRESO','TRANSFERENCIA DE HSBC A SCOTIABANK','2019-5-31','',41868.94,41868.94,41868.94,'Pagado','2019-06-27 22:39:00','2019-06-27 22:39:00',1,6,2);</v>
      </c>
    </row>
    <row r="962" spans="1:21" x14ac:dyDescent="0.2">
      <c r="A962" s="5">
        <v>31</v>
      </c>
      <c r="B962" s="7">
        <v>43616</v>
      </c>
      <c r="C962" s="5"/>
      <c r="D962" s="5" t="s">
        <v>696</v>
      </c>
      <c r="E962" s="5"/>
      <c r="F962" s="6">
        <v>46369.94</v>
      </c>
      <c r="G962" s="6">
        <v>10099.57</v>
      </c>
      <c r="H962" t="s">
        <v>140</v>
      </c>
      <c r="J962">
        <v>4</v>
      </c>
      <c r="K962" t="str">
        <f>IF(Tabla1[[#This Row],[cheque]]="","''",Tabla1[[#This Row],[cheque]])</f>
        <v>''</v>
      </c>
      <c r="L962">
        <f>VLOOKUP(Tabla1[[#This Row],[banco]],Hoja2!$A$1:$B$6,2,0)</f>
        <v>6</v>
      </c>
      <c r="M962" t="str">
        <f>CONCATENATE("'2019-",J962,"-",Tabla1[[#This Row],[dia]],"'")</f>
        <v>'2019-4-31'</v>
      </c>
      <c r="N962" s="4">
        <f>DATE(2019,J962,Tabla1[[#This Row],[dia]])</f>
        <v>43586</v>
      </c>
      <c r="P962">
        <f>DAY(Tabla1[[#This Row],[fecha]])</f>
        <v>31</v>
      </c>
      <c r="Q962">
        <f>MONTH(Tabla1[[#This Row],[fecha]])</f>
        <v>5</v>
      </c>
      <c r="R962">
        <f>YEAR(Tabla1[[#This Row],[fecha]])</f>
        <v>2019</v>
      </c>
      <c r="S962" t="str">
        <f t="shared" si="42"/>
        <v>'2019-5-31'</v>
      </c>
      <c r="T962" t="str">
        <f t="shared" si="43"/>
        <v>insert into estados_cuenta (tipo_movimiento, concepto, fecha, cheque, total, retiro, pagado, estatus, created_at, updated_at, pagado_boolean, id_cuenta, id_admin) values('EGRESO','TARJETA DE CRÉDITO','2019-5-31','',46369.94,46369.94,46369.94,'Pagado','2019-06-27 22:39:00','2019-06-27 22:39:00',1,6,2);</v>
      </c>
      <c r="U962" t="str">
        <f t="shared" si="44"/>
        <v/>
      </c>
    </row>
    <row r="963" spans="1:21" x14ac:dyDescent="0.2">
      <c r="A963">
        <v>31</v>
      </c>
      <c r="B963" s="4">
        <v>43616</v>
      </c>
      <c r="D963" t="s">
        <v>53</v>
      </c>
      <c r="F963" s="1">
        <v>4500</v>
      </c>
      <c r="G963" s="1">
        <v>5672.69</v>
      </c>
      <c r="H963" t="s">
        <v>138</v>
      </c>
      <c r="J963">
        <v>4</v>
      </c>
      <c r="K963" t="str">
        <f>IF(Tabla1[[#This Row],[cheque]]="","''",Tabla1[[#This Row],[cheque]])</f>
        <v>''</v>
      </c>
      <c r="L963">
        <f>VLOOKUP(Tabla1[[#This Row],[banco]],Hoja2!$A$1:$B$6,2,0)</f>
        <v>4</v>
      </c>
      <c r="M963" t="str">
        <f>CONCATENATE("'2019-",J963,"-",Tabla1[[#This Row],[dia]],"'")</f>
        <v>'2019-4-31'</v>
      </c>
      <c r="N963" s="4">
        <f>DATE(2019,J963,Tabla1[[#This Row],[dia]])</f>
        <v>43586</v>
      </c>
      <c r="P963">
        <f>DAY(Tabla1[[#This Row],[fecha]])</f>
        <v>31</v>
      </c>
      <c r="Q963">
        <f>MONTH(Tabla1[[#This Row],[fecha]])</f>
        <v>5</v>
      </c>
      <c r="R963">
        <f>YEAR(Tabla1[[#This Row],[fecha]])</f>
        <v>2019</v>
      </c>
      <c r="S963" t="str">
        <f t="shared" ref="S963:S1026" si="45">CONCATENATE("'2019-",Q963,"-",P963,"'")</f>
        <v>'2019-5-31'</v>
      </c>
      <c r="T963" t="str">
        <f t="shared" ref="T963:T1026" si="46">IF(F963="","",CONCATENATE("insert into estados_cuenta (tipo_movimiento, concepto, fecha, cheque, total, retiro, pagado, estatus, created_at, updated_at, pagado_boolean, id_cuenta, id_admin) values('EGRESO','",D963,"',",S963,",",K963,",",F963,",",F963,",",F963,",'Pagado','2019-06-27 22:39:00','2019-06-27 22:39:00',1,",L963,",2);"))</f>
        <v>insert into estados_cuenta (tipo_movimiento, concepto, fecha, cheque, total, retiro, pagado, estatus, created_at, updated_at, pagado_boolean, id_cuenta, id_admin) values('EGRESO','NOMINA PAOLA','2019-5-31','',4500,4500,4500,'Pagado','2019-06-27 22:39:00','2019-06-27 22:39:00',1,4,2);</v>
      </c>
      <c r="U963" t="str">
        <f t="shared" ref="U963:U1026" si="47">IF(E963="","",CONCATENATE("insert into estados_cuenta (tipo_movimiento, concepto, fecha, cheque, total, deposito, pagado, estatus, created_at, updated_at, pagado_boolean, id_cuenta, id_admin) values('INGRESO','",D963,"',",S963,",",K963,",",E963,",",E963,",",E963,",'Pagado','2019-06-27 22:39:00','2019-06-27 22:39:00',1,",L963,",2);"))</f>
        <v/>
      </c>
    </row>
    <row r="964" spans="1:21" x14ac:dyDescent="0.2">
      <c r="A964">
        <v>31</v>
      </c>
      <c r="B964" s="4">
        <v>43616</v>
      </c>
      <c r="D964" t="s">
        <v>252</v>
      </c>
      <c r="F964" s="1">
        <v>4500</v>
      </c>
      <c r="G964" s="1">
        <v>1172.69</v>
      </c>
      <c r="H964" t="s">
        <v>138</v>
      </c>
      <c r="J964">
        <v>4</v>
      </c>
      <c r="K964" t="str">
        <f>IF(Tabla1[[#This Row],[cheque]]="","''",Tabla1[[#This Row],[cheque]])</f>
        <v>''</v>
      </c>
      <c r="L964">
        <f>VLOOKUP(Tabla1[[#This Row],[banco]],Hoja2!$A$1:$B$6,2,0)</f>
        <v>4</v>
      </c>
      <c r="M964" t="str">
        <f>CONCATENATE("'2019-",J964,"-",Tabla1[[#This Row],[dia]],"'")</f>
        <v>'2019-4-31'</v>
      </c>
      <c r="N964" s="4">
        <f>DATE(2019,J964,Tabla1[[#This Row],[dia]])</f>
        <v>43586</v>
      </c>
      <c r="P964">
        <f>DAY(Tabla1[[#This Row],[fecha]])</f>
        <v>31</v>
      </c>
      <c r="Q964">
        <f>MONTH(Tabla1[[#This Row],[fecha]])</f>
        <v>5</v>
      </c>
      <c r="R964">
        <f>YEAR(Tabla1[[#This Row],[fecha]])</f>
        <v>2019</v>
      </c>
      <c r="S964" t="str">
        <f t="shared" si="45"/>
        <v>'2019-5-31'</v>
      </c>
      <c r="T964" t="str">
        <f t="shared" si="46"/>
        <v>insert into estados_cuenta (tipo_movimiento, concepto, fecha, cheque, total, retiro, pagado, estatus, created_at, updated_at, pagado_boolean, id_cuenta, id_admin) values('EGRESO','NOMINA RAFAEL','2019-5-31','',4500,4500,4500,'Pagado','2019-06-27 22:39:00','2019-06-27 22:39:00',1,4,2);</v>
      </c>
      <c r="U964" t="str">
        <f t="shared" si="47"/>
        <v/>
      </c>
    </row>
    <row r="965" spans="1:21" x14ac:dyDescent="0.2">
      <c r="A965">
        <v>31</v>
      </c>
      <c r="B965" s="4">
        <v>43616</v>
      </c>
      <c r="D965" t="s">
        <v>102</v>
      </c>
      <c r="E965" s="1">
        <v>700</v>
      </c>
      <c r="F965" s="1"/>
      <c r="G965" s="1">
        <v>1872.69</v>
      </c>
      <c r="H965" t="s">
        <v>138</v>
      </c>
      <c r="J965">
        <v>5</v>
      </c>
      <c r="K965" t="str">
        <f>IF(Tabla1[[#This Row],[cheque]]="","''",Tabla1[[#This Row],[cheque]])</f>
        <v>''</v>
      </c>
      <c r="L965">
        <f>VLOOKUP(Tabla1[[#This Row],[banco]],Hoja2!$A$1:$B$6,2,0)</f>
        <v>4</v>
      </c>
      <c r="M965" t="str">
        <f>CONCATENATE("'2019-",J965,"-",Tabla1[[#This Row],[dia]],"'")</f>
        <v>'2019-5-31'</v>
      </c>
      <c r="N965" s="4">
        <f>DATE(2019,J965,Tabla1[[#This Row],[dia]])</f>
        <v>43616</v>
      </c>
      <c r="P965">
        <f>DAY(Tabla1[[#This Row],[fecha]])</f>
        <v>31</v>
      </c>
      <c r="Q965">
        <f>MONTH(Tabla1[[#This Row],[fecha]])</f>
        <v>5</v>
      </c>
      <c r="R965">
        <f>YEAR(Tabla1[[#This Row],[fecha]])</f>
        <v>2019</v>
      </c>
      <c r="S965" t="str">
        <f t="shared" si="45"/>
        <v>'2019-5-31'</v>
      </c>
      <c r="T965" t="str">
        <f t="shared" si="46"/>
        <v/>
      </c>
      <c r="U965" t="str">
        <f t="shared" si="47"/>
        <v>insert into estados_cuenta (tipo_movimiento, concepto, fecha, cheque, total, deposito, pagado, estatus, created_at, updated_at, pagado_boolean, id_cuenta, id_admin) values('INGRESO','TRASPASO DE HSBC A BANAMEX','2019-5-31','',700,700,700,'Pagado','2019-06-27 22:39:00','2019-06-27 22:39:00',1,4,2);</v>
      </c>
    </row>
    <row r="966" spans="1:21" x14ac:dyDescent="0.2">
      <c r="A966">
        <v>3</v>
      </c>
      <c r="B966" s="4">
        <v>43619</v>
      </c>
      <c r="D966" t="s">
        <v>470</v>
      </c>
      <c r="E966" s="1">
        <v>1500</v>
      </c>
      <c r="F966" s="1"/>
      <c r="G966" s="1">
        <v>23989.35</v>
      </c>
      <c r="H966" t="s">
        <v>137</v>
      </c>
      <c r="J966">
        <v>5</v>
      </c>
      <c r="K966" t="str">
        <f>IF(Tabla1[[#This Row],[cheque]]="","''",Tabla1[[#This Row],[cheque]])</f>
        <v>''</v>
      </c>
      <c r="L966">
        <f>VLOOKUP(Tabla1[[#This Row],[banco]],Hoja2!$A$1:$B$6,2,0)</f>
        <v>3</v>
      </c>
      <c r="M966" t="str">
        <f>CONCATENATE("'2019-",J966,"-",Tabla1[[#This Row],[dia]],"'")</f>
        <v>'2019-5-3'</v>
      </c>
      <c r="N966" s="4">
        <f>DATE(2019,J966,Tabla1[[#This Row],[dia]])</f>
        <v>43588</v>
      </c>
      <c r="P966">
        <f>DAY(Tabla1[[#This Row],[fecha]])</f>
        <v>3</v>
      </c>
      <c r="Q966">
        <f>MONTH(Tabla1[[#This Row],[fecha]])</f>
        <v>6</v>
      </c>
      <c r="R966">
        <f>YEAR(Tabla1[[#This Row],[fecha]])</f>
        <v>2019</v>
      </c>
      <c r="S966" t="str">
        <f t="shared" si="45"/>
        <v>'2019-6-3'</v>
      </c>
      <c r="T966" t="str">
        <f t="shared" si="46"/>
        <v/>
      </c>
      <c r="U966" t="str">
        <f t="shared" si="47"/>
        <v>insert into estados_cuenta (tipo_movimiento, concepto, fecha, cheque, total, deposito, pagado, estatus, created_at, updated_at, pagado_boolean, id_cuenta, id_admin) values('INGRESO','TITRM "TALLERES ZARCO" RECIBO 2228','2019-6-3','',1500,1500,1500,'Pagado','2019-06-27 22:39:00','2019-06-27 22:39:00',1,3,2);</v>
      </c>
    </row>
    <row r="967" spans="1:21" x14ac:dyDescent="0.2">
      <c r="A967">
        <v>3</v>
      </c>
      <c r="B967" s="4">
        <v>43619</v>
      </c>
      <c r="D967" t="s">
        <v>86</v>
      </c>
      <c r="F967" s="1">
        <v>5000</v>
      </c>
      <c r="G967" s="1">
        <v>18989.349999999999</v>
      </c>
      <c r="H967" t="s">
        <v>137</v>
      </c>
      <c r="J967">
        <v>5</v>
      </c>
      <c r="K967" t="str">
        <f>IF(Tabla1[[#This Row],[cheque]]="","''",Tabla1[[#This Row],[cheque]])</f>
        <v>''</v>
      </c>
      <c r="L967">
        <f>VLOOKUP(Tabla1[[#This Row],[banco]],Hoja2!$A$1:$B$6,2,0)</f>
        <v>3</v>
      </c>
      <c r="M967" t="str">
        <f>CONCATENATE("'2019-",J967,"-",Tabla1[[#This Row],[dia]],"'")</f>
        <v>'2019-5-3'</v>
      </c>
      <c r="N967" s="4">
        <f>DATE(2019,J967,Tabla1[[#This Row],[dia]])</f>
        <v>43588</v>
      </c>
      <c r="P967">
        <f>DAY(Tabla1[[#This Row],[fecha]])</f>
        <v>3</v>
      </c>
      <c r="Q967">
        <f>MONTH(Tabla1[[#This Row],[fecha]])</f>
        <v>6</v>
      </c>
      <c r="R967">
        <f>YEAR(Tabla1[[#This Row],[fecha]])</f>
        <v>2019</v>
      </c>
      <c r="S967" t="str">
        <f t="shared" si="45"/>
        <v>'2019-6-3'</v>
      </c>
      <c r="T967" t="str">
        <f t="shared" si="46"/>
        <v>insert into estados_cuenta (tipo_movimiento, concepto, fecha, cheque, total, retiro, pagado, estatus, created_at, updated_at, pagado_boolean, id_cuenta, id_admin) values('EGRESO','PAGO LIC. TORRES','2019-6-3','',5000,5000,5000,'Pagado','2019-06-27 22:39:00','2019-06-27 22:39:00',1,3,2);</v>
      </c>
      <c r="U967" t="str">
        <f t="shared" si="47"/>
        <v/>
      </c>
    </row>
    <row r="968" spans="1:21" x14ac:dyDescent="0.2">
      <c r="A968">
        <v>3</v>
      </c>
      <c r="B968" s="4">
        <v>43619</v>
      </c>
      <c r="D968" t="s">
        <v>471</v>
      </c>
      <c r="E968" s="1">
        <v>35000</v>
      </c>
      <c r="F968" s="1"/>
      <c r="G968" s="1">
        <v>53989.35</v>
      </c>
      <c r="H968" t="s">
        <v>137</v>
      </c>
      <c r="J968">
        <v>5</v>
      </c>
      <c r="K968" t="str">
        <f>IF(Tabla1[[#This Row],[cheque]]="","''",Tabla1[[#This Row],[cheque]])</f>
        <v>''</v>
      </c>
      <c r="L968">
        <f>VLOOKUP(Tabla1[[#This Row],[banco]],Hoja2!$A$1:$B$6,2,0)</f>
        <v>3</v>
      </c>
      <c r="M968" t="str">
        <f>CONCATENATE("'2019-",J968,"-",Tabla1[[#This Row],[dia]],"'")</f>
        <v>'2019-5-3'</v>
      </c>
      <c r="N968" s="4">
        <f>DATE(2019,J968,Tabla1[[#This Row],[dia]])</f>
        <v>43588</v>
      </c>
      <c r="P968">
        <f>DAY(Tabla1[[#This Row],[fecha]])</f>
        <v>3</v>
      </c>
      <c r="Q968">
        <f>MONTH(Tabla1[[#This Row],[fecha]])</f>
        <v>6</v>
      </c>
      <c r="R968">
        <f>YEAR(Tabla1[[#This Row],[fecha]])</f>
        <v>2019</v>
      </c>
      <c r="S968" t="str">
        <f t="shared" si="45"/>
        <v>'2019-6-3'</v>
      </c>
      <c r="T968" t="str">
        <f t="shared" si="46"/>
        <v/>
      </c>
      <c r="U968" t="str">
        <f t="shared" si="47"/>
        <v>insert into estados_cuenta (tipo_movimiento, concepto, fecha, cheque, total, deposito, pagado, estatus, created_at, updated_at, pagado_boolean, id_cuenta, id_admin) values('INGRESO','SALVAMENTO DE TRÁMITE DE RMEU "GORDITOS" EUA RECIBO 2229','2019-6-3','',35000,35000,35000,'Pagado','2019-06-27 22:39:00','2019-06-27 22:39:00',1,3,2);</v>
      </c>
    </row>
    <row r="969" spans="1:21" x14ac:dyDescent="0.2">
      <c r="A969">
        <v>3</v>
      </c>
      <c r="B969" s="4">
        <v>43619</v>
      </c>
      <c r="D969" t="s">
        <v>472</v>
      </c>
      <c r="E969" s="1">
        <v>4770.5</v>
      </c>
      <c r="F969" s="1"/>
      <c r="G969" s="1">
        <v>58759.85</v>
      </c>
      <c r="H969" t="s">
        <v>137</v>
      </c>
      <c r="J969">
        <v>5</v>
      </c>
      <c r="K969" t="str">
        <f>IF(Tabla1[[#This Row],[cheque]]="","''",Tabla1[[#This Row],[cheque]])</f>
        <v>''</v>
      </c>
      <c r="L969">
        <f>VLOOKUP(Tabla1[[#This Row],[banco]],Hoja2!$A$1:$B$6,2,0)</f>
        <v>3</v>
      </c>
      <c r="M969" t="str">
        <f>CONCATENATE("'2019-",J969,"-",Tabla1[[#This Row],[dia]],"'")</f>
        <v>'2019-5-3'</v>
      </c>
      <c r="N969" s="4">
        <f>DATE(2019,J969,Tabla1[[#This Row],[dia]])</f>
        <v>43588</v>
      </c>
      <c r="P969">
        <f>DAY(Tabla1[[#This Row],[fecha]])</f>
        <v>3</v>
      </c>
      <c r="Q969">
        <f>MONTH(Tabla1[[#This Row],[fecha]])</f>
        <v>6</v>
      </c>
      <c r="R969">
        <f>YEAR(Tabla1[[#This Row],[fecha]])</f>
        <v>2019</v>
      </c>
      <c r="S969" t="str">
        <f t="shared" si="45"/>
        <v>'2019-6-3'</v>
      </c>
      <c r="T969" t="str">
        <f t="shared" si="46"/>
        <v/>
      </c>
      <c r="U969" t="str">
        <f t="shared" si="47"/>
        <v>insert into estados_cuenta (tipo_movimiento, concepto, fecha, cheque, total, deposito, pagado, estatus, created_at, updated_at, pagado_boolean, id_cuenta, id_admin) values('INGRESO','EXT. CBAR "BUGALOO" FACTURA 6125','2019-6-3','',4770.5,4770.5,4770.5,'Pagado','2019-06-27 22:39:00','2019-06-27 22:39:00',1,3,2);</v>
      </c>
    </row>
    <row r="970" spans="1:21" x14ac:dyDescent="0.2">
      <c r="A970">
        <v>3</v>
      </c>
      <c r="B970" s="4">
        <v>43619</v>
      </c>
      <c r="D970" t="s">
        <v>10</v>
      </c>
      <c r="F970" s="1">
        <v>8721.27</v>
      </c>
      <c r="G970" s="1">
        <v>50038.58</v>
      </c>
      <c r="H970" t="s">
        <v>137</v>
      </c>
      <c r="J970">
        <v>5</v>
      </c>
      <c r="K970" t="str">
        <f>IF(Tabla1[[#This Row],[cheque]]="","''",Tabla1[[#This Row],[cheque]])</f>
        <v>''</v>
      </c>
      <c r="L970">
        <f>VLOOKUP(Tabla1[[#This Row],[banco]],Hoja2!$A$1:$B$6,2,0)</f>
        <v>3</v>
      </c>
      <c r="M970" t="str">
        <f>CONCATENATE("'2019-",J970,"-",Tabla1[[#This Row],[dia]],"'")</f>
        <v>'2019-5-3'</v>
      </c>
      <c r="N970" s="4">
        <f>DATE(2019,J970,Tabla1[[#This Row],[dia]])</f>
        <v>43588</v>
      </c>
      <c r="P970">
        <f>DAY(Tabla1[[#This Row],[fecha]])</f>
        <v>3</v>
      </c>
      <c r="Q970">
        <f>MONTH(Tabla1[[#This Row],[fecha]])</f>
        <v>6</v>
      </c>
      <c r="R970">
        <f>YEAR(Tabla1[[#This Row],[fecha]])</f>
        <v>2019</v>
      </c>
      <c r="S970" t="str">
        <f t="shared" si="45"/>
        <v>'2019-6-3'</v>
      </c>
      <c r="T970" t="str">
        <f t="shared" si="46"/>
        <v>insert into estados_cuenta (tipo_movimiento, concepto, fecha, cheque, total, retiro, pagado, estatus, created_at, updated_at, pagado_boolean, id_cuenta, id_admin) values('EGRESO','CAMIONETA PAVEL','2019-6-3','',8721.27,8721.27,8721.27,'Pagado','2019-06-27 22:39:00','2019-06-27 22:39:00',1,3,2);</v>
      </c>
      <c r="U970" t="str">
        <f t="shared" si="47"/>
        <v/>
      </c>
    </row>
    <row r="971" spans="1:21" x14ac:dyDescent="0.2">
      <c r="A971">
        <v>3</v>
      </c>
      <c r="B971" s="4">
        <v>43619</v>
      </c>
      <c r="D971" t="s">
        <v>58</v>
      </c>
      <c r="F971" s="1">
        <v>218</v>
      </c>
      <c r="G971" s="1">
        <v>49820.58</v>
      </c>
      <c r="H971" t="s">
        <v>137</v>
      </c>
      <c r="J971">
        <v>5</v>
      </c>
      <c r="K971" t="str">
        <f>IF(Tabla1[[#This Row],[cheque]]="","''",Tabla1[[#This Row],[cheque]])</f>
        <v>''</v>
      </c>
      <c r="L971">
        <f>VLOOKUP(Tabla1[[#This Row],[banco]],Hoja2!$A$1:$B$6,2,0)</f>
        <v>3</v>
      </c>
      <c r="M971" t="str">
        <f>CONCATENATE("'2019-",J971,"-",Tabla1[[#This Row],[dia]],"'")</f>
        <v>'2019-5-3'</v>
      </c>
      <c r="N971" s="4">
        <f>DATE(2019,J971,Tabla1[[#This Row],[dia]])</f>
        <v>43588</v>
      </c>
      <c r="P971">
        <f>DAY(Tabla1[[#This Row],[fecha]])</f>
        <v>3</v>
      </c>
      <c r="Q971">
        <f>MONTH(Tabla1[[#This Row],[fecha]])</f>
        <v>6</v>
      </c>
      <c r="R971">
        <f>YEAR(Tabla1[[#This Row],[fecha]])</f>
        <v>2019</v>
      </c>
      <c r="S971" t="str">
        <f t="shared" si="45"/>
        <v>'2019-6-3'</v>
      </c>
      <c r="T971" t="str">
        <f t="shared" si="46"/>
        <v>insert into estados_cuenta (tipo_movimiento, concepto, fecha, cheque, total, retiro, pagado, estatus, created_at, updated_at, pagado_boolean, id_cuenta, id_admin) values('EGRESO','SAMS','2019-6-3','',218,218,218,'Pagado','2019-06-27 22:39:00','2019-06-27 22:39:00',1,3,2);</v>
      </c>
      <c r="U971" t="str">
        <f t="shared" si="47"/>
        <v/>
      </c>
    </row>
    <row r="972" spans="1:21" x14ac:dyDescent="0.2">
      <c r="A972">
        <v>3</v>
      </c>
      <c r="B972" s="4">
        <v>43619</v>
      </c>
      <c r="D972" t="s">
        <v>724</v>
      </c>
      <c r="F972" s="1">
        <v>1854.44</v>
      </c>
      <c r="G972" s="1">
        <v>18.25</v>
      </c>
      <c r="H972" t="s">
        <v>138</v>
      </c>
      <c r="J972">
        <v>5</v>
      </c>
      <c r="K972" t="str">
        <f>IF(Tabla1[[#This Row],[cheque]]="","''",Tabla1[[#This Row],[cheque]])</f>
        <v>''</v>
      </c>
      <c r="L972">
        <f>VLOOKUP(Tabla1[[#This Row],[banco]],Hoja2!$A$1:$B$6,2,0)</f>
        <v>4</v>
      </c>
      <c r="M972" t="str">
        <f>CONCATENATE("'2019-",J972,"-",Tabla1[[#This Row],[dia]],"'")</f>
        <v>'2019-5-3'</v>
      </c>
      <c r="N972" s="4">
        <f>DATE(2019,J972,Tabla1[[#This Row],[dia]])</f>
        <v>43588</v>
      </c>
      <c r="P972">
        <f>DAY(Tabla1[[#This Row],[fecha]])</f>
        <v>3</v>
      </c>
      <c r="Q972">
        <f>MONTH(Tabla1[[#This Row],[fecha]])</f>
        <v>6</v>
      </c>
      <c r="R972">
        <f>YEAR(Tabla1[[#This Row],[fecha]])</f>
        <v>2019</v>
      </c>
      <c r="S972" t="str">
        <f t="shared" si="45"/>
        <v>'2019-6-3'</v>
      </c>
      <c r="T972" t="str">
        <f t="shared" si="46"/>
        <v>insert into estados_cuenta (tipo_movimiento, concepto, fecha, cheque, total, retiro, pagado, estatus, created_at, updated_at, pagado_boolean, id_cuenta, id_admin) values('EGRESO','TARJETA INVEX','2019-6-3','',1854.44,1854.44,1854.44,'Pagado','2019-06-27 22:39:00','2019-06-27 22:39:00',1,4,2);</v>
      </c>
      <c r="U972" t="str">
        <f t="shared" si="47"/>
        <v/>
      </c>
    </row>
    <row r="973" spans="1:21" x14ac:dyDescent="0.2">
      <c r="A973">
        <v>4</v>
      </c>
      <c r="B973" s="4">
        <v>43620</v>
      </c>
      <c r="D973" t="s">
        <v>473</v>
      </c>
      <c r="F973" s="1">
        <v>889.05</v>
      </c>
      <c r="G973" s="1">
        <v>48931.53</v>
      </c>
      <c r="H973" t="s">
        <v>137</v>
      </c>
      <c r="J973">
        <v>5</v>
      </c>
      <c r="K973" t="str">
        <f>IF(Tabla1[[#This Row],[cheque]]="","''",Tabla1[[#This Row],[cheque]])</f>
        <v>''</v>
      </c>
      <c r="L973">
        <f>VLOOKUP(Tabla1[[#This Row],[banco]],Hoja2!$A$1:$B$6,2,0)</f>
        <v>3</v>
      </c>
      <c r="M973" t="str">
        <f>CONCATENATE("'2019-",J973,"-",Tabla1[[#This Row],[dia]],"'")</f>
        <v>'2019-5-4'</v>
      </c>
      <c r="N973" s="4">
        <f>DATE(2019,J973,Tabla1[[#This Row],[dia]])</f>
        <v>43589</v>
      </c>
      <c r="P973">
        <f>DAY(Tabla1[[#This Row],[fecha]])</f>
        <v>4</v>
      </c>
      <c r="Q973">
        <f>MONTH(Tabla1[[#This Row],[fecha]])</f>
        <v>6</v>
      </c>
      <c r="R973">
        <f>YEAR(Tabla1[[#This Row],[fecha]])</f>
        <v>2019</v>
      </c>
      <c r="S973" t="str">
        <f t="shared" si="45"/>
        <v>'2019-6-4'</v>
      </c>
      <c r="T973" t="str">
        <f t="shared" si="46"/>
        <v>insert into estados_cuenta (tipo_movimiento, concepto, fecha, cheque, total, retiro, pagado, estatus, created_at, updated_at, pagado_boolean, id_cuenta, id_admin) values('EGRESO','SEGURO CASMIONETA LILIAN','2019-6-4','',889.05,889.05,889.05,'Pagado','2019-06-27 22:39:00','2019-06-27 22:39:00',1,3,2);</v>
      </c>
      <c r="U973" t="str">
        <f t="shared" si="47"/>
        <v/>
      </c>
    </row>
    <row r="974" spans="1:21" x14ac:dyDescent="0.2">
      <c r="A974">
        <v>4</v>
      </c>
      <c r="B974" s="4">
        <v>43620</v>
      </c>
      <c r="D974" t="s">
        <v>12</v>
      </c>
      <c r="F974" s="1">
        <v>3559.19</v>
      </c>
      <c r="G974" s="1">
        <v>45372.34</v>
      </c>
      <c r="H974" t="s">
        <v>137</v>
      </c>
      <c r="J974">
        <v>5</v>
      </c>
      <c r="K974" t="str">
        <f>IF(Tabla1[[#This Row],[cheque]]="","''",Tabla1[[#This Row],[cheque]])</f>
        <v>''</v>
      </c>
      <c r="L974">
        <f>VLOOKUP(Tabla1[[#This Row],[banco]],Hoja2!$A$1:$B$6,2,0)</f>
        <v>3</v>
      </c>
      <c r="M974" t="str">
        <f>CONCATENATE("'2019-",J974,"-",Tabla1[[#This Row],[dia]],"'")</f>
        <v>'2019-5-4'</v>
      </c>
      <c r="N974" s="4">
        <f>DATE(2019,J974,Tabla1[[#This Row],[dia]])</f>
        <v>43589</v>
      </c>
      <c r="P974">
        <f>DAY(Tabla1[[#This Row],[fecha]])</f>
        <v>4</v>
      </c>
      <c r="Q974">
        <f>MONTH(Tabla1[[#This Row],[fecha]])</f>
        <v>6</v>
      </c>
      <c r="R974">
        <f>YEAR(Tabla1[[#This Row],[fecha]])</f>
        <v>2019</v>
      </c>
      <c r="S974" t="str">
        <f t="shared" si="45"/>
        <v>'2019-6-4'</v>
      </c>
      <c r="T974" t="str">
        <f t="shared" si="46"/>
        <v>insert into estados_cuenta (tipo_movimiento, concepto, fecha, cheque, total, retiro, pagado, estatus, created_at, updated_at, pagado_boolean, id_cuenta, id_admin) values('EGRESO','CAMIONETA LILIAN','2019-6-4','',3559.19,3559.19,3559.19,'Pagado','2019-06-27 22:39:00','2019-06-27 22:39:00',1,3,2);</v>
      </c>
      <c r="U974" t="str">
        <f t="shared" si="47"/>
        <v/>
      </c>
    </row>
    <row r="975" spans="1:21" x14ac:dyDescent="0.2">
      <c r="A975">
        <v>4</v>
      </c>
      <c r="B975" s="4">
        <v>43620</v>
      </c>
      <c r="D975" t="s">
        <v>474</v>
      </c>
      <c r="E975" s="1">
        <v>5990</v>
      </c>
      <c r="F975" s="1"/>
      <c r="G975" s="1">
        <v>51362.34</v>
      </c>
      <c r="H975" t="s">
        <v>137</v>
      </c>
      <c r="J975">
        <v>5</v>
      </c>
      <c r="K975" t="str">
        <f>IF(Tabla1[[#This Row],[cheque]]="","''",Tabla1[[#This Row],[cheque]])</f>
        <v>''</v>
      </c>
      <c r="L975">
        <f>VLOOKUP(Tabla1[[#This Row],[banco]],Hoja2!$A$1:$B$6,2,0)</f>
        <v>3</v>
      </c>
      <c r="M975" t="str">
        <f>CONCATENATE("'2019-",J975,"-",Tabla1[[#This Row],[dia]],"'")</f>
        <v>'2019-5-4'</v>
      </c>
      <c r="N975" s="4">
        <f>DATE(2019,J975,Tabla1[[#This Row],[dia]])</f>
        <v>43589</v>
      </c>
      <c r="P975">
        <f>DAY(Tabla1[[#This Row],[fecha]])</f>
        <v>4</v>
      </c>
      <c r="Q975">
        <f>MONTH(Tabla1[[#This Row],[fecha]])</f>
        <v>6</v>
      </c>
      <c r="R975">
        <f>YEAR(Tabla1[[#This Row],[fecha]])</f>
        <v>2019</v>
      </c>
      <c r="S975" t="str">
        <f t="shared" si="45"/>
        <v>'2019-6-4'</v>
      </c>
      <c r="T975" t="str">
        <f t="shared" si="46"/>
        <v/>
      </c>
      <c r="U975" t="str">
        <f t="shared" si="47"/>
        <v>insert into estados_cuenta (tipo_movimiento, concepto, fecha, cheque, total, deposito, pagado, estatus, created_at, updated_at, pagado_boolean, id_cuenta, id_admin) values('INGRESO','RM "HUITZILOPORKY" RECIBO 2230','2019-6-4','',5990,5990,5990,'Pagado','2019-06-27 22:39:00','2019-06-27 22:39:00',1,3,2);</v>
      </c>
    </row>
    <row r="976" spans="1:21" x14ac:dyDescent="0.2">
      <c r="A976">
        <v>4</v>
      </c>
      <c r="B976" s="4">
        <v>43620</v>
      </c>
      <c r="D976" t="s">
        <v>475</v>
      </c>
      <c r="E976" s="1">
        <v>202</v>
      </c>
      <c r="F976" s="1"/>
      <c r="G976" s="1">
        <v>51564.34</v>
      </c>
      <c r="H976" t="s">
        <v>137</v>
      </c>
      <c r="J976">
        <v>5</v>
      </c>
      <c r="K976" t="str">
        <f>IF(Tabla1[[#This Row],[cheque]]="","''",Tabla1[[#This Row],[cheque]])</f>
        <v>''</v>
      </c>
      <c r="L976">
        <f>VLOOKUP(Tabla1[[#This Row],[banco]],Hoja2!$A$1:$B$6,2,0)</f>
        <v>3</v>
      </c>
      <c r="M976" t="str">
        <f>CONCATENATE("'2019-",J976,"-",Tabla1[[#This Row],[dia]],"'")</f>
        <v>'2019-5-4'</v>
      </c>
      <c r="N976" s="4">
        <f>DATE(2019,J976,Tabla1[[#This Row],[dia]])</f>
        <v>43589</v>
      </c>
      <c r="P976">
        <f>DAY(Tabla1[[#This Row],[fecha]])</f>
        <v>4</v>
      </c>
      <c r="Q976">
        <f>MONTH(Tabla1[[#This Row],[fecha]])</f>
        <v>6</v>
      </c>
      <c r="R976">
        <f>YEAR(Tabla1[[#This Row],[fecha]])</f>
        <v>2019</v>
      </c>
      <c r="S976" t="str">
        <f t="shared" si="45"/>
        <v>'2019-6-4'</v>
      </c>
      <c r="T976" t="str">
        <f t="shared" si="46"/>
        <v/>
      </c>
      <c r="U976" t="str">
        <f t="shared" si="47"/>
        <v>insert into estados_cuenta (tipo_movimiento, concepto, fecha, cheque, total, deposito, pagado, estatus, created_at, updated_at, pagado_boolean, id_cuenta, id_admin) values('INGRESO','CIMP "TEJAS TERRACOTA" FACTURA 6128 (Primer pago en May-30)','2019-6-4','',202,202,202,'Pagado','2019-06-27 22:39:00','2019-06-27 22:39:00',1,3,2);</v>
      </c>
    </row>
    <row r="977" spans="1:21" x14ac:dyDescent="0.2">
      <c r="A977">
        <v>4</v>
      </c>
      <c r="B977" s="4">
        <v>43620</v>
      </c>
      <c r="D977" t="s">
        <v>476</v>
      </c>
      <c r="E977" s="1">
        <v>500</v>
      </c>
      <c r="F977" s="1"/>
      <c r="G977" s="1">
        <v>52064.34</v>
      </c>
      <c r="H977" t="s">
        <v>137</v>
      </c>
      <c r="J977">
        <v>5</v>
      </c>
      <c r="K977" t="str">
        <f>IF(Tabla1[[#This Row],[cheque]]="","''",Tabla1[[#This Row],[cheque]])</f>
        <v>''</v>
      </c>
      <c r="L977">
        <f>VLOOKUP(Tabla1[[#This Row],[banco]],Hoja2!$A$1:$B$6,2,0)</f>
        <v>3</v>
      </c>
      <c r="M977" t="str">
        <f>CONCATENATE("'2019-",J977,"-",Tabla1[[#This Row],[dia]],"'")</f>
        <v>'2019-5-4'</v>
      </c>
      <c r="N977" s="4">
        <f>DATE(2019,J977,Tabla1[[#This Row],[dia]])</f>
        <v>43589</v>
      </c>
      <c r="P977">
        <f>DAY(Tabla1[[#This Row],[fecha]])</f>
        <v>4</v>
      </c>
      <c r="Q977">
        <f>MONTH(Tabla1[[#This Row],[fecha]])</f>
        <v>6</v>
      </c>
      <c r="R977">
        <f>YEAR(Tabla1[[#This Row],[fecha]])</f>
        <v>2019</v>
      </c>
      <c r="S977" t="str">
        <f t="shared" si="45"/>
        <v>'2019-6-4'</v>
      </c>
      <c r="T977" t="str">
        <f t="shared" si="46"/>
        <v/>
      </c>
      <c r="U977" t="str">
        <f t="shared" si="47"/>
        <v>insert into estados_cuenta (tipo_movimiento, concepto, fecha, cheque, total, deposito, pagado, estatus, created_at, updated_at, pagado_boolean, id_cuenta, id_admin) values('INGRESO','EF "LA ALITA" RECIBO 2231','2019-6-4','',500,500,500,'Pagado','2019-06-27 22:39:00','2019-06-27 22:39:00',1,3,2);</v>
      </c>
    </row>
    <row r="978" spans="1:21" x14ac:dyDescent="0.2">
      <c r="A978">
        <v>4</v>
      </c>
      <c r="B978" s="4">
        <v>43620</v>
      </c>
      <c r="D978" t="s">
        <v>477</v>
      </c>
      <c r="F978" s="1">
        <v>20000</v>
      </c>
      <c r="G978" s="1">
        <v>32064.34</v>
      </c>
      <c r="H978" t="s">
        <v>137</v>
      </c>
      <c r="J978">
        <v>5</v>
      </c>
      <c r="K978" t="str">
        <f>IF(Tabla1[[#This Row],[cheque]]="","''",Tabla1[[#This Row],[cheque]])</f>
        <v>''</v>
      </c>
      <c r="L978">
        <f>VLOOKUP(Tabla1[[#This Row],[banco]],Hoja2!$A$1:$B$6,2,0)</f>
        <v>3</v>
      </c>
      <c r="M978" t="str">
        <f>CONCATENATE("'2019-",J978,"-",Tabla1[[#This Row],[dia]],"'")</f>
        <v>'2019-5-4'</v>
      </c>
      <c r="N978" s="4">
        <f>DATE(2019,J978,Tabla1[[#This Row],[dia]])</f>
        <v>43589</v>
      </c>
      <c r="P978">
        <f>DAY(Tabla1[[#This Row],[fecha]])</f>
        <v>4</v>
      </c>
      <c r="Q978">
        <f>MONTH(Tabla1[[#This Row],[fecha]])</f>
        <v>6</v>
      </c>
      <c r="R978">
        <f>YEAR(Tabla1[[#This Row],[fecha]])</f>
        <v>2019</v>
      </c>
      <c r="S978" t="str">
        <f t="shared" si="45"/>
        <v>'2019-6-4'</v>
      </c>
      <c r="T978" t="str">
        <f t="shared" si="46"/>
        <v>insert into estados_cuenta (tipo_movimiento, concepto, fecha, cheque, total, retiro, pagado, estatus, created_at, updated_at, pagado_boolean, id_cuenta, id_admin) values('EGRESO','TRANSFERENCIA DE HSBC A BANCOMER','2019-6-4','',20000,20000,20000,'Pagado','2019-06-27 22:39:00','2019-06-27 22:39:00',1,3,2);</v>
      </c>
      <c r="U978" t="str">
        <f t="shared" si="47"/>
        <v/>
      </c>
    </row>
    <row r="979" spans="1:21" x14ac:dyDescent="0.2">
      <c r="A979">
        <v>4</v>
      </c>
      <c r="B979" s="4">
        <v>43620</v>
      </c>
      <c r="D979" t="s">
        <v>478</v>
      </c>
      <c r="E979" s="1">
        <v>910</v>
      </c>
      <c r="F979" s="1"/>
      <c r="G979" s="1">
        <v>32974.339999999997</v>
      </c>
      <c r="H979" t="s">
        <v>137</v>
      </c>
      <c r="J979">
        <v>5</v>
      </c>
      <c r="K979" t="str">
        <f>IF(Tabla1[[#This Row],[cheque]]="","''",Tabla1[[#This Row],[cheque]])</f>
        <v>''</v>
      </c>
      <c r="L979">
        <f>VLOOKUP(Tabla1[[#This Row],[banco]],Hoja2!$A$1:$B$6,2,0)</f>
        <v>3</v>
      </c>
      <c r="M979" t="str">
        <f>CONCATENATE("'2019-",J979,"-",Tabla1[[#This Row],[dia]],"'")</f>
        <v>'2019-5-4'</v>
      </c>
      <c r="N979" s="4">
        <f>DATE(2019,J979,Tabla1[[#This Row],[dia]])</f>
        <v>43589</v>
      </c>
      <c r="P979">
        <f>DAY(Tabla1[[#This Row],[fecha]])</f>
        <v>4</v>
      </c>
      <c r="Q979">
        <f>MONTH(Tabla1[[#This Row],[fecha]])</f>
        <v>6</v>
      </c>
      <c r="R979">
        <f>YEAR(Tabla1[[#This Row],[fecha]])</f>
        <v>2019</v>
      </c>
      <c r="S979" t="str">
        <f t="shared" si="45"/>
        <v>'2019-6-4'</v>
      </c>
      <c r="T979" t="str">
        <f t="shared" si="46"/>
        <v/>
      </c>
      <c r="U979" t="str">
        <f t="shared" si="47"/>
        <v>insert into estados_cuenta (tipo_movimiento, concepto, fecha, cheque, total, deposito, pagado, estatus, created_at, updated_at, pagado_boolean, id_cuenta, id_admin) values('INGRESO','RM "GALESCO" (iva pendiente) FACTURA 6013','2019-6-4','',910,910,910,'Pagado','2019-06-27 22:39:00','2019-06-27 22:39:00',1,3,2);</v>
      </c>
    </row>
    <row r="980" spans="1:21" x14ac:dyDescent="0.2">
      <c r="A980">
        <v>4</v>
      </c>
      <c r="B980" s="4">
        <v>43620</v>
      </c>
      <c r="D980" t="s">
        <v>479</v>
      </c>
      <c r="E980" s="1">
        <v>580</v>
      </c>
      <c r="F980" s="1"/>
      <c r="G980" s="1">
        <v>33554.339999999997</v>
      </c>
      <c r="H980" t="s">
        <v>137</v>
      </c>
      <c r="J980">
        <v>5</v>
      </c>
      <c r="K980" t="str">
        <f>IF(Tabla1[[#This Row],[cheque]]="","''",Tabla1[[#This Row],[cheque]])</f>
        <v>''</v>
      </c>
      <c r="L980">
        <f>VLOOKUP(Tabla1[[#This Row],[banco]],Hoja2!$A$1:$B$6,2,0)</f>
        <v>3</v>
      </c>
      <c r="M980" t="str">
        <f>CONCATENATE("'2019-",J980,"-",Tabla1[[#This Row],[dia]],"'")</f>
        <v>'2019-5-4'</v>
      </c>
      <c r="N980" s="4">
        <f>DATE(2019,J980,Tabla1[[#This Row],[dia]])</f>
        <v>43589</v>
      </c>
      <c r="P980">
        <f>DAY(Tabla1[[#This Row],[fecha]])</f>
        <v>4</v>
      </c>
      <c r="Q980">
        <f>MONTH(Tabla1[[#This Row],[fecha]])</f>
        <v>6</v>
      </c>
      <c r="R980">
        <f>YEAR(Tabla1[[#This Row],[fecha]])</f>
        <v>2019</v>
      </c>
      <c r="S980" t="str">
        <f t="shared" si="45"/>
        <v>'2019-6-4'</v>
      </c>
      <c r="T980" t="str">
        <f t="shared" si="46"/>
        <v/>
      </c>
      <c r="U980" t="str">
        <f t="shared" si="47"/>
        <v>insert into estados_cuenta (tipo_movimiento, concepto, fecha, cheque, total, deposito, pagado, estatus, created_at, updated_at, pagado_boolean, id_cuenta, id_admin) values('INGRESO','EF "LACTEOS FINOS LA MESA BADI" FACTURA 6133','2019-6-4','',580,580,580,'Pagado','2019-06-27 22:39:00','2019-06-27 22:39:00',1,3,2);</v>
      </c>
    </row>
    <row r="981" spans="1:21" x14ac:dyDescent="0.2">
      <c r="A981">
        <v>4</v>
      </c>
      <c r="B981" s="4">
        <v>43620</v>
      </c>
      <c r="D981" t="s">
        <v>480</v>
      </c>
      <c r="E981" s="1">
        <v>23200</v>
      </c>
      <c r="F981" s="1"/>
      <c r="G981" s="1">
        <v>56754.34</v>
      </c>
      <c r="H981" t="s">
        <v>137</v>
      </c>
      <c r="J981">
        <v>5</v>
      </c>
      <c r="K981" t="str">
        <f>IF(Tabla1[[#This Row],[cheque]]="","''",Tabla1[[#This Row],[cheque]])</f>
        <v>''</v>
      </c>
      <c r="L981">
        <f>VLOOKUP(Tabla1[[#This Row],[banco]],Hoja2!$A$1:$B$6,2,0)</f>
        <v>3</v>
      </c>
      <c r="M981" t="str">
        <f>CONCATENATE("'2019-",J981,"-",Tabla1[[#This Row],[dia]],"'")</f>
        <v>'2019-5-4'</v>
      </c>
      <c r="N981" s="4">
        <f>DATE(2019,J981,Tabla1[[#This Row],[dia]])</f>
        <v>43589</v>
      </c>
      <c r="P981">
        <f>DAY(Tabla1[[#This Row],[fecha]])</f>
        <v>4</v>
      </c>
      <c r="Q981">
        <f>MONTH(Tabla1[[#This Row],[fecha]])</f>
        <v>6</v>
      </c>
      <c r="R981">
        <f>YEAR(Tabla1[[#This Row],[fecha]])</f>
        <v>2019</v>
      </c>
      <c r="S981" t="str">
        <f t="shared" si="45"/>
        <v>'2019-6-4'</v>
      </c>
      <c r="T981" t="str">
        <f t="shared" si="46"/>
        <v/>
      </c>
      <c r="U981" t="str">
        <f t="shared" si="47"/>
        <v>insert into estados_cuenta (tipo_movimiento, concepto, fecha, cheque, total, deposito, pagado, estatus, created_at, updated_at, pagado_boolean, id_cuenta, id_admin) values('INGRESO','HXHE "SOCIAL PIJAMAS" FACTURA 6127','2019-6-4','',23200,23200,23200,'Pagado','2019-06-27 22:39:00','2019-06-27 22:39:00',1,3,2);</v>
      </c>
    </row>
    <row r="982" spans="1:21" x14ac:dyDescent="0.2">
      <c r="A982">
        <v>4</v>
      </c>
      <c r="B982" s="4">
        <v>43620</v>
      </c>
      <c r="D982" t="s">
        <v>13</v>
      </c>
      <c r="E982" s="1">
        <v>20000</v>
      </c>
      <c r="F982" s="1"/>
      <c r="G982" s="1">
        <v>54318.239999999998</v>
      </c>
      <c r="H982" t="s">
        <v>136</v>
      </c>
      <c r="J982">
        <v>5</v>
      </c>
      <c r="K982" t="str">
        <f>IF(Tabla1[[#This Row],[cheque]]="","''",Tabla1[[#This Row],[cheque]])</f>
        <v>''</v>
      </c>
      <c r="L982">
        <f>VLOOKUP(Tabla1[[#This Row],[banco]],Hoja2!$A$1:$B$6,2,0)</f>
        <v>2</v>
      </c>
      <c r="M982" t="str">
        <f>CONCATENATE("'2019-",J982,"-",Tabla1[[#This Row],[dia]],"'")</f>
        <v>'2019-5-4'</v>
      </c>
      <c r="N982" s="4">
        <f>DATE(2019,J982,Tabla1[[#This Row],[dia]])</f>
        <v>43589</v>
      </c>
      <c r="P982">
        <f>DAY(Tabla1[[#This Row],[fecha]])</f>
        <v>4</v>
      </c>
      <c r="Q982">
        <f>MONTH(Tabla1[[#This Row],[fecha]])</f>
        <v>6</v>
      </c>
      <c r="R982">
        <f>YEAR(Tabla1[[#This Row],[fecha]])</f>
        <v>2019</v>
      </c>
      <c r="S982" t="str">
        <f t="shared" si="45"/>
        <v>'2019-6-4'</v>
      </c>
      <c r="T982" t="str">
        <f t="shared" si="46"/>
        <v/>
      </c>
      <c r="U982" t="str">
        <f t="shared" si="47"/>
        <v>insert into estados_cuenta (tipo_movimiento, concepto, fecha, cheque, total, deposito, pagado, estatus, created_at, updated_at, pagado_boolean, id_cuenta, id_admin) values('INGRESO','TRASPASO DE HSBC A BANCOMER','2019-6-4','',20000,20000,20000,'Pagado','2019-06-27 22:39:00','2019-06-27 22:39:00',1,2,2);</v>
      </c>
    </row>
    <row r="983" spans="1:21" x14ac:dyDescent="0.2">
      <c r="A983">
        <v>4</v>
      </c>
      <c r="B983" s="4">
        <v>43620</v>
      </c>
      <c r="D983" t="s">
        <v>667</v>
      </c>
      <c r="F983" s="1">
        <v>1074.44</v>
      </c>
      <c r="G983" s="1">
        <v>53243.8</v>
      </c>
      <c r="H983" t="s">
        <v>136</v>
      </c>
      <c r="J983">
        <v>5</v>
      </c>
      <c r="K983" t="str">
        <f>IF(Tabla1[[#This Row],[cheque]]="","''",Tabla1[[#This Row],[cheque]])</f>
        <v>''</v>
      </c>
      <c r="L983">
        <f>VLOOKUP(Tabla1[[#This Row],[banco]],Hoja2!$A$1:$B$6,2,0)</f>
        <v>2</v>
      </c>
      <c r="M983" t="str">
        <f>CONCATENATE("'2019-",J983,"-",Tabla1[[#This Row],[dia]],"'")</f>
        <v>'2019-5-4'</v>
      </c>
      <c r="N983" s="4">
        <f>DATE(2019,J983,Tabla1[[#This Row],[dia]])</f>
        <v>43589</v>
      </c>
      <c r="P983">
        <f>DAY(Tabla1[[#This Row],[fecha]])</f>
        <v>4</v>
      </c>
      <c r="Q983">
        <f>MONTH(Tabla1[[#This Row],[fecha]])</f>
        <v>6</v>
      </c>
      <c r="R983">
        <f>YEAR(Tabla1[[#This Row],[fecha]])</f>
        <v>2019</v>
      </c>
      <c r="S983" t="str">
        <f t="shared" si="45"/>
        <v>'2019-6-4'</v>
      </c>
      <c r="T983" t="str">
        <f t="shared" si="46"/>
        <v>insert into estados_cuenta (tipo_movimiento, concepto, fecha, cheque, total, retiro, pagado, estatus, created_at, updated_at, pagado_boolean, id_cuenta, id_admin) values('EGRESO','CAPO "MORDIDA FELIZ", CAPO "LA MORDIDA FELIZ" Y "TROQUELADOS"','2019-6-4','',1074.44,1074.44,1074.44,'Pagado','2019-06-27 22:39:00','2019-06-27 22:39:00',1,2,2);</v>
      </c>
      <c r="U983" t="str">
        <f t="shared" si="47"/>
        <v/>
      </c>
    </row>
    <row r="984" spans="1:21" x14ac:dyDescent="0.2">
      <c r="A984">
        <v>4</v>
      </c>
      <c r="B984" s="4">
        <v>43620</v>
      </c>
      <c r="D984" t="s">
        <v>626</v>
      </c>
      <c r="F984" s="1">
        <v>58</v>
      </c>
      <c r="G984" s="1">
        <v>53185.8</v>
      </c>
      <c r="H984" t="s">
        <v>136</v>
      </c>
      <c r="J984">
        <v>5</v>
      </c>
      <c r="K984" t="str">
        <f>IF(Tabla1[[#This Row],[cheque]]="","''",Tabla1[[#This Row],[cheque]])</f>
        <v>''</v>
      </c>
      <c r="L984">
        <f>VLOOKUP(Tabla1[[#This Row],[banco]],Hoja2!$A$1:$B$6,2,0)</f>
        <v>2</v>
      </c>
      <c r="M984" t="str">
        <f>CONCATENATE("'2019-",J984,"-",Tabla1[[#This Row],[dia]],"'")</f>
        <v>'2019-5-4'</v>
      </c>
      <c r="N984" s="4">
        <f>DATE(2019,J984,Tabla1[[#This Row],[dia]])</f>
        <v>43589</v>
      </c>
      <c r="P984">
        <f>DAY(Tabla1[[#This Row],[fecha]])</f>
        <v>4</v>
      </c>
      <c r="Q984">
        <f>MONTH(Tabla1[[#This Row],[fecha]])</f>
        <v>6</v>
      </c>
      <c r="R984">
        <f>YEAR(Tabla1[[#This Row],[fecha]])</f>
        <v>2019</v>
      </c>
      <c r="S984" t="str">
        <f t="shared" si="45"/>
        <v>'2019-6-4'</v>
      </c>
      <c r="T984" t="str">
        <f t="shared" si="46"/>
        <v>insert into estados_cuenta (tipo_movimiento, concepto, fecha, cheque, total, retiro, pagado, estatus, created_at, updated_at, pagado_boolean, id_cuenta, id_admin) values('EGRESO','CAFETERIA BELEN','2019-6-4','',58,58,58,'Pagado','2019-06-27 22:39:00','2019-06-27 22:39:00',1,2,2);</v>
      </c>
      <c r="U984" t="str">
        <f t="shared" si="47"/>
        <v/>
      </c>
    </row>
    <row r="985" spans="1:21" x14ac:dyDescent="0.2">
      <c r="A985">
        <v>4</v>
      </c>
      <c r="B985" s="4">
        <v>43620</v>
      </c>
      <c r="D985" t="s">
        <v>393</v>
      </c>
      <c r="F985" s="1">
        <v>1000</v>
      </c>
      <c r="G985" s="1">
        <v>52185.8</v>
      </c>
      <c r="H985" t="s">
        <v>136</v>
      </c>
      <c r="J985">
        <v>5</v>
      </c>
      <c r="K985" t="str">
        <f>IF(Tabla1[[#This Row],[cheque]]="","''",Tabla1[[#This Row],[cheque]])</f>
        <v>''</v>
      </c>
      <c r="L985">
        <f>VLOOKUP(Tabla1[[#This Row],[banco]],Hoja2!$A$1:$B$6,2,0)</f>
        <v>2</v>
      </c>
      <c r="M985" t="str">
        <f>CONCATENATE("'2019-",J985,"-",Tabla1[[#This Row],[dia]],"'")</f>
        <v>'2019-5-4'</v>
      </c>
      <c r="N985" s="4">
        <f>DATE(2019,J985,Tabla1[[#This Row],[dia]])</f>
        <v>43589</v>
      </c>
      <c r="P985">
        <f>DAY(Tabla1[[#This Row],[fecha]])</f>
        <v>4</v>
      </c>
      <c r="Q985">
        <f>MONTH(Tabla1[[#This Row],[fecha]])</f>
        <v>6</v>
      </c>
      <c r="R985">
        <f>YEAR(Tabla1[[#This Row],[fecha]])</f>
        <v>2019</v>
      </c>
      <c r="S985" t="str">
        <f t="shared" si="45"/>
        <v>'2019-6-4'</v>
      </c>
      <c r="T985" t="str">
        <f t="shared" si="46"/>
        <v>insert into estados_cuenta (tipo_movimiento, concepto, fecha, cheque, total, retiro, pagado, estatus, created_at, updated_at, pagado_boolean, id_cuenta, id_admin) values('EGRESO','PAGO AGENCIA','2019-6-4','',1000,1000,1000,'Pagado','2019-06-27 22:39:00','2019-06-27 22:39:00',1,2,2);</v>
      </c>
      <c r="U985" t="str">
        <f t="shared" si="47"/>
        <v/>
      </c>
    </row>
    <row r="986" spans="1:21" x14ac:dyDescent="0.2">
      <c r="A986">
        <v>5</v>
      </c>
      <c r="B986" s="4">
        <v>43621</v>
      </c>
      <c r="D986" t="s">
        <v>388</v>
      </c>
      <c r="F986" s="1">
        <v>800</v>
      </c>
      <c r="G986" s="1">
        <v>55954.34</v>
      </c>
      <c r="H986" t="s">
        <v>137</v>
      </c>
      <c r="J986">
        <v>5</v>
      </c>
      <c r="K986" t="str">
        <f>IF(Tabla1[[#This Row],[cheque]]="","''",Tabla1[[#This Row],[cheque]])</f>
        <v>''</v>
      </c>
      <c r="L986">
        <f>VLOOKUP(Tabla1[[#This Row],[banco]],Hoja2!$A$1:$B$6,2,0)</f>
        <v>3</v>
      </c>
      <c r="M986" t="str">
        <f>CONCATENATE("'2019-",J986,"-",Tabla1[[#This Row],[dia]],"'")</f>
        <v>'2019-5-5'</v>
      </c>
      <c r="N986" s="4">
        <f>DATE(2019,J986,Tabla1[[#This Row],[dia]])</f>
        <v>43590</v>
      </c>
      <c r="P986">
        <f>DAY(Tabla1[[#This Row],[fecha]])</f>
        <v>5</v>
      </c>
      <c r="Q986">
        <f>MONTH(Tabla1[[#This Row],[fecha]])</f>
        <v>6</v>
      </c>
      <c r="R986">
        <f>YEAR(Tabla1[[#This Row],[fecha]])</f>
        <v>2019</v>
      </c>
      <c r="S986" t="str">
        <f t="shared" si="45"/>
        <v>'2019-6-5'</v>
      </c>
      <c r="T986" t="str">
        <f t="shared" si="46"/>
        <v>insert into estados_cuenta (tipo_movimiento, concepto, fecha, cheque, total, retiro, pagado, estatus, created_at, updated_at, pagado_boolean, id_cuenta, id_admin) values('EGRESO','CENTAUROS DEL NORTE','2019-6-5','',800,800,800,'Pagado','2019-06-27 22:39:00','2019-06-27 22:39:00',1,3,2);</v>
      </c>
      <c r="U986" t="str">
        <f t="shared" si="47"/>
        <v/>
      </c>
    </row>
    <row r="987" spans="1:21" x14ac:dyDescent="0.2">
      <c r="A987">
        <v>5</v>
      </c>
      <c r="B987" s="4">
        <v>43621</v>
      </c>
      <c r="D987" t="s">
        <v>481</v>
      </c>
      <c r="E987" s="1">
        <v>5614.4</v>
      </c>
      <c r="F987" s="1"/>
      <c r="G987" s="1">
        <v>61568.74</v>
      </c>
      <c r="H987" t="s">
        <v>137</v>
      </c>
      <c r="J987">
        <v>5</v>
      </c>
      <c r="K987" t="str">
        <f>IF(Tabla1[[#This Row],[cheque]]="","''",Tabla1[[#This Row],[cheque]])</f>
        <v>''</v>
      </c>
      <c r="L987">
        <f>VLOOKUP(Tabla1[[#This Row],[banco]],Hoja2!$A$1:$B$6,2,0)</f>
        <v>3</v>
      </c>
      <c r="M987" t="str">
        <f>CONCATENATE("'2019-",J987,"-",Tabla1[[#This Row],[dia]],"'")</f>
        <v>'2019-5-5'</v>
      </c>
      <c r="N987" s="4">
        <f>DATE(2019,J987,Tabla1[[#This Row],[dia]])</f>
        <v>43590</v>
      </c>
      <c r="P987">
        <f>DAY(Tabla1[[#This Row],[fecha]])</f>
        <v>5</v>
      </c>
      <c r="Q987">
        <f>MONTH(Tabla1[[#This Row],[fecha]])</f>
        <v>6</v>
      </c>
      <c r="R987">
        <f>YEAR(Tabla1[[#This Row],[fecha]])</f>
        <v>2019</v>
      </c>
      <c r="S987" t="str">
        <f t="shared" si="45"/>
        <v>'2019-6-5'</v>
      </c>
      <c r="T987" t="str">
        <f t="shared" si="46"/>
        <v/>
      </c>
      <c r="U987" t="str">
        <f t="shared" si="47"/>
        <v>insert into estados_cuenta (tipo_movimiento, concepto, fecha, cheque, total, deposito, pagado, estatus, created_at, updated_at, pagado_boolean, id_cuenta, id_admin) values('INGRESO','IMPI','2019-6-5','',5614.4,5614.4,5614.4,'Pagado','2019-06-27 22:39:00','2019-06-27 22:39:00',1,3,2);</v>
      </c>
    </row>
    <row r="988" spans="1:21" x14ac:dyDescent="0.2">
      <c r="A988">
        <v>5</v>
      </c>
      <c r="B988" s="4">
        <v>43621</v>
      </c>
      <c r="D988" t="s">
        <v>482</v>
      </c>
      <c r="E988" s="1">
        <v>11600</v>
      </c>
      <c r="F988" s="1"/>
      <c r="G988" s="1">
        <v>73168.740000000005</v>
      </c>
      <c r="H988" t="s">
        <v>137</v>
      </c>
      <c r="J988">
        <v>5</v>
      </c>
      <c r="K988" t="str">
        <f>IF(Tabla1[[#This Row],[cheque]]="","''",Tabla1[[#This Row],[cheque]])</f>
        <v>''</v>
      </c>
      <c r="L988">
        <f>VLOOKUP(Tabla1[[#This Row],[banco]],Hoja2!$A$1:$B$6,2,0)</f>
        <v>3</v>
      </c>
      <c r="M988" t="str">
        <f>CONCATENATE("'2019-",J988,"-",Tabla1[[#This Row],[dia]],"'")</f>
        <v>'2019-5-5'</v>
      </c>
      <c r="N988" s="4">
        <f>DATE(2019,J988,Tabla1[[#This Row],[dia]])</f>
        <v>43590</v>
      </c>
      <c r="P988">
        <f>DAY(Tabla1[[#This Row],[fecha]])</f>
        <v>5</v>
      </c>
      <c r="Q988">
        <f>MONTH(Tabla1[[#This Row],[fecha]])</f>
        <v>6</v>
      </c>
      <c r="R988">
        <f>YEAR(Tabla1[[#This Row],[fecha]])</f>
        <v>2019</v>
      </c>
      <c r="S988" t="str">
        <f t="shared" si="45"/>
        <v>'2019-6-5'</v>
      </c>
      <c r="T988" t="str">
        <f t="shared" si="46"/>
        <v/>
      </c>
      <c r="U988" t="str">
        <f t="shared" si="47"/>
        <v>insert into estados_cuenta (tipo_movimiento, concepto, fecha, cheque, total, deposito, pagado, estatus, created_at, updated_at, pagado_boolean, id_cuenta, id_admin) values('INGRESO','ANÁLISIS DE PATENTABILIDAD Y BT INTERNACIONAL (Máquina 1 homogeneizadora de materiales) y ANÁLISIS DE PATENTABILIDAD Y BT INTERNACIONAL (Máquina 2 conformadora de bloques). FACTURA 6124','2019-6-5','',11600,11600,11600,'Pagado','2019-06-27 22:39:00','2019-06-27 22:39:00',1,3,2);</v>
      </c>
    </row>
    <row r="989" spans="1:21" x14ac:dyDescent="0.2">
      <c r="A989">
        <v>5</v>
      </c>
      <c r="B989" s="4">
        <v>43621</v>
      </c>
      <c r="D989" t="s">
        <v>298</v>
      </c>
      <c r="F989" s="1">
        <v>147</v>
      </c>
      <c r="G989" s="1">
        <v>73021.740000000005</v>
      </c>
      <c r="H989" t="s">
        <v>137</v>
      </c>
      <c r="J989">
        <v>5</v>
      </c>
      <c r="K989" t="str">
        <f>IF(Tabla1[[#This Row],[cheque]]="","''",Tabla1[[#This Row],[cheque]])</f>
        <v>''</v>
      </c>
      <c r="L989">
        <f>VLOOKUP(Tabla1[[#This Row],[banco]],Hoja2!$A$1:$B$6,2,0)</f>
        <v>3</v>
      </c>
      <c r="M989" t="str">
        <f>CONCATENATE("'2019-",J989,"-",Tabla1[[#This Row],[dia]],"'")</f>
        <v>'2019-5-5'</v>
      </c>
      <c r="N989" s="4">
        <f>DATE(2019,J989,Tabla1[[#This Row],[dia]])</f>
        <v>43590</v>
      </c>
      <c r="P989">
        <f>DAY(Tabla1[[#This Row],[fecha]])</f>
        <v>5</v>
      </c>
      <c r="Q989">
        <f>MONTH(Tabla1[[#This Row],[fecha]])</f>
        <v>6</v>
      </c>
      <c r="R989">
        <f>YEAR(Tabla1[[#This Row],[fecha]])</f>
        <v>2019</v>
      </c>
      <c r="S989" t="str">
        <f t="shared" si="45"/>
        <v>'2019-6-5'</v>
      </c>
      <c r="T989" t="str">
        <f t="shared" si="46"/>
        <v>insert into estados_cuenta (tipo_movimiento, concepto, fecha, cheque, total, retiro, pagado, estatus, created_at, updated_at, pagado_boolean, id_cuenta, id_admin) values('EGRESO','ECOGAS','2019-6-5','',147,147,147,'Pagado','2019-06-27 22:39:00','2019-06-27 22:39:00',1,3,2);</v>
      </c>
      <c r="U989" t="str">
        <f t="shared" si="47"/>
        <v/>
      </c>
    </row>
    <row r="990" spans="1:21" x14ac:dyDescent="0.2">
      <c r="A990">
        <v>5</v>
      </c>
      <c r="B990" s="4">
        <v>43621</v>
      </c>
      <c r="D990" t="s">
        <v>105</v>
      </c>
      <c r="E990" s="1">
        <v>147</v>
      </c>
      <c r="F990" s="1"/>
      <c r="G990" s="1">
        <v>73168.740000000005</v>
      </c>
      <c r="H990" t="s">
        <v>137</v>
      </c>
      <c r="J990">
        <v>5</v>
      </c>
      <c r="K990" t="str">
        <f>IF(Tabla1[[#This Row],[cheque]]="","''",Tabla1[[#This Row],[cheque]])</f>
        <v>''</v>
      </c>
      <c r="L990">
        <f>VLOOKUP(Tabla1[[#This Row],[banco]],Hoja2!$A$1:$B$6,2,0)</f>
        <v>3</v>
      </c>
      <c r="M990" t="str">
        <f>CONCATENATE("'2019-",J990,"-",Tabla1[[#This Row],[dia]],"'")</f>
        <v>'2019-5-5'</v>
      </c>
      <c r="N990" s="4">
        <f>DATE(2019,J990,Tabla1[[#This Row],[dia]])</f>
        <v>43590</v>
      </c>
      <c r="P990">
        <f>DAY(Tabla1[[#This Row],[fecha]])</f>
        <v>5</v>
      </c>
      <c r="Q990">
        <f>MONTH(Tabla1[[#This Row],[fecha]])</f>
        <v>6</v>
      </c>
      <c r="R990">
        <f>YEAR(Tabla1[[#This Row],[fecha]])</f>
        <v>2019</v>
      </c>
      <c r="S990" t="str">
        <f t="shared" si="45"/>
        <v>'2019-6-5'</v>
      </c>
      <c r="T990" t="str">
        <f t="shared" si="46"/>
        <v/>
      </c>
      <c r="U990" t="str">
        <f t="shared" si="47"/>
        <v>insert into estados_cuenta (tipo_movimiento, concepto, fecha, cheque, total, deposito, pagado, estatus, created_at, updated_at, pagado_boolean, id_cuenta, id_admin) values('INGRESO','REVERSO ECOGAS','2019-6-5','',147,147,147,'Pagado','2019-06-27 22:39:00','2019-06-27 22:39:00',1,3,2);</v>
      </c>
    </row>
    <row r="991" spans="1:21" x14ac:dyDescent="0.2">
      <c r="A991">
        <v>5</v>
      </c>
      <c r="B991" s="4">
        <v>43621</v>
      </c>
      <c r="D991" t="s">
        <v>483</v>
      </c>
      <c r="F991" s="1">
        <v>520</v>
      </c>
      <c r="G991" s="1">
        <v>72648.740000000005</v>
      </c>
      <c r="H991" t="s">
        <v>137</v>
      </c>
      <c r="J991">
        <v>5</v>
      </c>
      <c r="K991" t="str">
        <f>IF(Tabla1[[#This Row],[cheque]]="","''",Tabla1[[#This Row],[cheque]])</f>
        <v>''</v>
      </c>
      <c r="L991">
        <f>VLOOKUP(Tabla1[[#This Row],[banco]],Hoja2!$A$1:$B$6,2,0)</f>
        <v>3</v>
      </c>
      <c r="M991" t="str">
        <f>CONCATENATE("'2019-",J991,"-",Tabla1[[#This Row],[dia]],"'")</f>
        <v>'2019-5-5'</v>
      </c>
      <c r="N991" s="4">
        <f>DATE(2019,J991,Tabla1[[#This Row],[dia]])</f>
        <v>43590</v>
      </c>
      <c r="P991">
        <f>DAY(Tabla1[[#This Row],[fecha]])</f>
        <v>5</v>
      </c>
      <c r="Q991">
        <f>MONTH(Tabla1[[#This Row],[fecha]])</f>
        <v>6</v>
      </c>
      <c r="R991">
        <f>YEAR(Tabla1[[#This Row],[fecha]])</f>
        <v>2019</v>
      </c>
      <c r="S991" t="str">
        <f t="shared" si="45"/>
        <v>'2019-6-5'</v>
      </c>
      <c r="T991" t="str">
        <f t="shared" si="46"/>
        <v>insert into estados_cuenta (tipo_movimiento, concepto, fecha, cheque, total, retiro, pagado, estatus, created_at, updated_at, pagado_boolean, id_cuenta, id_admin) values('EGRESO','PAGO LILIAN','2019-6-5','',520,520,520,'Pagado','2019-06-27 22:39:00','2019-06-27 22:39:00',1,3,2);</v>
      </c>
      <c r="U991" t="str">
        <f t="shared" si="47"/>
        <v/>
      </c>
    </row>
    <row r="992" spans="1:21" x14ac:dyDescent="0.2">
      <c r="A992">
        <v>6</v>
      </c>
      <c r="B992" s="4">
        <v>43622</v>
      </c>
      <c r="D992" t="s">
        <v>484</v>
      </c>
      <c r="E992" s="1">
        <v>2758.48</v>
      </c>
      <c r="F992" s="1"/>
      <c r="G992" s="1">
        <v>75407.22</v>
      </c>
      <c r="H992" t="s">
        <v>137</v>
      </c>
      <c r="J992">
        <v>5</v>
      </c>
      <c r="K992" t="str">
        <f>IF(Tabla1[[#This Row],[cheque]]="","''",Tabla1[[#This Row],[cheque]])</f>
        <v>''</v>
      </c>
      <c r="L992">
        <f>VLOOKUP(Tabla1[[#This Row],[banco]],Hoja2!$A$1:$B$6,2,0)</f>
        <v>3</v>
      </c>
      <c r="M992" t="str">
        <f>CONCATENATE("'2019-",J992,"-",Tabla1[[#This Row],[dia]],"'")</f>
        <v>'2019-5-6'</v>
      </c>
      <c r="N992" s="4">
        <f>DATE(2019,J992,Tabla1[[#This Row],[dia]])</f>
        <v>43591</v>
      </c>
      <c r="P992">
        <f>DAY(Tabla1[[#This Row],[fecha]])</f>
        <v>6</v>
      </c>
      <c r="Q992">
        <f>MONTH(Tabla1[[#This Row],[fecha]])</f>
        <v>6</v>
      </c>
      <c r="R992">
        <f>YEAR(Tabla1[[#This Row],[fecha]])</f>
        <v>2019</v>
      </c>
      <c r="S992" t="str">
        <f t="shared" si="45"/>
        <v>'2019-6-6'</v>
      </c>
      <c r="T992" t="str">
        <f t="shared" si="46"/>
        <v/>
      </c>
      <c r="U992" t="str">
        <f t="shared" si="47"/>
        <v>insert into estados_cuenta (tipo_movimiento, concepto, fecha, cheque, total, deposito, pagado, estatus, created_at, updated_at, pagado_boolean, id_cuenta, id_admin) values('INGRESO','REN Y DUSO INSTITUTO GASTRONOMICO L ́ECOLE DUCHEF SISTEMAS EDUCATIVOS DEL NORTE A.C. PAGO 2/3 FACTURA 6093','2019-6-6','',2758.48,2758.48,2758.48,'Pagado','2019-06-27 22:39:00','2019-06-27 22:39:00',1,3,2);</v>
      </c>
    </row>
    <row r="993" spans="1:21" x14ac:dyDescent="0.2">
      <c r="A993">
        <v>6</v>
      </c>
      <c r="B993" s="4">
        <v>43622</v>
      </c>
      <c r="D993" t="s">
        <v>13</v>
      </c>
      <c r="F993" s="1">
        <v>13000</v>
      </c>
      <c r="G993" s="1">
        <v>62407.22</v>
      </c>
      <c r="H993" t="s">
        <v>137</v>
      </c>
      <c r="J993">
        <v>5</v>
      </c>
      <c r="K993" t="str">
        <f>IF(Tabla1[[#This Row],[cheque]]="","''",Tabla1[[#This Row],[cheque]])</f>
        <v>''</v>
      </c>
      <c r="L993">
        <f>VLOOKUP(Tabla1[[#This Row],[banco]],Hoja2!$A$1:$B$6,2,0)</f>
        <v>3</v>
      </c>
      <c r="M993" t="str">
        <f>CONCATENATE("'2019-",J993,"-",Tabla1[[#This Row],[dia]],"'")</f>
        <v>'2019-5-6'</v>
      </c>
      <c r="N993" s="4">
        <f>DATE(2019,J993,Tabla1[[#This Row],[dia]])</f>
        <v>43591</v>
      </c>
      <c r="P993">
        <f>DAY(Tabla1[[#This Row],[fecha]])</f>
        <v>6</v>
      </c>
      <c r="Q993">
        <f>MONTH(Tabla1[[#This Row],[fecha]])</f>
        <v>6</v>
      </c>
      <c r="R993">
        <f>YEAR(Tabla1[[#This Row],[fecha]])</f>
        <v>2019</v>
      </c>
      <c r="S993" t="str">
        <f t="shared" si="45"/>
        <v>'2019-6-6'</v>
      </c>
      <c r="T993" t="str">
        <f t="shared" si="46"/>
        <v>insert into estados_cuenta (tipo_movimiento, concepto, fecha, cheque, total, retiro, pagado, estatus, created_at, updated_at, pagado_boolean, id_cuenta, id_admin) values('EGRESO','TRASPASO DE HSBC A BANCOMER','2019-6-6','',13000,13000,13000,'Pagado','2019-06-27 22:39:00','2019-06-27 22:39:00',1,3,2);</v>
      </c>
      <c r="U993" t="str">
        <f t="shared" si="47"/>
        <v/>
      </c>
    </row>
    <row r="994" spans="1:21" x14ac:dyDescent="0.2">
      <c r="A994">
        <v>6</v>
      </c>
      <c r="B994" s="4">
        <v>43622</v>
      </c>
      <c r="D994" t="s">
        <v>81</v>
      </c>
      <c r="F994" s="1">
        <v>2446</v>
      </c>
      <c r="G994" s="1">
        <v>59961.22</v>
      </c>
      <c r="H994" t="s">
        <v>137</v>
      </c>
      <c r="J994">
        <v>6</v>
      </c>
      <c r="K994" t="str">
        <f>IF(Tabla1[[#This Row],[cheque]]="","''",Tabla1[[#This Row],[cheque]])</f>
        <v>''</v>
      </c>
      <c r="L994">
        <f>VLOOKUP(Tabla1[[#This Row],[banco]],Hoja2!$A$1:$B$6,2,0)</f>
        <v>3</v>
      </c>
      <c r="M994" t="str">
        <f>CONCATENATE("'2019-",J994,"-",Tabla1[[#This Row],[dia]],"'")</f>
        <v>'2019-6-6'</v>
      </c>
      <c r="N994" s="4">
        <f>DATE(2019,J994,Tabla1[[#This Row],[dia]])</f>
        <v>43622</v>
      </c>
      <c r="P994">
        <f>DAY(Tabla1[[#This Row],[fecha]])</f>
        <v>6</v>
      </c>
      <c r="Q994">
        <f>MONTH(Tabla1[[#This Row],[fecha]])</f>
        <v>6</v>
      </c>
      <c r="R994">
        <f>YEAR(Tabla1[[#This Row],[fecha]])</f>
        <v>2019</v>
      </c>
      <c r="S994" t="str">
        <f t="shared" si="45"/>
        <v>'2019-6-6'</v>
      </c>
      <c r="T994" t="str">
        <f t="shared" si="46"/>
        <v>insert into estados_cuenta (tipo_movimiento, concepto, fecha, cheque, total, retiro, pagado, estatus, created_at, updated_at, pagado_boolean, id_cuenta, id_admin) values('EGRESO','COMIS PAOLA','2019-6-6','',2446,2446,2446,'Pagado','2019-06-27 22:39:00','2019-06-27 22:39:00',1,3,2);</v>
      </c>
      <c r="U994" t="str">
        <f t="shared" si="47"/>
        <v/>
      </c>
    </row>
    <row r="995" spans="1:21" x14ac:dyDescent="0.2">
      <c r="A995">
        <v>6</v>
      </c>
      <c r="B995" s="4">
        <v>43622</v>
      </c>
      <c r="D995" t="s">
        <v>82</v>
      </c>
      <c r="F995" s="1">
        <v>417.8</v>
      </c>
      <c r="G995" s="1">
        <v>59543.42</v>
      </c>
      <c r="H995" t="s">
        <v>137</v>
      </c>
      <c r="J995">
        <v>6</v>
      </c>
      <c r="K995" t="str">
        <f>IF(Tabla1[[#This Row],[cheque]]="","''",Tabla1[[#This Row],[cheque]])</f>
        <v>''</v>
      </c>
      <c r="L995">
        <f>VLOOKUP(Tabla1[[#This Row],[banco]],Hoja2!$A$1:$B$6,2,0)</f>
        <v>3</v>
      </c>
      <c r="M995" t="str">
        <f>CONCATENATE("'2019-",J995,"-",Tabla1[[#This Row],[dia]],"'")</f>
        <v>'2019-6-6'</v>
      </c>
      <c r="N995" s="4">
        <f>DATE(2019,J995,Tabla1[[#This Row],[dia]])</f>
        <v>43622</v>
      </c>
      <c r="P995">
        <f>DAY(Tabla1[[#This Row],[fecha]])</f>
        <v>6</v>
      </c>
      <c r="Q995">
        <f>MONTH(Tabla1[[#This Row],[fecha]])</f>
        <v>6</v>
      </c>
      <c r="R995">
        <f>YEAR(Tabla1[[#This Row],[fecha]])</f>
        <v>2019</v>
      </c>
      <c r="S995" t="str">
        <f t="shared" si="45"/>
        <v>'2019-6-6'</v>
      </c>
      <c r="T995" t="str">
        <f t="shared" si="46"/>
        <v>insert into estados_cuenta (tipo_movimiento, concepto, fecha, cheque, total, retiro, pagado, estatus, created_at, updated_at, pagado_boolean, id_cuenta, id_admin) values('EGRESO','COMIS JUAN CARLOS','2019-6-6','',417.8,417.8,417.8,'Pagado','2019-06-27 22:39:00','2019-06-27 22:39:00',1,3,2);</v>
      </c>
      <c r="U995" t="str">
        <f t="shared" si="47"/>
        <v/>
      </c>
    </row>
    <row r="996" spans="1:21" x14ac:dyDescent="0.2">
      <c r="A996">
        <v>6</v>
      </c>
      <c r="B996" s="4">
        <v>43622</v>
      </c>
      <c r="D996" t="s">
        <v>84</v>
      </c>
      <c r="F996" s="1">
        <v>415</v>
      </c>
      <c r="G996" s="1">
        <v>59128.42</v>
      </c>
      <c r="H996" t="s">
        <v>137</v>
      </c>
      <c r="J996">
        <v>6</v>
      </c>
      <c r="K996" t="str">
        <f>IF(Tabla1[[#This Row],[cheque]]="","''",Tabla1[[#This Row],[cheque]])</f>
        <v>''</v>
      </c>
      <c r="L996">
        <f>VLOOKUP(Tabla1[[#This Row],[banco]],Hoja2!$A$1:$B$6,2,0)</f>
        <v>3</v>
      </c>
      <c r="M996" t="str">
        <f>CONCATENATE("'2019-",J996,"-",Tabla1[[#This Row],[dia]],"'")</f>
        <v>'2019-6-6'</v>
      </c>
      <c r="N996" s="4">
        <f>DATE(2019,J996,Tabla1[[#This Row],[dia]])</f>
        <v>43622</v>
      </c>
      <c r="P996">
        <f>DAY(Tabla1[[#This Row],[fecha]])</f>
        <v>6</v>
      </c>
      <c r="Q996">
        <f>MONTH(Tabla1[[#This Row],[fecha]])</f>
        <v>6</v>
      </c>
      <c r="R996">
        <f>YEAR(Tabla1[[#This Row],[fecha]])</f>
        <v>2019</v>
      </c>
      <c r="S996" t="str">
        <f t="shared" si="45"/>
        <v>'2019-6-6'</v>
      </c>
      <c r="T996" t="str">
        <f t="shared" si="46"/>
        <v>insert into estados_cuenta (tipo_movimiento, concepto, fecha, cheque, total, retiro, pagado, estatus, created_at, updated_at, pagado_boolean, id_cuenta, id_admin) values('EGRESO','COMIS DIANA','2019-6-6','',415,415,415,'Pagado','2019-06-27 22:39:00','2019-06-27 22:39:00',1,3,2);</v>
      </c>
      <c r="U996" t="str">
        <f t="shared" si="47"/>
        <v/>
      </c>
    </row>
    <row r="997" spans="1:21" x14ac:dyDescent="0.2">
      <c r="A997">
        <v>6</v>
      </c>
      <c r="B997" s="4">
        <v>43622</v>
      </c>
      <c r="D997" t="s">
        <v>85</v>
      </c>
      <c r="F997" s="1">
        <v>572.5</v>
      </c>
      <c r="G997" s="1">
        <v>58555.92</v>
      </c>
      <c r="H997" t="s">
        <v>137</v>
      </c>
      <c r="J997">
        <v>6</v>
      </c>
      <c r="K997" t="str">
        <f>IF(Tabla1[[#This Row],[cheque]]="","''",Tabla1[[#This Row],[cheque]])</f>
        <v>''</v>
      </c>
      <c r="L997">
        <f>VLOOKUP(Tabla1[[#This Row],[banco]],Hoja2!$A$1:$B$6,2,0)</f>
        <v>3</v>
      </c>
      <c r="M997" t="str">
        <f>CONCATENATE("'2019-",J997,"-",Tabla1[[#This Row],[dia]],"'")</f>
        <v>'2019-6-6'</v>
      </c>
      <c r="N997" s="4">
        <f>DATE(2019,J997,Tabla1[[#This Row],[dia]])</f>
        <v>43622</v>
      </c>
      <c r="P997">
        <f>DAY(Tabla1[[#This Row],[fecha]])</f>
        <v>6</v>
      </c>
      <c r="Q997">
        <f>MONTH(Tabla1[[#This Row],[fecha]])</f>
        <v>6</v>
      </c>
      <c r="R997">
        <f>YEAR(Tabla1[[#This Row],[fecha]])</f>
        <v>2019</v>
      </c>
      <c r="S997" t="str">
        <f t="shared" si="45"/>
        <v>'2019-6-6'</v>
      </c>
      <c r="T997" t="str">
        <f t="shared" si="46"/>
        <v>insert into estados_cuenta (tipo_movimiento, concepto, fecha, cheque, total, retiro, pagado, estatus, created_at, updated_at, pagado_boolean, id_cuenta, id_admin) values('EGRESO','COMIS BETTY','2019-6-6','',572.5,572.5,572.5,'Pagado','2019-06-27 22:39:00','2019-06-27 22:39:00',1,3,2);</v>
      </c>
      <c r="U997" t="str">
        <f t="shared" si="47"/>
        <v/>
      </c>
    </row>
    <row r="998" spans="1:21" x14ac:dyDescent="0.2">
      <c r="A998">
        <v>6</v>
      </c>
      <c r="B998" s="4">
        <v>43622</v>
      </c>
      <c r="D998" t="s">
        <v>485</v>
      </c>
      <c r="F998" s="1">
        <v>5224.63</v>
      </c>
      <c r="G998" s="1">
        <v>53331.29</v>
      </c>
      <c r="H998" t="s">
        <v>137</v>
      </c>
      <c r="J998">
        <v>6</v>
      </c>
      <c r="K998" t="str">
        <f>IF(Tabla1[[#This Row],[cheque]]="","''",Tabla1[[#This Row],[cheque]])</f>
        <v>''</v>
      </c>
      <c r="L998">
        <f>VLOOKUP(Tabla1[[#This Row],[banco]],Hoja2!$A$1:$B$6,2,0)</f>
        <v>3</v>
      </c>
      <c r="M998" t="str">
        <f>CONCATENATE("'2019-",J998,"-",Tabla1[[#This Row],[dia]],"'")</f>
        <v>'2019-6-6'</v>
      </c>
      <c r="N998" s="4">
        <f>DATE(2019,J998,Tabla1[[#This Row],[dia]])</f>
        <v>43622</v>
      </c>
      <c r="P998">
        <f>DAY(Tabla1[[#This Row],[fecha]])</f>
        <v>6</v>
      </c>
      <c r="Q998">
        <f>MONTH(Tabla1[[#This Row],[fecha]])</f>
        <v>6</v>
      </c>
      <c r="R998">
        <f>YEAR(Tabla1[[#This Row],[fecha]])</f>
        <v>2019</v>
      </c>
      <c r="S998" t="str">
        <f t="shared" si="45"/>
        <v>'2019-6-6'</v>
      </c>
      <c r="T998" t="str">
        <f t="shared" si="46"/>
        <v>insert into estados_cuenta (tipo_movimiento, concepto, fecha, cheque, total, retiro, pagado, estatus, created_at, updated_at, pagado_boolean, id_cuenta, id_admin) values('EGRESO','COMIS RAFA 1/2','2019-6-6','',5224.63,5224.63,5224.63,'Pagado','2019-06-27 22:39:00','2019-06-27 22:39:00',1,3,2);</v>
      </c>
      <c r="U998" t="str">
        <f t="shared" si="47"/>
        <v/>
      </c>
    </row>
    <row r="999" spans="1:21" x14ac:dyDescent="0.2">
      <c r="A999">
        <v>6</v>
      </c>
      <c r="B999" s="4">
        <v>43622</v>
      </c>
      <c r="D999" t="s">
        <v>5</v>
      </c>
      <c r="F999" s="1">
        <v>15000</v>
      </c>
      <c r="G999" s="1">
        <v>38331.29</v>
      </c>
      <c r="H999" t="s">
        <v>137</v>
      </c>
      <c r="J999">
        <v>6</v>
      </c>
      <c r="K999" t="str">
        <f>IF(Tabla1[[#This Row],[cheque]]="","''",Tabla1[[#This Row],[cheque]])</f>
        <v>''</v>
      </c>
      <c r="L999">
        <f>VLOOKUP(Tabla1[[#This Row],[banco]],Hoja2!$A$1:$B$6,2,0)</f>
        <v>3</v>
      </c>
      <c r="M999" t="str">
        <f>CONCATENATE("'2019-",J999,"-",Tabla1[[#This Row],[dia]],"'")</f>
        <v>'2019-6-6'</v>
      </c>
      <c r="N999" s="4">
        <f>DATE(2019,J999,Tabla1[[#This Row],[dia]])</f>
        <v>43622</v>
      </c>
      <c r="P999">
        <f>DAY(Tabla1[[#This Row],[fecha]])</f>
        <v>6</v>
      </c>
      <c r="Q999">
        <f>MONTH(Tabla1[[#This Row],[fecha]])</f>
        <v>6</v>
      </c>
      <c r="R999">
        <f>YEAR(Tabla1[[#This Row],[fecha]])</f>
        <v>2019</v>
      </c>
      <c r="S999" t="str">
        <f t="shared" si="45"/>
        <v>'2019-6-6'</v>
      </c>
      <c r="T999" t="str">
        <f t="shared" si="46"/>
        <v>insert into estados_cuenta (tipo_movimiento, concepto, fecha, cheque, total, retiro, pagado, estatus, created_at, updated_at, pagado_boolean, id_cuenta, id_admin) values('EGRESO','TRASPASO DE HSBC A SCOTIABANK','2019-6-6','',15000,15000,15000,'Pagado','2019-06-27 22:39:00','2019-06-27 22:39:00',1,3,2);</v>
      </c>
      <c r="U999" t="str">
        <f t="shared" si="47"/>
        <v/>
      </c>
    </row>
    <row r="1000" spans="1:21" x14ac:dyDescent="0.2">
      <c r="A1000">
        <v>6</v>
      </c>
      <c r="B1000" s="4">
        <v>43622</v>
      </c>
      <c r="D1000" t="s">
        <v>243</v>
      </c>
      <c r="F1000" s="1">
        <v>1044</v>
      </c>
      <c r="G1000" s="1">
        <v>37287.29</v>
      </c>
      <c r="H1000" t="s">
        <v>137</v>
      </c>
      <c r="J1000">
        <v>6</v>
      </c>
      <c r="K1000" t="str">
        <f>IF(Tabla1[[#This Row],[cheque]]="","''",Tabla1[[#This Row],[cheque]])</f>
        <v>''</v>
      </c>
      <c r="L1000">
        <f>VLOOKUP(Tabla1[[#This Row],[banco]],Hoja2!$A$1:$B$6,2,0)</f>
        <v>3</v>
      </c>
      <c r="M1000" t="str">
        <f>CONCATENATE("'2019-",J1000,"-",Tabla1[[#This Row],[dia]],"'")</f>
        <v>'2019-6-6'</v>
      </c>
      <c r="N1000" s="4">
        <f>DATE(2019,J1000,Tabla1[[#This Row],[dia]])</f>
        <v>43622</v>
      </c>
      <c r="P1000">
        <f>DAY(Tabla1[[#This Row],[fecha]])</f>
        <v>6</v>
      </c>
      <c r="Q1000">
        <f>MONTH(Tabla1[[#This Row],[fecha]])</f>
        <v>6</v>
      </c>
      <c r="R1000">
        <f>YEAR(Tabla1[[#This Row],[fecha]])</f>
        <v>2019</v>
      </c>
      <c r="S1000" t="str">
        <f t="shared" si="45"/>
        <v>'2019-6-6'</v>
      </c>
      <c r="T1000" t="str">
        <f t="shared" si="46"/>
        <v>insert into estados_cuenta (tipo_movimiento, concepto, fecha, cheque, total, retiro, pagado, estatus, created_at, updated_at, pagado_boolean, id_cuenta, id_admin) values('EGRESO','PAGO SOKOLABS','2019-6-6','',1044,1044,1044,'Pagado','2019-06-27 22:39:00','2019-06-27 22:39:00',1,3,2);</v>
      </c>
      <c r="U1000" t="str">
        <f t="shared" si="47"/>
        <v/>
      </c>
    </row>
    <row r="1001" spans="1:21" x14ac:dyDescent="0.2">
      <c r="A1001">
        <v>6</v>
      </c>
      <c r="B1001" s="4">
        <v>43622</v>
      </c>
      <c r="D1001" t="s">
        <v>486</v>
      </c>
      <c r="F1001" s="1">
        <v>285.94</v>
      </c>
      <c r="G1001" s="1">
        <v>37001.35</v>
      </c>
      <c r="H1001" t="s">
        <v>137</v>
      </c>
      <c r="J1001">
        <v>6</v>
      </c>
      <c r="K1001" t="str">
        <f>IF(Tabla1[[#This Row],[cheque]]="","''",Tabla1[[#This Row],[cheque]])</f>
        <v>''</v>
      </c>
      <c r="L1001">
        <f>VLOOKUP(Tabla1[[#This Row],[banco]],Hoja2!$A$1:$B$6,2,0)</f>
        <v>3</v>
      </c>
      <c r="M1001" t="str">
        <f>CONCATENATE("'2019-",J1001,"-",Tabla1[[#This Row],[dia]],"'")</f>
        <v>'2019-6-6'</v>
      </c>
      <c r="N1001" s="4">
        <f>DATE(2019,J1001,Tabla1[[#This Row],[dia]])</f>
        <v>43622</v>
      </c>
      <c r="P1001">
        <f>DAY(Tabla1[[#This Row],[fecha]])</f>
        <v>6</v>
      </c>
      <c r="Q1001">
        <f>MONTH(Tabla1[[#This Row],[fecha]])</f>
        <v>6</v>
      </c>
      <c r="R1001">
        <f>YEAR(Tabla1[[#This Row],[fecha]])</f>
        <v>2019</v>
      </c>
      <c r="S1001" t="str">
        <f t="shared" si="45"/>
        <v>'2019-6-6'</v>
      </c>
      <c r="T1001" t="str">
        <f t="shared" si="46"/>
        <v>insert into estados_cuenta (tipo_movimiento, concepto, fecha, cheque, total, retiro, pagado, estatus, created_at, updated_at, pagado_boolean, id_cuenta, id_admin) values('EGRESO','PAGO PUNTO ALERTA','2019-6-6','',285.94,285.94,285.94,'Pagado','2019-06-27 22:39:00','2019-06-27 22:39:00',1,3,2);</v>
      </c>
      <c r="U1001" t="str">
        <f t="shared" si="47"/>
        <v/>
      </c>
    </row>
    <row r="1002" spans="1:21" x14ac:dyDescent="0.2">
      <c r="A1002">
        <v>6</v>
      </c>
      <c r="B1002" s="4">
        <v>43622</v>
      </c>
      <c r="D1002" t="s">
        <v>487</v>
      </c>
      <c r="F1002" s="1">
        <v>1950.37</v>
      </c>
      <c r="G1002" s="1">
        <v>35050.980000000003</v>
      </c>
      <c r="H1002" t="s">
        <v>137</v>
      </c>
      <c r="J1002">
        <v>6</v>
      </c>
      <c r="K1002" t="str">
        <f>IF(Tabla1[[#This Row],[cheque]]="","''",Tabla1[[#This Row],[cheque]])</f>
        <v>''</v>
      </c>
      <c r="L1002">
        <f>VLOOKUP(Tabla1[[#This Row],[banco]],Hoja2!$A$1:$B$6,2,0)</f>
        <v>3</v>
      </c>
      <c r="M1002" t="str">
        <f>CONCATENATE("'2019-",J1002,"-",Tabla1[[#This Row],[dia]],"'")</f>
        <v>'2019-6-6'</v>
      </c>
      <c r="N1002" s="4">
        <f>DATE(2019,J1002,Tabla1[[#This Row],[dia]])</f>
        <v>43622</v>
      </c>
      <c r="P1002">
        <f>DAY(Tabla1[[#This Row],[fecha]])</f>
        <v>6</v>
      </c>
      <c r="Q1002">
        <f>MONTH(Tabla1[[#This Row],[fecha]])</f>
        <v>6</v>
      </c>
      <c r="R1002">
        <f>YEAR(Tabla1[[#This Row],[fecha]])</f>
        <v>2019</v>
      </c>
      <c r="S1002" t="str">
        <f t="shared" si="45"/>
        <v>'2019-6-6'</v>
      </c>
      <c r="T1002" t="str">
        <f t="shared" si="46"/>
        <v>insert into estados_cuenta (tipo_movimiento, concepto, fecha, cheque, total, retiro, pagado, estatus, created_at, updated_at, pagado_boolean, id_cuenta, id_admin) values('EGRESO','COMIS RAFA 2/2','2019-6-6','',1950.37,1950.37,1950.37,'Pagado','2019-06-27 22:39:00','2019-06-27 22:39:00',1,3,2);</v>
      </c>
      <c r="U1002" t="str">
        <f t="shared" si="47"/>
        <v/>
      </c>
    </row>
    <row r="1003" spans="1:21" x14ac:dyDescent="0.2">
      <c r="A1003">
        <v>6</v>
      </c>
      <c r="B1003" s="4">
        <v>43622</v>
      </c>
      <c r="D1003" t="s">
        <v>155</v>
      </c>
      <c r="F1003" s="1">
        <v>998</v>
      </c>
      <c r="G1003" s="1">
        <v>34052.980000000003</v>
      </c>
      <c r="H1003" t="s">
        <v>137</v>
      </c>
      <c r="J1003">
        <v>6</v>
      </c>
      <c r="K1003" t="str">
        <f>IF(Tabla1[[#This Row],[cheque]]="","''",Tabla1[[#This Row],[cheque]])</f>
        <v>''</v>
      </c>
      <c r="L1003">
        <f>VLOOKUP(Tabla1[[#This Row],[banco]],Hoja2!$A$1:$B$6,2,0)</f>
        <v>3</v>
      </c>
      <c r="M1003" t="str">
        <f>CONCATENATE("'2019-",J1003,"-",Tabla1[[#This Row],[dia]],"'")</f>
        <v>'2019-6-6'</v>
      </c>
      <c r="N1003" s="4">
        <f>DATE(2019,J1003,Tabla1[[#This Row],[dia]])</f>
        <v>43622</v>
      </c>
      <c r="P1003">
        <f>DAY(Tabla1[[#This Row],[fecha]])</f>
        <v>6</v>
      </c>
      <c r="Q1003">
        <f>MONTH(Tabla1[[#This Row],[fecha]])</f>
        <v>6</v>
      </c>
      <c r="R1003">
        <f>YEAR(Tabla1[[#This Row],[fecha]])</f>
        <v>2019</v>
      </c>
      <c r="S1003" t="str">
        <f t="shared" si="45"/>
        <v>'2019-6-6'</v>
      </c>
      <c r="T1003" t="str">
        <f t="shared" si="46"/>
        <v>insert into estados_cuenta (tipo_movimiento, concepto, fecha, cheque, total, retiro, pagado, estatus, created_at, updated_at, pagado_boolean, id_cuenta, id_admin) values('EGRESO','COMIS AIME','2019-6-6','',998,998,998,'Pagado','2019-06-27 22:39:00','2019-06-27 22:39:00',1,3,2);</v>
      </c>
      <c r="U1003" t="str">
        <f t="shared" si="47"/>
        <v/>
      </c>
    </row>
    <row r="1004" spans="1:21" x14ac:dyDescent="0.2">
      <c r="A1004">
        <v>6</v>
      </c>
      <c r="B1004" s="4">
        <v>43622</v>
      </c>
      <c r="D1004" t="s">
        <v>488</v>
      </c>
      <c r="E1004" s="1">
        <v>23518.39</v>
      </c>
      <c r="F1004" s="1"/>
      <c r="G1004" s="1">
        <v>57571.37</v>
      </c>
      <c r="H1004" t="s">
        <v>137</v>
      </c>
      <c r="J1004">
        <v>6</v>
      </c>
      <c r="K1004" t="str">
        <f>IF(Tabla1[[#This Row],[cheque]]="","''",Tabla1[[#This Row],[cheque]])</f>
        <v>''</v>
      </c>
      <c r="L1004">
        <f>VLOOKUP(Tabla1[[#This Row],[banco]],Hoja2!$A$1:$B$6,2,0)</f>
        <v>3</v>
      </c>
      <c r="M1004" t="str">
        <f>CONCATENATE("'2019-",J1004,"-",Tabla1[[#This Row],[dia]],"'")</f>
        <v>'2019-6-6'</v>
      </c>
      <c r="N1004" s="4">
        <f>DATE(2019,J1004,Tabla1[[#This Row],[dia]])</f>
        <v>43622</v>
      </c>
      <c r="P1004">
        <f>DAY(Tabla1[[#This Row],[fecha]])</f>
        <v>6</v>
      </c>
      <c r="Q1004">
        <f>MONTH(Tabla1[[#This Row],[fecha]])</f>
        <v>6</v>
      </c>
      <c r="R1004">
        <f>YEAR(Tabla1[[#This Row],[fecha]])</f>
        <v>2019</v>
      </c>
      <c r="S1004" t="str">
        <f t="shared" si="45"/>
        <v>'2019-6-6'</v>
      </c>
      <c r="T1004" t="str">
        <f t="shared" si="46"/>
        <v/>
      </c>
      <c r="U1004" t="str">
        <f t="shared" si="47"/>
        <v>insert into estados_cuenta (tipo_movimiento, concepto, fecha, cheque, total, deposito, pagado, estatus, created_at, updated_at, pagado_boolean, id_cuenta, id_admin) values('INGRESO','CFEL "PANCAKE PARADISE" FACTURA 6138','2019-6-6','',23518.39,23518.39,23518.39,'Pagado','2019-06-27 22:39:00','2019-06-27 22:39:00',1,3,2);</v>
      </c>
    </row>
    <row r="1005" spans="1:21" x14ac:dyDescent="0.2">
      <c r="A1005">
        <v>6</v>
      </c>
      <c r="B1005" s="4">
        <v>43622</v>
      </c>
      <c r="D1005" t="s">
        <v>668</v>
      </c>
      <c r="F1005" s="1">
        <v>10</v>
      </c>
      <c r="G1005" s="1">
        <v>52175.8</v>
      </c>
      <c r="H1005" t="s">
        <v>136</v>
      </c>
      <c r="J1005">
        <v>6</v>
      </c>
      <c r="K1005" t="str">
        <f>IF(Tabla1[[#This Row],[cheque]]="","''",Tabla1[[#This Row],[cheque]])</f>
        <v>''</v>
      </c>
      <c r="L1005">
        <f>VLOOKUP(Tabla1[[#This Row],[banco]],Hoja2!$A$1:$B$6,2,0)</f>
        <v>2</v>
      </c>
      <c r="M1005" t="str">
        <f>CONCATENATE("'2019-",J1005,"-",Tabla1[[#This Row],[dia]],"'")</f>
        <v>'2019-6-6'</v>
      </c>
      <c r="N1005" s="4">
        <f>DATE(2019,J1005,Tabla1[[#This Row],[dia]])</f>
        <v>43622</v>
      </c>
      <c r="P1005">
        <f>DAY(Tabla1[[#This Row],[fecha]])</f>
        <v>6</v>
      </c>
      <c r="Q1005">
        <f>MONTH(Tabla1[[#This Row],[fecha]])</f>
        <v>6</v>
      </c>
      <c r="R1005">
        <f>YEAR(Tabla1[[#This Row],[fecha]])</f>
        <v>2019</v>
      </c>
      <c r="S1005" t="str">
        <f t="shared" si="45"/>
        <v>'2019-6-6'</v>
      </c>
      <c r="T1005" t="str">
        <f t="shared" si="46"/>
        <v>insert into estados_cuenta (tipo_movimiento, concepto, fecha, cheque, total, retiro, pagado, estatus, created_at, updated_at, pagado_boolean, id_cuenta, id_admin) values('EGRESO','SERV BANCA INTERNET','2019-6-6','',10,10,10,'Pagado','2019-06-27 22:39:00','2019-06-27 22:39:00',1,2,2);</v>
      </c>
      <c r="U1005" t="str">
        <f t="shared" si="47"/>
        <v/>
      </c>
    </row>
    <row r="1006" spans="1:21" x14ac:dyDescent="0.2">
      <c r="A1006">
        <v>6</v>
      </c>
      <c r="B1006" s="4">
        <v>43622</v>
      </c>
      <c r="D1006" t="s">
        <v>669</v>
      </c>
      <c r="F1006" s="1">
        <v>1.6</v>
      </c>
      <c r="G1006" s="1">
        <v>52174.2</v>
      </c>
      <c r="H1006" t="s">
        <v>136</v>
      </c>
      <c r="J1006">
        <v>6</v>
      </c>
      <c r="K1006" t="str">
        <f>IF(Tabla1[[#This Row],[cheque]]="","''",Tabla1[[#This Row],[cheque]])</f>
        <v>''</v>
      </c>
      <c r="L1006">
        <f>VLOOKUP(Tabla1[[#This Row],[banco]],Hoja2!$A$1:$B$6,2,0)</f>
        <v>2</v>
      </c>
      <c r="M1006" t="str">
        <f>CONCATENATE("'2019-",J1006,"-",Tabla1[[#This Row],[dia]],"'")</f>
        <v>'2019-6-6'</v>
      </c>
      <c r="N1006" s="4">
        <f>DATE(2019,J1006,Tabla1[[#This Row],[dia]])</f>
        <v>43622</v>
      </c>
      <c r="P1006">
        <f>DAY(Tabla1[[#This Row],[fecha]])</f>
        <v>6</v>
      </c>
      <c r="Q1006">
        <f>MONTH(Tabla1[[#This Row],[fecha]])</f>
        <v>6</v>
      </c>
      <c r="R1006">
        <f>YEAR(Tabla1[[#This Row],[fecha]])</f>
        <v>2019</v>
      </c>
      <c r="S1006" t="str">
        <f t="shared" si="45"/>
        <v>'2019-6-6'</v>
      </c>
      <c r="T1006" t="str">
        <f t="shared" si="46"/>
        <v>insert into estados_cuenta (tipo_movimiento, concepto, fecha, cheque, total, retiro, pagado, estatus, created_at, updated_at, pagado_boolean, id_cuenta, id_admin) values('EGRESO','IVA COM SERV BCA','2019-6-6','',1.6,1.6,1.6,'Pagado','2019-06-27 22:39:00','2019-06-27 22:39:00',1,2,2);</v>
      </c>
      <c r="U1006" t="str">
        <f t="shared" si="47"/>
        <v/>
      </c>
    </row>
    <row r="1007" spans="1:21" x14ac:dyDescent="0.2">
      <c r="A1007">
        <v>6</v>
      </c>
      <c r="B1007" s="4">
        <v>43622</v>
      </c>
      <c r="D1007" t="s">
        <v>13</v>
      </c>
      <c r="E1007" s="1">
        <v>13000</v>
      </c>
      <c r="F1007" s="1"/>
      <c r="G1007" s="1">
        <v>65174.2</v>
      </c>
      <c r="H1007" t="s">
        <v>136</v>
      </c>
      <c r="J1007">
        <v>6</v>
      </c>
      <c r="K1007" t="str">
        <f>IF(Tabla1[[#This Row],[cheque]]="","''",Tabla1[[#This Row],[cheque]])</f>
        <v>''</v>
      </c>
      <c r="L1007">
        <f>VLOOKUP(Tabla1[[#This Row],[banco]],Hoja2!$A$1:$B$6,2,0)</f>
        <v>2</v>
      </c>
      <c r="M1007" t="str">
        <f>CONCATENATE("'2019-",J1007,"-",Tabla1[[#This Row],[dia]],"'")</f>
        <v>'2019-6-6'</v>
      </c>
      <c r="N1007" s="4">
        <f>DATE(2019,J1007,Tabla1[[#This Row],[dia]])</f>
        <v>43622</v>
      </c>
      <c r="P1007">
        <f>DAY(Tabla1[[#This Row],[fecha]])</f>
        <v>6</v>
      </c>
      <c r="Q1007">
        <f>MONTH(Tabla1[[#This Row],[fecha]])</f>
        <v>6</v>
      </c>
      <c r="R1007">
        <f>YEAR(Tabla1[[#This Row],[fecha]])</f>
        <v>2019</v>
      </c>
      <c r="S1007" t="str">
        <f t="shared" si="45"/>
        <v>'2019-6-6'</v>
      </c>
      <c r="T1007" t="str">
        <f t="shared" si="46"/>
        <v/>
      </c>
      <c r="U1007" t="str">
        <f t="shared" si="47"/>
        <v>insert into estados_cuenta (tipo_movimiento, concepto, fecha, cheque, total, deposito, pagado, estatus, created_at, updated_at, pagado_boolean, id_cuenta, id_admin) values('INGRESO','TRASPASO DE HSBC A BANCOMER','2019-6-6','',13000,13000,13000,'Pagado','2019-06-27 22:39:00','2019-06-27 22:39:00',1,2,2);</v>
      </c>
    </row>
    <row r="1008" spans="1:21" x14ac:dyDescent="0.2">
      <c r="A1008">
        <v>6</v>
      </c>
      <c r="B1008" s="4">
        <v>43622</v>
      </c>
      <c r="D1008" t="s">
        <v>481</v>
      </c>
      <c r="F1008" s="1">
        <v>18988.3</v>
      </c>
      <c r="G1008" s="1">
        <v>46185.9</v>
      </c>
      <c r="H1008" t="s">
        <v>136</v>
      </c>
      <c r="J1008">
        <v>6</v>
      </c>
      <c r="K1008" t="str">
        <f>IF(Tabla1[[#This Row],[cheque]]="","''",Tabla1[[#This Row],[cheque]])</f>
        <v>''</v>
      </c>
      <c r="L1008">
        <f>VLOOKUP(Tabla1[[#This Row],[banco]],Hoja2!$A$1:$B$6,2,0)</f>
        <v>2</v>
      </c>
      <c r="M1008" t="str">
        <f>CONCATENATE("'2019-",J1008,"-",Tabla1[[#This Row],[dia]],"'")</f>
        <v>'2019-6-6'</v>
      </c>
      <c r="N1008" s="4">
        <f>DATE(2019,J1008,Tabla1[[#This Row],[dia]])</f>
        <v>43622</v>
      </c>
      <c r="P1008">
        <f>DAY(Tabla1[[#This Row],[fecha]])</f>
        <v>6</v>
      </c>
      <c r="Q1008">
        <f>MONTH(Tabla1[[#This Row],[fecha]])</f>
        <v>6</v>
      </c>
      <c r="R1008">
        <f>YEAR(Tabla1[[#This Row],[fecha]])</f>
        <v>2019</v>
      </c>
      <c r="S1008" t="str">
        <f t="shared" si="45"/>
        <v>'2019-6-6'</v>
      </c>
      <c r="T1008" t="str">
        <f t="shared" si="46"/>
        <v>insert into estados_cuenta (tipo_movimiento, concepto, fecha, cheque, total, retiro, pagado, estatus, created_at, updated_at, pagado_boolean, id_cuenta, id_admin) values('EGRESO','IMPI','2019-6-6','',18988.3,18988.3,18988.3,'Pagado','2019-06-27 22:39:00','2019-06-27 22:39:00',1,2,2);</v>
      </c>
      <c r="U1008" t="str">
        <f t="shared" si="47"/>
        <v/>
      </c>
    </row>
    <row r="1009" spans="1:21" x14ac:dyDescent="0.2">
      <c r="A1009">
        <v>6</v>
      </c>
      <c r="B1009" s="4">
        <v>43622</v>
      </c>
      <c r="D1009" t="s">
        <v>695</v>
      </c>
      <c r="E1009" s="1">
        <v>15000</v>
      </c>
      <c r="F1009" s="1"/>
      <c r="G1009" s="1">
        <v>25099.57</v>
      </c>
      <c r="H1009" t="s">
        <v>140</v>
      </c>
      <c r="J1009">
        <v>6</v>
      </c>
      <c r="K1009" t="str">
        <f>IF(Tabla1[[#This Row],[cheque]]="","''",Tabla1[[#This Row],[cheque]])</f>
        <v>''</v>
      </c>
      <c r="L1009">
        <f>VLOOKUP(Tabla1[[#This Row],[banco]],Hoja2!$A$1:$B$6,2,0)</f>
        <v>6</v>
      </c>
      <c r="M1009" t="str">
        <f>CONCATENATE("'2019-",J1009,"-",Tabla1[[#This Row],[dia]],"'")</f>
        <v>'2019-6-6'</v>
      </c>
      <c r="N1009" s="4">
        <f>DATE(2019,J1009,Tabla1[[#This Row],[dia]])</f>
        <v>43622</v>
      </c>
      <c r="P1009">
        <f>DAY(Tabla1[[#This Row],[fecha]])</f>
        <v>6</v>
      </c>
      <c r="Q1009">
        <f>MONTH(Tabla1[[#This Row],[fecha]])</f>
        <v>6</v>
      </c>
      <c r="R1009">
        <f>YEAR(Tabla1[[#This Row],[fecha]])</f>
        <v>2019</v>
      </c>
      <c r="S1009" t="str">
        <f t="shared" si="45"/>
        <v>'2019-6-6'</v>
      </c>
      <c r="T1009" t="str">
        <f t="shared" si="46"/>
        <v/>
      </c>
      <c r="U1009" t="str">
        <f t="shared" si="47"/>
        <v>insert into estados_cuenta (tipo_movimiento, concepto, fecha, cheque, total, deposito, pagado, estatus, created_at, updated_at, pagado_boolean, id_cuenta, id_admin) values('INGRESO','TRANSFERENCIA DE HSBC A SCOTIABANK','2019-6-6','',15000,15000,15000,'Pagado','2019-06-27 22:39:00','2019-06-27 22:39:00',1,6,2);</v>
      </c>
    </row>
    <row r="1010" spans="1:21" x14ac:dyDescent="0.2">
      <c r="A1010">
        <v>7</v>
      </c>
      <c r="B1010" s="4">
        <v>43623</v>
      </c>
      <c r="D1010" t="s">
        <v>489</v>
      </c>
      <c r="E1010" s="1">
        <v>1508</v>
      </c>
      <c r="F1010" s="1"/>
      <c r="G1010" s="1">
        <v>59079.37</v>
      </c>
      <c r="H1010" t="s">
        <v>137</v>
      </c>
      <c r="J1010">
        <v>6</v>
      </c>
      <c r="K1010" t="str">
        <f>IF(Tabla1[[#This Row],[cheque]]="","''",Tabla1[[#This Row],[cheque]])</f>
        <v>''</v>
      </c>
      <c r="L1010">
        <f>VLOOKUP(Tabla1[[#This Row],[banco]],Hoja2!$A$1:$B$6,2,0)</f>
        <v>3</v>
      </c>
      <c r="M1010" t="str">
        <f>CONCATENATE("'2019-",J1010,"-",Tabla1[[#This Row],[dia]],"'")</f>
        <v>'2019-6-7'</v>
      </c>
      <c r="N1010" s="4">
        <f>DATE(2019,J1010,Tabla1[[#This Row],[dia]])</f>
        <v>43623</v>
      </c>
      <c r="P1010">
        <f>DAY(Tabla1[[#This Row],[fecha]])</f>
        <v>7</v>
      </c>
      <c r="Q1010">
        <f>MONTH(Tabla1[[#This Row],[fecha]])</f>
        <v>6</v>
      </c>
      <c r="R1010">
        <f>YEAR(Tabla1[[#This Row],[fecha]])</f>
        <v>2019</v>
      </c>
      <c r="S1010" t="str">
        <f t="shared" si="45"/>
        <v>'2019-6-7'</v>
      </c>
      <c r="T1010" t="str">
        <f t="shared" si="46"/>
        <v/>
      </c>
      <c r="U1010" t="str">
        <f t="shared" si="47"/>
        <v>insert into estados_cuenta (tipo_movimiento, concepto, fecha, cheque, total, deposito, pagado, estatus, created_at, updated_at, pagado_boolean, id_cuenta, id_admin) values('INGRESO','EF MIXTO "COMET FUEL", EF "MAX 87" Y EF "ULTRA MAZ 92" FACTURA 6131','2019-6-7','',1508,1508,1508,'Pagado','2019-06-27 22:39:00','2019-06-27 22:39:00',1,3,2);</v>
      </c>
    </row>
    <row r="1011" spans="1:21" x14ac:dyDescent="0.2">
      <c r="A1011">
        <v>7</v>
      </c>
      <c r="B1011" s="4">
        <v>43623</v>
      </c>
      <c r="D1011" t="s">
        <v>490</v>
      </c>
      <c r="E1011" s="1">
        <v>500</v>
      </c>
      <c r="F1011" s="1"/>
      <c r="G1011" s="1">
        <v>59579.37</v>
      </c>
      <c r="H1011" t="s">
        <v>137</v>
      </c>
      <c r="J1011">
        <v>1</v>
      </c>
      <c r="K1011" t="str">
        <f>IF(Tabla1[[#This Row],[cheque]]="","''",Tabla1[[#This Row],[cheque]])</f>
        <v>''</v>
      </c>
      <c r="L1011">
        <f>VLOOKUP(Tabla1[[#This Row],[banco]],Hoja2!$A$1:$B$6,2,0)</f>
        <v>3</v>
      </c>
      <c r="M1011" t="str">
        <f>CONCATENATE("'2019-",J1011,"-",Tabla1[[#This Row],[dia]],"'")</f>
        <v>'2019-1-7'</v>
      </c>
      <c r="N1011" s="4">
        <f>DATE(2019,J1011,Tabla1[[#This Row],[dia]])</f>
        <v>43472</v>
      </c>
      <c r="P1011">
        <f>DAY(Tabla1[[#This Row],[fecha]])</f>
        <v>7</v>
      </c>
      <c r="Q1011">
        <f>MONTH(Tabla1[[#This Row],[fecha]])</f>
        <v>6</v>
      </c>
      <c r="R1011">
        <f>YEAR(Tabla1[[#This Row],[fecha]])</f>
        <v>2019</v>
      </c>
      <c r="S1011" t="str">
        <f t="shared" si="45"/>
        <v>'2019-6-7'</v>
      </c>
      <c r="T1011" t="str">
        <f t="shared" si="46"/>
        <v/>
      </c>
      <c r="U1011" t="str">
        <f t="shared" si="47"/>
        <v>insert into estados_cuenta (tipo_movimiento, concepto, fecha, cheque, total, deposito, pagado, estatus, created_at, updated_at, pagado_boolean, id_cuenta, id_admin) values('INGRESO','EF MIXTO "VENCEJO" RECIBO 2242','2019-6-7','',500,500,500,'Pagado','2019-06-27 22:39:00','2019-06-27 22:39:00',1,3,2);</v>
      </c>
    </row>
    <row r="1012" spans="1:21" x14ac:dyDescent="0.2">
      <c r="A1012">
        <v>7</v>
      </c>
      <c r="B1012" s="4">
        <v>43623</v>
      </c>
      <c r="D1012" t="s">
        <v>491</v>
      </c>
      <c r="E1012" s="1">
        <v>12000</v>
      </c>
      <c r="F1012" s="1"/>
      <c r="G1012" s="1">
        <v>71579.37</v>
      </c>
      <c r="H1012" t="s">
        <v>137</v>
      </c>
      <c r="J1012">
        <v>1</v>
      </c>
      <c r="K1012" t="str">
        <f>IF(Tabla1[[#This Row],[cheque]]="","''",Tabla1[[#This Row],[cheque]])</f>
        <v>''</v>
      </c>
      <c r="L1012">
        <f>VLOOKUP(Tabla1[[#This Row],[banco]],Hoja2!$A$1:$B$6,2,0)</f>
        <v>3</v>
      </c>
      <c r="M1012" t="str">
        <f>CONCATENATE("'2019-",J1012,"-",Tabla1[[#This Row],[dia]],"'")</f>
        <v>'2019-1-7'</v>
      </c>
      <c r="N1012" s="4">
        <f>DATE(2019,J1012,Tabla1[[#This Row],[dia]])</f>
        <v>43472</v>
      </c>
      <c r="P1012">
        <f>DAY(Tabla1[[#This Row],[fecha]])</f>
        <v>7</v>
      </c>
      <c r="Q1012">
        <f>MONTH(Tabla1[[#This Row],[fecha]])</f>
        <v>6</v>
      </c>
      <c r="R1012">
        <f>YEAR(Tabla1[[#This Row],[fecha]])</f>
        <v>2019</v>
      </c>
      <c r="S1012" t="str">
        <f t="shared" si="45"/>
        <v>'2019-6-7'</v>
      </c>
      <c r="T1012" t="str">
        <f t="shared" si="46"/>
        <v/>
      </c>
      <c r="U1012" t="str">
        <f t="shared" si="47"/>
        <v>insert into estados_cuenta (tipo_movimiento, concepto, fecha, cheque, total, deposito, pagado, estatus, created_at, updated_at, pagado_boolean, id_cuenta, id_admin) values('INGRESO','DEPOSITO EN CHEQUE PERSONAL','2019-6-7','',12000,12000,12000,'Pagado','2019-06-27 22:39:00','2019-06-27 22:39:00',1,3,2);</v>
      </c>
    </row>
    <row r="1013" spans="1:21" x14ac:dyDescent="0.2">
      <c r="A1013">
        <v>7</v>
      </c>
      <c r="B1013" s="4">
        <v>43623</v>
      </c>
      <c r="D1013" t="s">
        <v>327</v>
      </c>
      <c r="F1013" s="1">
        <v>2612.5</v>
      </c>
      <c r="G1013" s="1">
        <v>68966.87</v>
      </c>
      <c r="H1013" t="s">
        <v>137</v>
      </c>
      <c r="J1013">
        <v>1</v>
      </c>
      <c r="K1013" t="str">
        <f>IF(Tabla1[[#This Row],[cheque]]="","''",Tabla1[[#This Row],[cheque]])</f>
        <v>''</v>
      </c>
      <c r="L1013">
        <f>VLOOKUP(Tabla1[[#This Row],[banco]],Hoja2!$A$1:$B$6,2,0)</f>
        <v>3</v>
      </c>
      <c r="M1013" t="str">
        <f>CONCATENATE("'2019-",J1013,"-",Tabla1[[#This Row],[dia]],"'")</f>
        <v>'2019-1-7'</v>
      </c>
      <c r="N1013" s="4">
        <f>DATE(2019,J1013,Tabla1[[#This Row],[dia]])</f>
        <v>43472</v>
      </c>
      <c r="P1013">
        <f>DAY(Tabla1[[#This Row],[fecha]])</f>
        <v>7</v>
      </c>
      <c r="Q1013">
        <f>MONTH(Tabla1[[#This Row],[fecha]])</f>
        <v>6</v>
      </c>
      <c r="R1013">
        <f>YEAR(Tabla1[[#This Row],[fecha]])</f>
        <v>2019</v>
      </c>
      <c r="S1013" t="str">
        <f t="shared" si="45"/>
        <v>'2019-6-7'</v>
      </c>
      <c r="T1013" t="str">
        <f t="shared" si="46"/>
        <v>insert into estados_cuenta (tipo_movimiento, concepto, fecha, cheque, total, retiro, pagado, estatus, created_at, updated_at, pagado_boolean, id_cuenta, id_admin) values('EGRESO','CHEQUE PAGADO','2019-6-7','',2612.5,2612.5,2612.5,'Pagado','2019-06-27 22:39:00','2019-06-27 22:39:00',1,3,2);</v>
      </c>
      <c r="U1013" t="str">
        <f t="shared" si="47"/>
        <v/>
      </c>
    </row>
    <row r="1014" spans="1:21" x14ac:dyDescent="0.2">
      <c r="A1014">
        <v>7</v>
      </c>
      <c r="B1014" s="4">
        <v>43623</v>
      </c>
      <c r="D1014" t="s">
        <v>492</v>
      </c>
      <c r="E1014" s="1">
        <v>8000</v>
      </c>
      <c r="F1014" s="1"/>
      <c r="G1014" s="1">
        <v>76966.87</v>
      </c>
      <c r="H1014" t="s">
        <v>137</v>
      </c>
      <c r="J1014">
        <v>1</v>
      </c>
      <c r="K1014" t="str">
        <f>IF(Tabla1[[#This Row],[cheque]]="","''",Tabla1[[#This Row],[cheque]])</f>
        <v>''</v>
      </c>
      <c r="L1014">
        <f>VLOOKUP(Tabla1[[#This Row],[banco]],Hoja2!$A$1:$B$6,2,0)</f>
        <v>3</v>
      </c>
      <c r="M1014" t="str">
        <f>CONCATENATE("'2019-",J1014,"-",Tabla1[[#This Row],[dia]],"'")</f>
        <v>'2019-1-7'</v>
      </c>
      <c r="N1014" s="4">
        <f>DATE(2019,J1014,Tabla1[[#This Row],[dia]])</f>
        <v>43472</v>
      </c>
      <c r="P1014">
        <f>DAY(Tabla1[[#This Row],[fecha]])</f>
        <v>7</v>
      </c>
      <c r="Q1014">
        <f>MONTH(Tabla1[[#This Row],[fecha]])</f>
        <v>6</v>
      </c>
      <c r="R1014">
        <f>YEAR(Tabla1[[#This Row],[fecha]])</f>
        <v>2019</v>
      </c>
      <c r="S1014" t="str">
        <f t="shared" si="45"/>
        <v>'2019-6-7'</v>
      </c>
      <c r="T1014" t="str">
        <f t="shared" si="46"/>
        <v/>
      </c>
      <c r="U1014" t="str">
        <f t="shared" si="47"/>
        <v>insert into estados_cuenta (tipo_movimiento, concepto, fecha, cheque, total, deposito, pagado, estatus, created_at, updated_at, pagado_boolean, id_cuenta, id_admin) values('INGRESO','CONTRATO DE LICENCIA DE USO ESPECIAL STRONG SA ALEJANDRO AGUIRRE "STRONG SA" RECIBO 2246','2019-6-7','',8000,8000,8000,'Pagado','2019-06-27 22:39:00','2019-06-27 22:39:00',1,3,2);</v>
      </c>
    </row>
    <row r="1015" spans="1:21" x14ac:dyDescent="0.2">
      <c r="A1015">
        <v>7</v>
      </c>
      <c r="B1015" s="4">
        <v>43623</v>
      </c>
      <c r="D1015" t="s">
        <v>493</v>
      </c>
      <c r="E1015" s="1">
        <v>24476</v>
      </c>
      <c r="F1015" s="1"/>
      <c r="G1015" s="1">
        <v>101442.87</v>
      </c>
      <c r="H1015" t="s">
        <v>137</v>
      </c>
      <c r="J1015">
        <v>1</v>
      </c>
      <c r="K1015" t="str">
        <f>IF(Tabla1[[#This Row],[cheque]]="","''",Tabla1[[#This Row],[cheque]])</f>
        <v>''</v>
      </c>
      <c r="L1015">
        <f>VLOOKUP(Tabla1[[#This Row],[banco]],Hoja2!$A$1:$B$6,2,0)</f>
        <v>3</v>
      </c>
      <c r="M1015" t="str">
        <f>CONCATENATE("'2019-",J1015,"-",Tabla1[[#This Row],[dia]],"'")</f>
        <v>'2019-1-7'</v>
      </c>
      <c r="N1015" s="4">
        <f>DATE(2019,J1015,Tabla1[[#This Row],[dia]])</f>
        <v>43472</v>
      </c>
      <c r="P1015">
        <f>DAY(Tabla1[[#This Row],[fecha]])</f>
        <v>7</v>
      </c>
      <c r="Q1015">
        <f>MONTH(Tabla1[[#This Row],[fecha]])</f>
        <v>6</v>
      </c>
      <c r="R1015">
        <f>YEAR(Tabla1[[#This Row],[fecha]])</f>
        <v>2019</v>
      </c>
      <c r="S1015" t="str">
        <f t="shared" si="45"/>
        <v>'2019-6-7'</v>
      </c>
      <c r="T1015" t="str">
        <f t="shared" si="46"/>
        <v/>
      </c>
      <c r="U1015" t="str">
        <f t="shared" si="47"/>
        <v>insert into estados_cuenta (tipo_movimiento, concepto, fecha, cheque, total, deposito, pagado, estatus, created_at, updated_at, pagado_boolean, id_cuenta, id_admin) values('INGRESO','EF (27) Y RM (4) "INTERCERAMIC" FACTURA 5963','2019-6-7','',24476,24476,24476,'Pagado','2019-06-27 22:39:00','2019-06-27 22:39:00',1,3,2);</v>
      </c>
    </row>
    <row r="1016" spans="1:21" x14ac:dyDescent="0.2">
      <c r="A1016">
        <v>7</v>
      </c>
      <c r="B1016" s="4">
        <v>43623</v>
      </c>
      <c r="D1016" t="s">
        <v>494</v>
      </c>
      <c r="E1016" s="1">
        <v>1740</v>
      </c>
      <c r="F1016" s="1"/>
      <c r="G1016" s="1">
        <v>103182.87</v>
      </c>
      <c r="H1016" t="s">
        <v>137</v>
      </c>
      <c r="J1016">
        <v>1</v>
      </c>
      <c r="K1016" t="str">
        <f>IF(Tabla1[[#This Row],[cheque]]="","''",Tabla1[[#This Row],[cheque]])</f>
        <v>''</v>
      </c>
      <c r="L1016">
        <f>VLOOKUP(Tabla1[[#This Row],[banco]],Hoja2!$A$1:$B$6,2,0)</f>
        <v>3</v>
      </c>
      <c r="M1016" t="str">
        <f>CONCATENATE("'2019-",J1016,"-",Tabla1[[#This Row],[dia]],"'")</f>
        <v>'2019-1-7'</v>
      </c>
      <c r="N1016" s="4">
        <f>DATE(2019,J1016,Tabla1[[#This Row],[dia]])</f>
        <v>43472</v>
      </c>
      <c r="P1016">
        <f>DAY(Tabla1[[#This Row],[fecha]])</f>
        <v>7</v>
      </c>
      <c r="Q1016">
        <f>MONTH(Tabla1[[#This Row],[fecha]])</f>
        <v>6</v>
      </c>
      <c r="R1016">
        <f>YEAR(Tabla1[[#This Row],[fecha]])</f>
        <v>2019</v>
      </c>
      <c r="S1016" t="str">
        <f t="shared" si="45"/>
        <v>'2019-6-7'</v>
      </c>
      <c r="T1016" t="str">
        <f t="shared" si="46"/>
        <v/>
      </c>
      <c r="U1016" t="str">
        <f t="shared" si="47"/>
        <v>insert into estados_cuenta (tipo_movimiento, concepto, fecha, cheque, total, deposito, pagado, estatus, created_at, updated_at, pagado_boolean, id_cuenta, id_admin) values('INGRESO','TITRM "TEKTOR" FACTURA 6115','2019-6-7','',1740,1740,1740,'Pagado','2019-06-27 22:39:00','2019-06-27 22:39:00',1,3,2);</v>
      </c>
    </row>
    <row r="1017" spans="1:21" x14ac:dyDescent="0.2">
      <c r="A1017">
        <v>10</v>
      </c>
      <c r="B1017" s="4">
        <v>43626</v>
      </c>
      <c r="D1017" t="s">
        <v>495</v>
      </c>
      <c r="F1017" s="1">
        <v>12000</v>
      </c>
      <c r="G1017" s="1">
        <v>91182.87</v>
      </c>
      <c r="H1017" t="s">
        <v>137</v>
      </c>
      <c r="J1017">
        <v>1</v>
      </c>
      <c r="K1017" t="str">
        <f>IF(Tabla1[[#This Row],[cheque]]="","''",Tabla1[[#This Row],[cheque]])</f>
        <v>''</v>
      </c>
      <c r="L1017">
        <f>VLOOKUP(Tabla1[[#This Row],[banco]],Hoja2!$A$1:$B$6,2,0)</f>
        <v>3</v>
      </c>
      <c r="M1017" t="str">
        <f>CONCATENATE("'2019-",J1017,"-",Tabla1[[#This Row],[dia]],"'")</f>
        <v>'2019-1-10'</v>
      </c>
      <c r="N1017" s="4">
        <f>DATE(2019,J1017,Tabla1[[#This Row],[dia]])</f>
        <v>43475</v>
      </c>
      <c r="P1017">
        <f>DAY(Tabla1[[#This Row],[fecha]])</f>
        <v>10</v>
      </c>
      <c r="Q1017">
        <f>MONTH(Tabla1[[#This Row],[fecha]])</f>
        <v>6</v>
      </c>
      <c r="R1017">
        <f>YEAR(Tabla1[[#This Row],[fecha]])</f>
        <v>2019</v>
      </c>
      <c r="S1017" t="str">
        <f t="shared" si="45"/>
        <v>'2019-6-10'</v>
      </c>
      <c r="T1017" t="str">
        <f t="shared" si="46"/>
        <v>insert into estados_cuenta (tipo_movimiento, concepto, fecha, cheque, total, retiro, pagado, estatus, created_at, updated_at, pagado_boolean, id_cuenta, id_admin) values('EGRESO','REVERSA CHEQUE PERSONAL','2019-6-10','',12000,12000,12000,'Pagado','2019-06-27 22:39:00','2019-06-27 22:39:00',1,3,2);</v>
      </c>
      <c r="U1017" t="str">
        <f t="shared" si="47"/>
        <v/>
      </c>
    </row>
    <row r="1018" spans="1:21" x14ac:dyDescent="0.2">
      <c r="A1018">
        <v>10</v>
      </c>
      <c r="B1018" s="4">
        <v>43626</v>
      </c>
      <c r="D1018" t="s">
        <v>496</v>
      </c>
      <c r="E1018" s="1">
        <v>6948.4</v>
      </c>
      <c r="F1018" s="1"/>
      <c r="G1018" s="1">
        <v>98131.27</v>
      </c>
      <c r="H1018" t="s">
        <v>137</v>
      </c>
      <c r="J1018">
        <v>1</v>
      </c>
      <c r="K1018" t="str">
        <f>IF(Tabla1[[#This Row],[cheque]]="","''",Tabla1[[#This Row],[cheque]])</f>
        <v>''</v>
      </c>
      <c r="L1018">
        <f>VLOOKUP(Tabla1[[#This Row],[banco]],Hoja2!$A$1:$B$6,2,0)</f>
        <v>3</v>
      </c>
      <c r="M1018" t="str">
        <f>CONCATENATE("'2019-",J1018,"-",Tabla1[[#This Row],[dia]],"'")</f>
        <v>'2019-1-10'</v>
      </c>
      <c r="N1018" s="4">
        <f>DATE(2019,J1018,Tabla1[[#This Row],[dia]])</f>
        <v>43475</v>
      </c>
      <c r="P1018">
        <f>DAY(Tabla1[[#This Row],[fecha]])</f>
        <v>10</v>
      </c>
      <c r="Q1018">
        <f>MONTH(Tabla1[[#This Row],[fecha]])</f>
        <v>6</v>
      </c>
      <c r="R1018">
        <f>YEAR(Tabla1[[#This Row],[fecha]])</f>
        <v>2019</v>
      </c>
      <c r="S1018" t="str">
        <f t="shared" si="45"/>
        <v>'2019-6-10'</v>
      </c>
      <c r="T1018" t="str">
        <f t="shared" si="46"/>
        <v/>
      </c>
      <c r="U1018" t="str">
        <f t="shared" si="47"/>
        <v>insert into estados_cuenta (tipo_movimiento, concepto, fecha, cheque, total, deposito, pagado, estatus, created_at, updated_at, pagado_boolean, id_cuenta, id_admin) values('INGRESO','RM "LACTEOS FINOS LA MESA BADI" FACTURA 6144','2019-6-10','',6948.4,6948.4,6948.4,'Pagado','2019-06-27 22:39:00','2019-06-27 22:39:00',1,3,2);</v>
      </c>
    </row>
    <row r="1019" spans="1:21" x14ac:dyDescent="0.2">
      <c r="A1019">
        <v>10</v>
      </c>
      <c r="B1019" s="4">
        <v>43626</v>
      </c>
      <c r="D1019" t="s">
        <v>497</v>
      </c>
      <c r="E1019" s="1">
        <v>1334</v>
      </c>
      <c r="F1019" s="1"/>
      <c r="G1019" s="1">
        <v>99465.27</v>
      </c>
      <c r="H1019" t="s">
        <v>137</v>
      </c>
      <c r="J1019">
        <v>1</v>
      </c>
      <c r="K1019" t="str">
        <f>IF(Tabla1[[#This Row],[cheque]]="","''",Tabla1[[#This Row],[cheque]])</f>
        <v>''</v>
      </c>
      <c r="L1019">
        <f>VLOOKUP(Tabla1[[#This Row],[banco]],Hoja2!$A$1:$B$6,2,0)</f>
        <v>3</v>
      </c>
      <c r="M1019" t="str">
        <f>CONCATENATE("'2019-",J1019,"-",Tabla1[[#This Row],[dia]],"'")</f>
        <v>'2019-1-10'</v>
      </c>
      <c r="N1019" s="4">
        <f>DATE(2019,J1019,Tabla1[[#This Row],[dia]])</f>
        <v>43475</v>
      </c>
      <c r="P1019">
        <f>DAY(Tabla1[[#This Row],[fecha]])</f>
        <v>10</v>
      </c>
      <c r="Q1019">
        <f>MONTH(Tabla1[[#This Row],[fecha]])</f>
        <v>6</v>
      </c>
      <c r="R1019">
        <f>YEAR(Tabla1[[#This Row],[fecha]])</f>
        <v>2019</v>
      </c>
      <c r="S1019" t="str">
        <f t="shared" si="45"/>
        <v>'2019-6-10'</v>
      </c>
      <c r="T1019" t="str">
        <f t="shared" si="46"/>
        <v/>
      </c>
      <c r="U1019" t="str">
        <f t="shared" si="47"/>
        <v>insert into estados_cuenta (tipo_movimiento, concepto, fecha, cheque, total, deposito, pagado, estatus, created_at, updated_at, pagado_boolean, id_cuenta, id_admin) values('INGRESO','CANT "BLACKSMITH" FACTURA 6146','2019-6-10','',1334,1334,1334,'Pagado','2019-06-27 22:39:00','2019-06-27 22:39:00',1,3,2);</v>
      </c>
    </row>
    <row r="1020" spans="1:21" x14ac:dyDescent="0.2">
      <c r="A1020">
        <v>10</v>
      </c>
      <c r="B1020" s="4">
        <v>43626</v>
      </c>
      <c r="D1020" t="s">
        <v>498</v>
      </c>
      <c r="E1020" s="1">
        <v>500</v>
      </c>
      <c r="F1020" s="1"/>
      <c r="G1020" s="1">
        <v>99965.27</v>
      </c>
      <c r="H1020" t="s">
        <v>137</v>
      </c>
      <c r="J1020">
        <v>1</v>
      </c>
      <c r="K1020" t="str">
        <f>IF(Tabla1[[#This Row],[cheque]]="","''",Tabla1[[#This Row],[cheque]])</f>
        <v>''</v>
      </c>
      <c r="L1020">
        <f>VLOOKUP(Tabla1[[#This Row],[banco]],Hoja2!$A$1:$B$6,2,0)</f>
        <v>3</v>
      </c>
      <c r="M1020" t="str">
        <f>CONCATENATE("'2019-",J1020,"-",Tabla1[[#This Row],[dia]],"'")</f>
        <v>'2019-1-10'</v>
      </c>
      <c r="N1020" s="4">
        <f>DATE(2019,J1020,Tabla1[[#This Row],[dia]])</f>
        <v>43475</v>
      </c>
      <c r="P1020">
        <f>DAY(Tabla1[[#This Row],[fecha]])</f>
        <v>10</v>
      </c>
      <c r="Q1020">
        <f>MONTH(Tabla1[[#This Row],[fecha]])</f>
        <v>6</v>
      </c>
      <c r="R1020">
        <f>YEAR(Tabla1[[#This Row],[fecha]])</f>
        <v>2019</v>
      </c>
      <c r="S1020" t="str">
        <f t="shared" si="45"/>
        <v>'2019-6-10'</v>
      </c>
      <c r="T1020" t="str">
        <f t="shared" si="46"/>
        <v/>
      </c>
      <c r="U1020" t="str">
        <f t="shared" si="47"/>
        <v>insert into estados_cuenta (tipo_movimiento, concepto, fecha, cheque, total, deposito, pagado, estatus, created_at, updated_at, pagado_boolean, id_cuenta, id_admin) values('INGRESO','EF MIXTO "BAM BAM" RECIBO 2241','2019-6-10','',500,500,500,'Pagado','2019-06-27 22:39:00','2019-06-27 22:39:00',1,3,2);</v>
      </c>
    </row>
    <row r="1021" spans="1:21" x14ac:dyDescent="0.2">
      <c r="A1021">
        <v>10</v>
      </c>
      <c r="B1021" s="4">
        <v>43626</v>
      </c>
      <c r="D1021" t="s">
        <v>15</v>
      </c>
      <c r="F1021" s="1">
        <v>4680</v>
      </c>
      <c r="G1021" s="1">
        <v>95285.27</v>
      </c>
      <c r="H1021" t="s">
        <v>137</v>
      </c>
      <c r="J1021">
        <v>1</v>
      </c>
      <c r="K1021" t="str">
        <f>IF(Tabla1[[#This Row],[cheque]]="","''",Tabla1[[#This Row],[cheque]])</f>
        <v>''</v>
      </c>
      <c r="L1021">
        <f>VLOOKUP(Tabla1[[#This Row],[banco]],Hoja2!$A$1:$B$6,2,0)</f>
        <v>3</v>
      </c>
      <c r="M1021" t="str">
        <f>CONCATENATE("'2019-",J1021,"-",Tabla1[[#This Row],[dia]],"'")</f>
        <v>'2019-1-10'</v>
      </c>
      <c r="N1021" s="4">
        <f>DATE(2019,J1021,Tabla1[[#This Row],[dia]])</f>
        <v>43475</v>
      </c>
      <c r="P1021">
        <f>DAY(Tabla1[[#This Row],[fecha]])</f>
        <v>10</v>
      </c>
      <c r="Q1021">
        <f>MONTH(Tabla1[[#This Row],[fecha]])</f>
        <v>6</v>
      </c>
      <c r="R1021">
        <f>YEAR(Tabla1[[#This Row],[fecha]])</f>
        <v>2019</v>
      </c>
      <c r="S1021" t="str">
        <f t="shared" si="45"/>
        <v>'2019-6-10'</v>
      </c>
      <c r="T1021" t="str">
        <f t="shared" si="46"/>
        <v>insert into estados_cuenta (tipo_movimiento, concepto, fecha, cheque, total, retiro, pagado, estatus, created_at, updated_at, pagado_boolean, id_cuenta, id_admin) values('EGRESO','COLEGIATURA FABIOLA','2019-6-10','',4680,4680,4680,'Pagado','2019-06-27 22:39:00','2019-06-27 22:39:00',1,3,2);</v>
      </c>
      <c r="U1021" t="str">
        <f t="shared" si="47"/>
        <v/>
      </c>
    </row>
    <row r="1022" spans="1:21" x14ac:dyDescent="0.2">
      <c r="A1022">
        <v>10</v>
      </c>
      <c r="B1022" s="4">
        <v>43626</v>
      </c>
      <c r="D1022" t="s">
        <v>477</v>
      </c>
      <c r="F1022" s="1">
        <v>1000</v>
      </c>
      <c r="G1022" s="1">
        <v>94285.27</v>
      </c>
      <c r="H1022" t="s">
        <v>137</v>
      </c>
      <c r="J1022">
        <v>1</v>
      </c>
      <c r="K1022" t="str">
        <f>IF(Tabla1[[#This Row],[cheque]]="","''",Tabla1[[#This Row],[cheque]])</f>
        <v>''</v>
      </c>
      <c r="L1022">
        <f>VLOOKUP(Tabla1[[#This Row],[banco]],Hoja2!$A$1:$B$6,2,0)</f>
        <v>3</v>
      </c>
      <c r="M1022" t="str">
        <f>CONCATENATE("'2019-",J1022,"-",Tabla1[[#This Row],[dia]],"'")</f>
        <v>'2019-1-10'</v>
      </c>
      <c r="N1022" s="4">
        <f>DATE(2019,J1022,Tabla1[[#This Row],[dia]])</f>
        <v>43475</v>
      </c>
      <c r="P1022">
        <f>DAY(Tabla1[[#This Row],[fecha]])</f>
        <v>10</v>
      </c>
      <c r="Q1022">
        <f>MONTH(Tabla1[[#This Row],[fecha]])</f>
        <v>6</v>
      </c>
      <c r="R1022">
        <f>YEAR(Tabla1[[#This Row],[fecha]])</f>
        <v>2019</v>
      </c>
      <c r="S1022" t="str">
        <f t="shared" si="45"/>
        <v>'2019-6-10'</v>
      </c>
      <c r="T1022" t="str">
        <f t="shared" si="46"/>
        <v>insert into estados_cuenta (tipo_movimiento, concepto, fecha, cheque, total, retiro, pagado, estatus, created_at, updated_at, pagado_boolean, id_cuenta, id_admin) values('EGRESO','TRANSFERENCIA DE HSBC A BANCOMER','2019-6-10','',1000,1000,1000,'Pagado','2019-06-27 22:39:00','2019-06-27 22:39:00',1,3,2);</v>
      </c>
      <c r="U1022" t="str">
        <f t="shared" si="47"/>
        <v/>
      </c>
    </row>
    <row r="1023" spans="1:21" x14ac:dyDescent="0.2">
      <c r="A1023">
        <v>10</v>
      </c>
      <c r="B1023" s="4">
        <v>43626</v>
      </c>
      <c r="D1023" t="s">
        <v>499</v>
      </c>
      <c r="F1023" s="1">
        <v>2300</v>
      </c>
      <c r="G1023" s="1">
        <v>91985.27</v>
      </c>
      <c r="H1023" t="s">
        <v>137</v>
      </c>
      <c r="J1023">
        <v>1</v>
      </c>
      <c r="K1023" t="str">
        <f>IF(Tabla1[[#This Row],[cheque]]="","''",Tabla1[[#This Row],[cheque]])</f>
        <v>''</v>
      </c>
      <c r="L1023">
        <f>VLOOKUP(Tabla1[[#This Row],[banco]],Hoja2!$A$1:$B$6,2,0)</f>
        <v>3</v>
      </c>
      <c r="M1023" t="str">
        <f>CONCATENATE("'2019-",J1023,"-",Tabla1[[#This Row],[dia]],"'")</f>
        <v>'2019-1-10'</v>
      </c>
      <c r="N1023" s="4">
        <f>DATE(2019,J1023,Tabla1[[#This Row],[dia]])</f>
        <v>43475</v>
      </c>
      <c r="P1023">
        <f>DAY(Tabla1[[#This Row],[fecha]])</f>
        <v>10</v>
      </c>
      <c r="Q1023">
        <f>MONTH(Tabla1[[#This Row],[fecha]])</f>
        <v>6</v>
      </c>
      <c r="R1023">
        <f>YEAR(Tabla1[[#This Row],[fecha]])</f>
        <v>2019</v>
      </c>
      <c r="S1023" t="str">
        <f t="shared" si="45"/>
        <v>'2019-6-10'</v>
      </c>
      <c r="T1023" t="str">
        <f t="shared" si="46"/>
        <v>insert into estados_cuenta (tipo_movimiento, concepto, fecha, cheque, total, retiro, pagado, estatus, created_at, updated_at, pagado_boolean, id_cuenta, id_admin) values('EGRESO','COLEGIATURA VICTORIA','2019-6-10','',2300,2300,2300,'Pagado','2019-06-27 22:39:00','2019-06-27 22:39:00',1,3,2);</v>
      </c>
      <c r="U1023" t="str">
        <f t="shared" si="47"/>
        <v/>
      </c>
    </row>
    <row r="1024" spans="1:21" x14ac:dyDescent="0.2">
      <c r="A1024">
        <v>10</v>
      </c>
      <c r="B1024" s="4">
        <v>43626</v>
      </c>
      <c r="D1024" t="s">
        <v>500</v>
      </c>
      <c r="E1024" s="1">
        <v>24360</v>
      </c>
      <c r="F1024" s="1"/>
      <c r="G1024" s="1">
        <v>116345.27</v>
      </c>
      <c r="H1024" t="s">
        <v>137</v>
      </c>
      <c r="J1024">
        <v>1</v>
      </c>
      <c r="K1024" t="str">
        <f>IF(Tabla1[[#This Row],[cheque]]="","''",Tabla1[[#This Row],[cheque]])</f>
        <v>''</v>
      </c>
      <c r="L1024">
        <f>VLOOKUP(Tabla1[[#This Row],[banco]],Hoja2!$A$1:$B$6,2,0)</f>
        <v>3</v>
      </c>
      <c r="M1024" t="str">
        <f>CONCATENATE("'2019-",J1024,"-",Tabla1[[#This Row],[dia]],"'")</f>
        <v>'2019-1-10'</v>
      </c>
      <c r="N1024" s="4">
        <f>DATE(2019,J1024,Tabla1[[#This Row],[dia]])</f>
        <v>43475</v>
      </c>
      <c r="P1024">
        <f>DAY(Tabla1[[#This Row],[fecha]])</f>
        <v>10</v>
      </c>
      <c r="Q1024">
        <f>MONTH(Tabla1[[#This Row],[fecha]])</f>
        <v>6</v>
      </c>
      <c r="R1024">
        <f>YEAR(Tabla1[[#This Row],[fecha]])</f>
        <v>2019</v>
      </c>
      <c r="S1024" t="str">
        <f t="shared" si="45"/>
        <v>'2019-6-10'</v>
      </c>
      <c r="T1024" t="str">
        <f t="shared" si="46"/>
        <v/>
      </c>
      <c r="U1024" t="str">
        <f t="shared" si="47"/>
        <v>insert into estados_cuenta (tipo_movimiento, concepto, fecha, cheque, total, deposito, pagado, estatus, created_at, updated_at, pagado_boolean, id_cuenta, id_admin) values('INGRESO','SEGUDO 50% RM "SMART" FACTURA 6137','2019-6-10','',24360,24360,24360,'Pagado','2019-06-27 22:39:00','2019-06-27 22:39:00',1,3,2);</v>
      </c>
    </row>
    <row r="1025" spans="1:21" x14ac:dyDescent="0.2">
      <c r="A1025">
        <v>10</v>
      </c>
      <c r="B1025" s="4">
        <v>43626</v>
      </c>
      <c r="D1025" t="s">
        <v>670</v>
      </c>
      <c r="F1025" s="1">
        <v>10000</v>
      </c>
      <c r="G1025" s="1">
        <v>36185.9</v>
      </c>
      <c r="H1025" t="s">
        <v>136</v>
      </c>
      <c r="J1025">
        <v>1</v>
      </c>
      <c r="K1025" t="str">
        <f>IF(Tabla1[[#This Row],[cheque]]="","''",Tabla1[[#This Row],[cheque]])</f>
        <v>''</v>
      </c>
      <c r="L1025">
        <f>VLOOKUP(Tabla1[[#This Row],[banco]],Hoja2!$A$1:$B$6,2,0)</f>
        <v>2</v>
      </c>
      <c r="M1025" t="str">
        <f>CONCATENATE("'2019-",J1025,"-",Tabla1[[#This Row],[dia]],"'")</f>
        <v>'2019-1-10'</v>
      </c>
      <c r="N1025" s="4">
        <f>DATE(2019,J1025,Tabla1[[#This Row],[dia]])</f>
        <v>43475</v>
      </c>
      <c r="P1025">
        <f>DAY(Tabla1[[#This Row],[fecha]])</f>
        <v>10</v>
      </c>
      <c r="Q1025">
        <f>MONTH(Tabla1[[#This Row],[fecha]])</f>
        <v>6</v>
      </c>
      <c r="R1025">
        <f>YEAR(Tabla1[[#This Row],[fecha]])</f>
        <v>2019</v>
      </c>
      <c r="S1025" t="str">
        <f t="shared" si="45"/>
        <v>'2019-6-10'</v>
      </c>
      <c r="T1025" t="str">
        <f t="shared" si="46"/>
        <v>insert into estados_cuenta (tipo_movimiento, concepto, fecha, cheque, total, retiro, pagado, estatus, created_at, updated_at, pagado_boolean, id_cuenta, id_admin) values('EGRESO','CYNTHIA RAMIREZ RAMOS','2019-6-10','',10000,10000,10000,'Pagado','2019-06-27 22:39:00','2019-06-27 22:39:00',1,2,2);</v>
      </c>
      <c r="U1025" t="str">
        <f t="shared" si="47"/>
        <v/>
      </c>
    </row>
    <row r="1026" spans="1:21" x14ac:dyDescent="0.2">
      <c r="A1026">
        <v>10</v>
      </c>
      <c r="B1026" s="4">
        <v>43626</v>
      </c>
      <c r="D1026" t="s">
        <v>671</v>
      </c>
      <c r="F1026" s="1">
        <v>50</v>
      </c>
      <c r="G1026" s="1">
        <v>36135.9</v>
      </c>
      <c r="H1026" t="s">
        <v>136</v>
      </c>
      <c r="J1026">
        <v>1</v>
      </c>
      <c r="K1026" t="str">
        <f>IF(Tabla1[[#This Row],[cheque]]="","''",Tabla1[[#This Row],[cheque]])</f>
        <v>''</v>
      </c>
      <c r="L1026">
        <f>VLOOKUP(Tabla1[[#This Row],[banco]],Hoja2!$A$1:$B$6,2,0)</f>
        <v>2</v>
      </c>
      <c r="M1026" t="str">
        <f>CONCATENATE("'2019-",J1026,"-",Tabla1[[#This Row],[dia]],"'")</f>
        <v>'2019-1-10'</v>
      </c>
      <c r="N1026" s="4">
        <f>DATE(2019,J1026,Tabla1[[#This Row],[dia]])</f>
        <v>43475</v>
      </c>
      <c r="P1026">
        <f>DAY(Tabla1[[#This Row],[fecha]])</f>
        <v>10</v>
      </c>
      <c r="Q1026">
        <f>MONTH(Tabla1[[#This Row],[fecha]])</f>
        <v>6</v>
      </c>
      <c r="R1026">
        <f>YEAR(Tabla1[[#This Row],[fecha]])</f>
        <v>2019</v>
      </c>
      <c r="S1026" t="str">
        <f t="shared" si="45"/>
        <v>'2019-6-10'</v>
      </c>
      <c r="T1026" t="str">
        <f t="shared" si="46"/>
        <v>insert into estados_cuenta (tipo_movimiento, concepto, fecha, cheque, total, retiro, pagado, estatus, created_at, updated_at, pagado_boolean, id_cuenta, id_admin) values('EGRESO','VESTUARIO FABIOLA','2019-6-10','',50,50,50,'Pagado','2019-06-27 22:39:00','2019-06-27 22:39:00',1,2,2);</v>
      </c>
      <c r="U1026" t="str">
        <f t="shared" si="47"/>
        <v/>
      </c>
    </row>
    <row r="1027" spans="1:21" x14ac:dyDescent="0.2">
      <c r="A1027">
        <v>10</v>
      </c>
      <c r="B1027" s="4">
        <v>43626</v>
      </c>
      <c r="D1027" t="s">
        <v>672</v>
      </c>
      <c r="E1027" s="1">
        <v>50</v>
      </c>
      <c r="F1027" s="1"/>
      <c r="G1027" s="1">
        <v>36185.9</v>
      </c>
      <c r="H1027" t="s">
        <v>136</v>
      </c>
      <c r="J1027">
        <v>1</v>
      </c>
      <c r="K1027" t="str">
        <f>IF(Tabla1[[#This Row],[cheque]]="","''",Tabla1[[#This Row],[cheque]])</f>
        <v>''</v>
      </c>
      <c r="L1027">
        <f>VLOOKUP(Tabla1[[#This Row],[banco]],Hoja2!$A$1:$B$6,2,0)</f>
        <v>2</v>
      </c>
      <c r="M1027" t="str">
        <f>CONCATENATE("'2019-",J1027,"-",Tabla1[[#This Row],[dia]],"'")</f>
        <v>'2019-1-10'</v>
      </c>
      <c r="N1027" s="4">
        <f>DATE(2019,J1027,Tabla1[[#This Row],[dia]])</f>
        <v>43475</v>
      </c>
      <c r="P1027">
        <f>DAY(Tabla1[[#This Row],[fecha]])</f>
        <v>10</v>
      </c>
      <c r="Q1027">
        <f>MONTH(Tabla1[[#This Row],[fecha]])</f>
        <v>6</v>
      </c>
      <c r="R1027">
        <f>YEAR(Tabla1[[#This Row],[fecha]])</f>
        <v>2019</v>
      </c>
      <c r="S1027" t="str">
        <f t="shared" ref="S1027:S1090" si="48">CONCATENATE("'2019-",Q1027,"-",P1027,"'")</f>
        <v>'2019-6-10'</v>
      </c>
      <c r="T1027" t="str">
        <f t="shared" ref="T1027:T1090" si="49">IF(F1027="","",CONCATENATE("insert into estados_cuenta (tipo_movimiento, concepto, fecha, cheque, total, retiro, pagado, estatus, created_at, updated_at, pagado_boolean, id_cuenta, id_admin) values('EGRESO','",D1027,"',",S1027,",",K1027,",",F1027,",",F1027,",",F1027,",'Pagado','2019-06-27 22:39:00','2019-06-27 22:39:00',1,",L1027,",2);"))</f>
        <v/>
      </c>
      <c r="U1027" t="str">
        <f t="shared" ref="U1027:U1090" si="50">IF(E1027="","",CONCATENATE("insert into estados_cuenta (tipo_movimiento, concepto, fecha, cheque, total, deposito, pagado, estatus, created_at, updated_at, pagado_boolean, id_cuenta, id_admin) values('INGRESO','",D1027,"',",S1027,",",K1027,",",E1027,",",E1027,",",E1027,",'Pagado','2019-06-27 22:39:00','2019-06-27 22:39:00',1,",L1027,",2);"))</f>
        <v>insert into estados_cuenta (tipo_movimiento, concepto, fecha, cheque, total, deposito, pagado, estatus, created_at, updated_at, pagado_boolean, id_cuenta, id_admin) values('INGRESO','VESTUARIO FABIOLA REVERSA','2019-6-10','',50,50,50,'Pagado','2019-06-27 22:39:00','2019-06-27 22:39:00',1,2,2);</v>
      </c>
    </row>
    <row r="1028" spans="1:21" x14ac:dyDescent="0.2">
      <c r="A1028">
        <v>10</v>
      </c>
      <c r="B1028" s="4">
        <v>43626</v>
      </c>
      <c r="D1028" t="s">
        <v>481</v>
      </c>
      <c r="F1028" s="1">
        <v>586.6</v>
      </c>
      <c r="G1028" s="1">
        <v>35599.300000000003</v>
      </c>
      <c r="H1028" t="s">
        <v>136</v>
      </c>
      <c r="J1028">
        <v>2</v>
      </c>
      <c r="K1028" t="str">
        <f>IF(Tabla1[[#This Row],[cheque]]="","''",Tabla1[[#This Row],[cheque]])</f>
        <v>''</v>
      </c>
      <c r="L1028">
        <f>VLOOKUP(Tabla1[[#This Row],[banco]],Hoja2!$A$1:$B$6,2,0)</f>
        <v>2</v>
      </c>
      <c r="M1028" t="str">
        <f>CONCATENATE("'2019-",J1028,"-",Tabla1[[#This Row],[dia]],"'")</f>
        <v>'2019-2-10'</v>
      </c>
      <c r="N1028" s="4">
        <f>DATE(2019,J1028,Tabla1[[#This Row],[dia]])</f>
        <v>43506</v>
      </c>
      <c r="P1028">
        <f>DAY(Tabla1[[#This Row],[fecha]])</f>
        <v>10</v>
      </c>
      <c r="Q1028">
        <f>MONTH(Tabla1[[#This Row],[fecha]])</f>
        <v>6</v>
      </c>
      <c r="R1028">
        <f>YEAR(Tabla1[[#This Row],[fecha]])</f>
        <v>2019</v>
      </c>
      <c r="S1028" t="str">
        <f t="shared" si="48"/>
        <v>'2019-6-10'</v>
      </c>
      <c r="T1028" t="str">
        <f t="shared" si="49"/>
        <v>insert into estados_cuenta (tipo_movimiento, concepto, fecha, cheque, total, retiro, pagado, estatus, created_at, updated_at, pagado_boolean, id_cuenta, id_admin) values('EGRESO','IMPI','2019-6-10','',586.6,586.6,586.6,'Pagado','2019-06-27 22:39:00','2019-06-27 22:39:00',1,2,2);</v>
      </c>
      <c r="U1028" t="str">
        <f t="shared" si="50"/>
        <v/>
      </c>
    </row>
    <row r="1029" spans="1:21" x14ac:dyDescent="0.2">
      <c r="A1029">
        <v>10</v>
      </c>
      <c r="B1029" s="4">
        <v>43626</v>
      </c>
      <c r="D1029" t="s">
        <v>13</v>
      </c>
      <c r="E1029" s="1">
        <v>1000</v>
      </c>
      <c r="F1029" s="1"/>
      <c r="G1029" s="1">
        <v>36599.300000000003</v>
      </c>
      <c r="H1029" t="s">
        <v>136</v>
      </c>
      <c r="J1029">
        <v>2</v>
      </c>
      <c r="K1029" t="str">
        <f>IF(Tabla1[[#This Row],[cheque]]="","''",Tabla1[[#This Row],[cheque]])</f>
        <v>''</v>
      </c>
      <c r="L1029">
        <f>VLOOKUP(Tabla1[[#This Row],[banco]],Hoja2!$A$1:$B$6,2,0)</f>
        <v>2</v>
      </c>
      <c r="M1029" t="str">
        <f>CONCATENATE("'2019-",J1029,"-",Tabla1[[#This Row],[dia]],"'")</f>
        <v>'2019-2-10'</v>
      </c>
      <c r="N1029" s="4">
        <f>DATE(2019,J1029,Tabla1[[#This Row],[dia]])</f>
        <v>43506</v>
      </c>
      <c r="P1029">
        <f>DAY(Tabla1[[#This Row],[fecha]])</f>
        <v>10</v>
      </c>
      <c r="Q1029">
        <f>MONTH(Tabla1[[#This Row],[fecha]])</f>
        <v>6</v>
      </c>
      <c r="R1029">
        <f>YEAR(Tabla1[[#This Row],[fecha]])</f>
        <v>2019</v>
      </c>
      <c r="S1029" t="str">
        <f t="shared" si="48"/>
        <v>'2019-6-10'</v>
      </c>
      <c r="T1029" t="str">
        <f t="shared" si="49"/>
        <v/>
      </c>
      <c r="U1029" t="str">
        <f t="shared" si="50"/>
        <v>insert into estados_cuenta (tipo_movimiento, concepto, fecha, cheque, total, deposito, pagado, estatus, created_at, updated_at, pagado_boolean, id_cuenta, id_admin) values('INGRESO','TRASPASO DE HSBC A BANCOMER','2019-6-10','',1000,1000,1000,'Pagado','2019-06-27 22:39:00','2019-06-27 22:39:00',1,2,2);</v>
      </c>
    </row>
    <row r="1030" spans="1:21" x14ac:dyDescent="0.2">
      <c r="A1030">
        <v>11</v>
      </c>
      <c r="B1030" s="4">
        <v>43627</v>
      </c>
      <c r="F1030" s="1">
        <v>1300</v>
      </c>
      <c r="G1030" s="1">
        <v>115045.27</v>
      </c>
      <c r="H1030" t="s">
        <v>137</v>
      </c>
      <c r="J1030">
        <v>2</v>
      </c>
      <c r="K1030" t="str">
        <f>IF(Tabla1[[#This Row],[cheque]]="","''",Tabla1[[#This Row],[cheque]])</f>
        <v>''</v>
      </c>
      <c r="L1030">
        <f>VLOOKUP(Tabla1[[#This Row],[banco]],Hoja2!$A$1:$B$6,2,0)</f>
        <v>3</v>
      </c>
      <c r="M1030" t="str">
        <f>CONCATENATE("'2019-",J1030,"-",Tabla1[[#This Row],[dia]],"'")</f>
        <v>'2019-2-11'</v>
      </c>
      <c r="N1030" s="4">
        <f>DATE(2019,J1030,Tabla1[[#This Row],[dia]])</f>
        <v>43507</v>
      </c>
      <c r="P1030">
        <f>DAY(Tabla1[[#This Row],[fecha]])</f>
        <v>11</v>
      </c>
      <c r="Q1030">
        <f>MONTH(Tabla1[[#This Row],[fecha]])</f>
        <v>6</v>
      </c>
      <c r="R1030">
        <f>YEAR(Tabla1[[#This Row],[fecha]])</f>
        <v>2019</v>
      </c>
      <c r="S1030" t="str">
        <f t="shared" si="48"/>
        <v>'2019-6-11'</v>
      </c>
      <c r="T1030" t="str">
        <f t="shared" si="49"/>
        <v>insert into estados_cuenta (tipo_movimiento, concepto, fecha, cheque, total, retiro, pagado, estatus, created_at, updated_at, pagado_boolean, id_cuenta, id_admin) values('EGRESO','','2019-6-11','',1300,1300,1300,'Pagado','2019-06-27 22:39:00','2019-06-27 22:39:00',1,3,2);</v>
      </c>
      <c r="U1030" t="str">
        <f t="shared" si="50"/>
        <v/>
      </c>
    </row>
    <row r="1031" spans="1:21" x14ac:dyDescent="0.2">
      <c r="A1031">
        <v>11</v>
      </c>
      <c r="B1031" s="4">
        <v>43627</v>
      </c>
      <c r="D1031" t="s">
        <v>501</v>
      </c>
      <c r="F1031" s="1">
        <v>565.97</v>
      </c>
      <c r="G1031" s="1">
        <v>114479.3</v>
      </c>
      <c r="H1031" t="s">
        <v>137</v>
      </c>
      <c r="J1031">
        <v>2</v>
      </c>
      <c r="K1031" t="str">
        <f>IF(Tabla1[[#This Row],[cheque]]="","''",Tabla1[[#This Row],[cheque]])</f>
        <v>''</v>
      </c>
      <c r="L1031">
        <f>VLOOKUP(Tabla1[[#This Row],[banco]],Hoja2!$A$1:$B$6,2,0)</f>
        <v>3</v>
      </c>
      <c r="M1031" t="str">
        <f>CONCATENATE("'2019-",J1031,"-",Tabla1[[#This Row],[dia]],"'")</f>
        <v>'2019-2-11'</v>
      </c>
      <c r="N1031" s="4">
        <f>DATE(2019,J1031,Tabla1[[#This Row],[dia]])</f>
        <v>43507</v>
      </c>
      <c r="P1031">
        <f>DAY(Tabla1[[#This Row],[fecha]])</f>
        <v>11</v>
      </c>
      <c r="Q1031">
        <f>MONTH(Tabla1[[#This Row],[fecha]])</f>
        <v>6</v>
      </c>
      <c r="R1031">
        <f>YEAR(Tabla1[[#This Row],[fecha]])</f>
        <v>2019</v>
      </c>
      <c r="S1031" t="str">
        <f t="shared" si="48"/>
        <v>'2019-6-11'</v>
      </c>
      <c r="T1031" t="str">
        <f t="shared" si="49"/>
        <v>insert into estados_cuenta (tipo_movimiento, concepto, fecha, cheque, total, retiro, pagado, estatus, created_at, updated_at, pagado_boolean, id_cuenta, id_admin) values('EGRESO','FEDEX 3257828 Y 3310254','2019-6-11','',565.97,565.97,565.97,'Pagado','2019-06-27 22:39:00','2019-06-27 22:39:00',1,3,2);</v>
      </c>
      <c r="U1031" t="str">
        <f t="shared" si="50"/>
        <v/>
      </c>
    </row>
    <row r="1032" spans="1:21" x14ac:dyDescent="0.2">
      <c r="A1032">
        <v>11</v>
      </c>
      <c r="B1032" s="4">
        <v>43627</v>
      </c>
      <c r="D1032" t="s">
        <v>502</v>
      </c>
      <c r="F1032" s="1">
        <v>464</v>
      </c>
      <c r="G1032" s="1">
        <v>114015.3</v>
      </c>
      <c r="H1032" t="s">
        <v>137</v>
      </c>
      <c r="J1032">
        <v>2</v>
      </c>
      <c r="K1032" t="str">
        <f>IF(Tabla1[[#This Row],[cheque]]="","''",Tabla1[[#This Row],[cheque]])</f>
        <v>''</v>
      </c>
      <c r="L1032">
        <f>VLOOKUP(Tabla1[[#This Row],[banco]],Hoja2!$A$1:$B$6,2,0)</f>
        <v>3</v>
      </c>
      <c r="M1032" t="str">
        <f>CONCATENATE("'2019-",J1032,"-",Tabla1[[#This Row],[dia]],"'")</f>
        <v>'2019-2-11'</v>
      </c>
      <c r="N1032" s="4">
        <f>DATE(2019,J1032,Tabla1[[#This Row],[dia]])</f>
        <v>43507</v>
      </c>
      <c r="P1032">
        <f>DAY(Tabla1[[#This Row],[fecha]])</f>
        <v>11</v>
      </c>
      <c r="Q1032">
        <f>MONTH(Tabla1[[#This Row],[fecha]])</f>
        <v>6</v>
      </c>
      <c r="R1032">
        <f>YEAR(Tabla1[[#This Row],[fecha]])</f>
        <v>2019</v>
      </c>
      <c r="S1032" t="str">
        <f t="shared" si="48"/>
        <v>'2019-6-11'</v>
      </c>
      <c r="T1032" t="str">
        <f t="shared" si="49"/>
        <v>insert into estados_cuenta (tipo_movimiento, concepto, fecha, cheque, total, retiro, pagado, estatus, created_at, updated_at, pagado_boolean, id_cuenta, id_admin) values('EGRESO','LASERTONN','2019-6-11','',464,464,464,'Pagado','2019-06-27 22:39:00','2019-06-27 22:39:00',1,3,2);</v>
      </c>
      <c r="U1032" t="str">
        <f t="shared" si="50"/>
        <v/>
      </c>
    </row>
    <row r="1033" spans="1:21" x14ac:dyDescent="0.2">
      <c r="A1033">
        <v>11</v>
      </c>
      <c r="B1033" s="4">
        <v>43627</v>
      </c>
      <c r="D1033" t="s">
        <v>503</v>
      </c>
      <c r="F1033" s="1">
        <v>406</v>
      </c>
      <c r="G1033" s="1">
        <v>113609.3</v>
      </c>
      <c r="H1033" t="s">
        <v>137</v>
      </c>
      <c r="J1033">
        <v>2</v>
      </c>
      <c r="K1033" t="str">
        <f>IF(Tabla1[[#This Row],[cheque]]="","''",Tabla1[[#This Row],[cheque]])</f>
        <v>''</v>
      </c>
      <c r="L1033">
        <f>VLOOKUP(Tabla1[[#This Row],[banco]],Hoja2!$A$1:$B$6,2,0)</f>
        <v>3</v>
      </c>
      <c r="M1033" t="str">
        <f>CONCATENATE("'2019-",J1033,"-",Tabla1[[#This Row],[dia]],"'")</f>
        <v>'2019-2-11'</v>
      </c>
      <c r="N1033" s="4">
        <f>DATE(2019,J1033,Tabla1[[#This Row],[dia]])</f>
        <v>43507</v>
      </c>
      <c r="P1033">
        <f>DAY(Tabla1[[#This Row],[fecha]])</f>
        <v>11</v>
      </c>
      <c r="Q1033">
        <f>MONTH(Tabla1[[#This Row],[fecha]])</f>
        <v>6</v>
      </c>
      <c r="R1033">
        <f>YEAR(Tabla1[[#This Row],[fecha]])</f>
        <v>2019</v>
      </c>
      <c r="S1033" t="str">
        <f t="shared" si="48"/>
        <v>'2019-6-11'</v>
      </c>
      <c r="T1033" t="str">
        <f t="shared" si="49"/>
        <v>insert into estados_cuenta (tipo_movimiento, concepto, fecha, cheque, total, retiro, pagado, estatus, created_at, updated_at, pagado_boolean, id_cuenta, id_admin) values('EGRESO','CREATIVOS &amp; PRINT TARJETAS DE PRESENTACION','2019-6-11','',406,406,406,'Pagado','2019-06-27 22:39:00','2019-06-27 22:39:00',1,3,2);</v>
      </c>
      <c r="U1033" t="str">
        <f t="shared" si="50"/>
        <v/>
      </c>
    </row>
    <row r="1034" spans="1:21" x14ac:dyDescent="0.2">
      <c r="A1034">
        <v>11</v>
      </c>
      <c r="B1034" s="4">
        <v>43627</v>
      </c>
      <c r="D1034" t="s">
        <v>504</v>
      </c>
      <c r="E1034" s="1">
        <v>17000</v>
      </c>
      <c r="F1034" s="1"/>
      <c r="G1034" s="1">
        <v>130609.3</v>
      </c>
      <c r="H1034" t="s">
        <v>137</v>
      </c>
      <c r="J1034">
        <v>2</v>
      </c>
      <c r="K1034" t="str">
        <f>IF(Tabla1[[#This Row],[cheque]]="","''",Tabla1[[#This Row],[cheque]])</f>
        <v>''</v>
      </c>
      <c r="L1034">
        <f>VLOOKUP(Tabla1[[#This Row],[banco]],Hoja2!$A$1:$B$6,2,0)</f>
        <v>3</v>
      </c>
      <c r="M1034" t="str">
        <f>CONCATENATE("'2019-",J1034,"-",Tabla1[[#This Row],[dia]],"'")</f>
        <v>'2019-2-11'</v>
      </c>
      <c r="N1034" s="4">
        <f>DATE(2019,J1034,Tabla1[[#This Row],[dia]])</f>
        <v>43507</v>
      </c>
      <c r="P1034">
        <f>DAY(Tabla1[[#This Row],[fecha]])</f>
        <v>11</v>
      </c>
      <c r="Q1034">
        <f>MONTH(Tabla1[[#This Row],[fecha]])</f>
        <v>6</v>
      </c>
      <c r="R1034">
        <f>YEAR(Tabla1[[#This Row],[fecha]])</f>
        <v>2019</v>
      </c>
      <c r="S1034" t="str">
        <f t="shared" si="48"/>
        <v>'2019-6-11'</v>
      </c>
      <c r="T1034" t="str">
        <f t="shared" si="49"/>
        <v/>
      </c>
      <c r="U1034" t="str">
        <f t="shared" si="50"/>
        <v>insert into estados_cuenta (tipo_movimiento, concepto, fecha, cheque, total, deposito, pagado, estatus, created_at, updated_at, pagado_boolean, id_cuenta, id_admin) values('INGRESO','CLEG "COMPLEX" RECIBO 2245','2019-6-11','',17000,17000,17000,'Pagado','2019-06-27 22:39:00','2019-06-27 22:39:00',1,3,2);</v>
      </c>
    </row>
    <row r="1035" spans="1:21" x14ac:dyDescent="0.2">
      <c r="A1035">
        <v>11</v>
      </c>
      <c r="B1035" s="4">
        <v>43627</v>
      </c>
      <c r="D1035" t="s">
        <v>505</v>
      </c>
      <c r="E1035" s="1">
        <v>5000</v>
      </c>
      <c r="F1035" s="1"/>
      <c r="G1035" s="1">
        <v>135609.29999999999</v>
      </c>
      <c r="H1035" t="s">
        <v>137</v>
      </c>
      <c r="J1035">
        <v>2</v>
      </c>
      <c r="K1035" t="str">
        <f>IF(Tabla1[[#This Row],[cheque]]="","''",Tabla1[[#This Row],[cheque]])</f>
        <v>''</v>
      </c>
      <c r="L1035">
        <f>VLOOKUP(Tabla1[[#This Row],[banco]],Hoja2!$A$1:$B$6,2,0)</f>
        <v>3</v>
      </c>
      <c r="M1035" t="str">
        <f>CONCATENATE("'2019-",J1035,"-",Tabla1[[#This Row],[dia]],"'")</f>
        <v>'2019-2-11'</v>
      </c>
      <c r="N1035" s="4">
        <f>DATE(2019,J1035,Tabla1[[#This Row],[dia]])</f>
        <v>43507</v>
      </c>
      <c r="P1035">
        <f>DAY(Tabla1[[#This Row],[fecha]])</f>
        <v>11</v>
      </c>
      <c r="Q1035">
        <f>MONTH(Tabla1[[#This Row],[fecha]])</f>
        <v>6</v>
      </c>
      <c r="R1035">
        <f>YEAR(Tabla1[[#This Row],[fecha]])</f>
        <v>2019</v>
      </c>
      <c r="S1035" t="str">
        <f t="shared" si="48"/>
        <v>'2019-6-11'</v>
      </c>
      <c r="T1035" t="str">
        <f t="shared" si="49"/>
        <v/>
      </c>
      <c r="U1035" t="str">
        <f t="shared" si="50"/>
        <v>insert into estados_cuenta (tipo_movimiento, concepto, fecha, cheque, total, deposito, pagado, estatus, created_at, updated_at, pagado_boolean, id_cuenta, id_admin) values('INGRESO','RM "VENCEJO" RECIBO 2237','2019-6-11','',5000,5000,5000,'Pagado','2019-06-27 22:39:00','2019-06-27 22:39:00',1,3,2);</v>
      </c>
    </row>
    <row r="1036" spans="1:21" x14ac:dyDescent="0.2">
      <c r="A1036">
        <v>11</v>
      </c>
      <c r="B1036" s="4">
        <v>43627</v>
      </c>
      <c r="D1036" t="s">
        <v>505</v>
      </c>
      <c r="E1036" s="1">
        <v>900</v>
      </c>
      <c r="F1036" s="1"/>
      <c r="G1036" s="1">
        <v>136509.29999999999</v>
      </c>
      <c r="H1036" t="s">
        <v>137</v>
      </c>
      <c r="J1036">
        <v>2</v>
      </c>
      <c r="K1036" t="str">
        <f>IF(Tabla1[[#This Row],[cheque]]="","''",Tabla1[[#This Row],[cheque]])</f>
        <v>''</v>
      </c>
      <c r="L1036">
        <f>VLOOKUP(Tabla1[[#This Row],[banco]],Hoja2!$A$1:$B$6,2,0)</f>
        <v>3</v>
      </c>
      <c r="M1036" t="str">
        <f>CONCATENATE("'2019-",J1036,"-",Tabla1[[#This Row],[dia]],"'")</f>
        <v>'2019-2-11'</v>
      </c>
      <c r="N1036" s="4">
        <f>DATE(2019,J1036,Tabla1[[#This Row],[dia]])</f>
        <v>43507</v>
      </c>
      <c r="P1036">
        <f>DAY(Tabla1[[#This Row],[fecha]])</f>
        <v>11</v>
      </c>
      <c r="Q1036">
        <f>MONTH(Tabla1[[#This Row],[fecha]])</f>
        <v>6</v>
      </c>
      <c r="R1036">
        <f>YEAR(Tabla1[[#This Row],[fecha]])</f>
        <v>2019</v>
      </c>
      <c r="S1036" t="str">
        <f t="shared" si="48"/>
        <v>'2019-6-11'</v>
      </c>
      <c r="T1036" t="str">
        <f t="shared" si="49"/>
        <v/>
      </c>
      <c r="U1036" t="str">
        <f t="shared" si="50"/>
        <v>insert into estados_cuenta (tipo_movimiento, concepto, fecha, cheque, total, deposito, pagado, estatus, created_at, updated_at, pagado_boolean, id_cuenta, id_admin) values('INGRESO','RM "VENCEJO" RECIBO 2237','2019-6-11','',900,900,900,'Pagado','2019-06-27 22:39:00','2019-06-27 22:39:00',1,3,2);</v>
      </c>
    </row>
    <row r="1037" spans="1:21" x14ac:dyDescent="0.2">
      <c r="A1037">
        <v>12</v>
      </c>
      <c r="B1037" s="4">
        <v>43628</v>
      </c>
      <c r="D1037" t="s">
        <v>506</v>
      </c>
      <c r="E1037" s="1">
        <v>8275.44</v>
      </c>
      <c r="F1037" s="1"/>
      <c r="G1037" s="1">
        <v>144784.74</v>
      </c>
      <c r="H1037" t="s">
        <v>137</v>
      </c>
      <c r="J1037">
        <v>3</v>
      </c>
      <c r="K1037" t="str">
        <f>IF(Tabla1[[#This Row],[cheque]]="","''",Tabla1[[#This Row],[cheque]])</f>
        <v>''</v>
      </c>
      <c r="L1037">
        <f>VLOOKUP(Tabla1[[#This Row],[banco]],Hoja2!$A$1:$B$6,2,0)</f>
        <v>3</v>
      </c>
      <c r="M1037" t="str">
        <f>CONCATENATE("'2019-",J1037,"-",Tabla1[[#This Row],[dia]],"'")</f>
        <v>'2019-3-12'</v>
      </c>
      <c r="N1037" s="4">
        <f>DATE(2019,J1037,Tabla1[[#This Row],[dia]])</f>
        <v>43536</v>
      </c>
      <c r="P1037">
        <f>DAY(Tabla1[[#This Row],[fecha]])</f>
        <v>12</v>
      </c>
      <c r="Q1037">
        <f>MONTH(Tabla1[[#This Row],[fecha]])</f>
        <v>6</v>
      </c>
      <c r="R1037">
        <f>YEAR(Tabla1[[#This Row],[fecha]])</f>
        <v>2019</v>
      </c>
      <c r="S1037" t="str">
        <f t="shared" si="48"/>
        <v>'2019-6-12'</v>
      </c>
      <c r="T1037" t="str">
        <f t="shared" si="49"/>
        <v/>
      </c>
      <c r="U1037" t="str">
        <f t="shared" si="50"/>
        <v>insert into estados_cuenta (tipo_movimiento, concepto, fecha, cheque, total, deposito, pagado, estatus, created_at, updated_at, pagado_boolean, id_cuenta, id_admin) values('INGRESO','REN Y DUSO "LAS TINAJAS" FACTURA 6080','2019-6-12','',8275.44,8275.44,8275.44,'Pagado','2019-06-27 22:39:00','2019-06-27 22:39:00',1,3,2);</v>
      </c>
    </row>
    <row r="1038" spans="1:21" x14ac:dyDescent="0.2">
      <c r="A1038">
        <v>12</v>
      </c>
      <c r="B1038" s="4">
        <v>43628</v>
      </c>
      <c r="D1038" t="s">
        <v>507</v>
      </c>
      <c r="E1038" s="1">
        <v>580</v>
      </c>
      <c r="F1038" s="1"/>
      <c r="G1038" s="1">
        <v>145364.74</v>
      </c>
      <c r="H1038" t="s">
        <v>137</v>
      </c>
      <c r="J1038">
        <v>3</v>
      </c>
      <c r="K1038" t="str">
        <f>IF(Tabla1[[#This Row],[cheque]]="","''",Tabla1[[#This Row],[cheque]])</f>
        <v>''</v>
      </c>
      <c r="L1038">
        <f>VLOOKUP(Tabla1[[#This Row],[banco]],Hoja2!$A$1:$B$6,2,0)</f>
        <v>3</v>
      </c>
      <c r="M1038" t="str">
        <f>CONCATENATE("'2019-",J1038,"-",Tabla1[[#This Row],[dia]],"'")</f>
        <v>'2019-3-12'</v>
      </c>
      <c r="N1038" s="4">
        <f>DATE(2019,J1038,Tabla1[[#This Row],[dia]])</f>
        <v>43536</v>
      </c>
      <c r="P1038">
        <f>DAY(Tabla1[[#This Row],[fecha]])</f>
        <v>12</v>
      </c>
      <c r="Q1038">
        <f>MONTH(Tabla1[[#This Row],[fecha]])</f>
        <v>6</v>
      </c>
      <c r="R1038">
        <f>YEAR(Tabla1[[#This Row],[fecha]])</f>
        <v>2019</v>
      </c>
      <c r="S1038" t="str">
        <f t="shared" si="48"/>
        <v>'2019-6-12'</v>
      </c>
      <c r="T1038" t="str">
        <f t="shared" si="49"/>
        <v/>
      </c>
      <c r="U1038" t="str">
        <f t="shared" si="50"/>
        <v>insert into estados_cuenta (tipo_movimiento, concepto, fecha, cheque, total, deposito, pagado, estatus, created_at, updated_at, pagado_boolean, id_cuenta, id_admin) values('INGRESO','EF MIXTO "ISOLAR ENERGIA INFINITA" FACTURA 6142','2019-6-12','',580,580,580,'Pagado','2019-06-27 22:39:00','2019-06-27 22:39:00',1,3,2);</v>
      </c>
    </row>
    <row r="1039" spans="1:21" x14ac:dyDescent="0.2">
      <c r="A1039">
        <v>12</v>
      </c>
      <c r="B1039" s="4">
        <v>43628</v>
      </c>
      <c r="D1039" t="s">
        <v>13</v>
      </c>
      <c r="F1039" s="1">
        <v>15000</v>
      </c>
      <c r="G1039" s="1">
        <v>130364.74</v>
      </c>
      <c r="H1039" t="s">
        <v>137</v>
      </c>
      <c r="J1039">
        <v>3</v>
      </c>
      <c r="K1039" t="str">
        <f>IF(Tabla1[[#This Row],[cheque]]="","''",Tabla1[[#This Row],[cheque]])</f>
        <v>''</v>
      </c>
      <c r="L1039">
        <f>VLOOKUP(Tabla1[[#This Row],[banco]],Hoja2!$A$1:$B$6,2,0)</f>
        <v>3</v>
      </c>
      <c r="M1039" t="str">
        <f>CONCATENATE("'2019-",J1039,"-",Tabla1[[#This Row],[dia]],"'")</f>
        <v>'2019-3-12'</v>
      </c>
      <c r="N1039" s="4">
        <f>DATE(2019,J1039,Tabla1[[#This Row],[dia]])</f>
        <v>43536</v>
      </c>
      <c r="P1039">
        <f>DAY(Tabla1[[#This Row],[fecha]])</f>
        <v>12</v>
      </c>
      <c r="Q1039">
        <f>MONTH(Tabla1[[#This Row],[fecha]])</f>
        <v>6</v>
      </c>
      <c r="R1039">
        <f>YEAR(Tabla1[[#This Row],[fecha]])</f>
        <v>2019</v>
      </c>
      <c r="S1039" t="str">
        <f t="shared" si="48"/>
        <v>'2019-6-12'</v>
      </c>
      <c r="T1039" t="str">
        <f t="shared" si="49"/>
        <v>insert into estados_cuenta (tipo_movimiento, concepto, fecha, cheque, total, retiro, pagado, estatus, created_at, updated_at, pagado_boolean, id_cuenta, id_admin) values('EGRESO','TRASPASO DE HSBC A BANCOMER','2019-6-12','',15000,15000,15000,'Pagado','2019-06-27 22:39:00','2019-06-27 22:39:00',1,3,2);</v>
      </c>
      <c r="U1039" t="str">
        <f t="shared" si="50"/>
        <v/>
      </c>
    </row>
    <row r="1040" spans="1:21" x14ac:dyDescent="0.2">
      <c r="A1040">
        <v>12</v>
      </c>
      <c r="B1040" s="4">
        <v>43628</v>
      </c>
      <c r="D1040" t="s">
        <v>508</v>
      </c>
      <c r="E1040" s="1">
        <v>464</v>
      </c>
      <c r="F1040" s="1"/>
      <c r="G1040" s="1">
        <v>130828.74</v>
      </c>
      <c r="H1040" t="s">
        <v>137</v>
      </c>
      <c r="J1040">
        <v>3</v>
      </c>
      <c r="K1040" t="str">
        <f>IF(Tabla1[[#This Row],[cheque]]="","''",Tabla1[[#This Row],[cheque]])</f>
        <v>''</v>
      </c>
      <c r="L1040">
        <f>VLOOKUP(Tabla1[[#This Row],[banco]],Hoja2!$A$1:$B$6,2,0)</f>
        <v>3</v>
      </c>
      <c r="M1040" t="str">
        <f>CONCATENATE("'2019-",J1040,"-",Tabla1[[#This Row],[dia]],"'")</f>
        <v>'2019-3-12'</v>
      </c>
      <c r="N1040" s="4">
        <f>DATE(2019,J1040,Tabla1[[#This Row],[dia]])</f>
        <v>43536</v>
      </c>
      <c r="P1040">
        <f>DAY(Tabla1[[#This Row],[fecha]])</f>
        <v>12</v>
      </c>
      <c r="Q1040">
        <f>MONTH(Tabla1[[#This Row],[fecha]])</f>
        <v>6</v>
      </c>
      <c r="R1040">
        <f>YEAR(Tabla1[[#This Row],[fecha]])</f>
        <v>2019</v>
      </c>
      <c r="S1040" t="str">
        <f t="shared" si="48"/>
        <v>'2019-6-12'</v>
      </c>
      <c r="T1040" t="str">
        <f t="shared" si="49"/>
        <v/>
      </c>
      <c r="U1040" t="str">
        <f t="shared" si="50"/>
        <v>insert into estados_cuenta (tipo_movimiento, concepto, fecha, cheque, total, deposito, pagado, estatus, created_at, updated_at, pagado_boolean, id_cuenta, id_admin) values('INGRESO','EF "RODISA" FACTURA 6113','2019-6-12','',464,464,464,'Pagado','2019-06-27 22:39:00','2019-06-27 22:39:00',1,3,2);</v>
      </c>
    </row>
    <row r="1041" spans="1:21" x14ac:dyDescent="0.2">
      <c r="A1041">
        <v>12</v>
      </c>
      <c r="B1041" s="4">
        <v>43628</v>
      </c>
      <c r="D1041" t="s">
        <v>13</v>
      </c>
      <c r="E1041" s="1">
        <v>15000</v>
      </c>
      <c r="F1041" s="1"/>
      <c r="G1041" s="1">
        <v>51599.3</v>
      </c>
      <c r="H1041" t="s">
        <v>136</v>
      </c>
      <c r="J1041">
        <v>3</v>
      </c>
      <c r="K1041" t="str">
        <f>IF(Tabla1[[#This Row],[cheque]]="","''",Tabla1[[#This Row],[cheque]])</f>
        <v>''</v>
      </c>
      <c r="L1041">
        <f>VLOOKUP(Tabla1[[#This Row],[banco]],Hoja2!$A$1:$B$6,2,0)</f>
        <v>2</v>
      </c>
      <c r="M1041" t="str">
        <f>CONCATENATE("'2019-",J1041,"-",Tabla1[[#This Row],[dia]],"'")</f>
        <v>'2019-3-12'</v>
      </c>
      <c r="N1041" s="4">
        <f>DATE(2019,J1041,Tabla1[[#This Row],[dia]])</f>
        <v>43536</v>
      </c>
      <c r="P1041">
        <f>DAY(Tabla1[[#This Row],[fecha]])</f>
        <v>12</v>
      </c>
      <c r="Q1041">
        <f>MONTH(Tabla1[[#This Row],[fecha]])</f>
        <v>6</v>
      </c>
      <c r="R1041">
        <f>YEAR(Tabla1[[#This Row],[fecha]])</f>
        <v>2019</v>
      </c>
      <c r="S1041" t="str">
        <f t="shared" si="48"/>
        <v>'2019-6-12'</v>
      </c>
      <c r="T1041" t="str">
        <f t="shared" si="49"/>
        <v/>
      </c>
      <c r="U1041" t="str">
        <f t="shared" si="50"/>
        <v>insert into estados_cuenta (tipo_movimiento, concepto, fecha, cheque, total, deposito, pagado, estatus, created_at, updated_at, pagado_boolean, id_cuenta, id_admin) values('INGRESO','TRASPASO DE HSBC A BANCOMER','2019-6-12','',15000,15000,15000,'Pagado','2019-06-27 22:39:00','2019-06-27 22:39:00',1,2,2);</v>
      </c>
    </row>
    <row r="1042" spans="1:21" x14ac:dyDescent="0.2">
      <c r="A1042">
        <v>12</v>
      </c>
      <c r="B1042" s="4">
        <v>43628</v>
      </c>
      <c r="D1042" t="s">
        <v>481</v>
      </c>
      <c r="F1042" s="1">
        <v>6970.56</v>
      </c>
      <c r="G1042" s="1">
        <v>44628.74</v>
      </c>
      <c r="H1042" t="s">
        <v>136</v>
      </c>
      <c r="J1042">
        <v>3</v>
      </c>
      <c r="K1042" t="str">
        <f>IF(Tabla1[[#This Row],[cheque]]="","''",Tabla1[[#This Row],[cheque]])</f>
        <v>''</v>
      </c>
      <c r="L1042">
        <f>VLOOKUP(Tabla1[[#This Row],[banco]],Hoja2!$A$1:$B$6,2,0)</f>
        <v>2</v>
      </c>
      <c r="M1042" t="str">
        <f>CONCATENATE("'2019-",J1042,"-",Tabla1[[#This Row],[dia]],"'")</f>
        <v>'2019-3-12'</v>
      </c>
      <c r="N1042" s="4">
        <f>DATE(2019,J1042,Tabla1[[#This Row],[dia]])</f>
        <v>43536</v>
      </c>
      <c r="P1042">
        <f>DAY(Tabla1[[#This Row],[fecha]])</f>
        <v>12</v>
      </c>
      <c r="Q1042">
        <f>MONTH(Tabla1[[#This Row],[fecha]])</f>
        <v>6</v>
      </c>
      <c r="R1042">
        <f>YEAR(Tabla1[[#This Row],[fecha]])</f>
        <v>2019</v>
      </c>
      <c r="S1042" t="str">
        <f t="shared" si="48"/>
        <v>'2019-6-12'</v>
      </c>
      <c r="T1042" t="str">
        <f t="shared" si="49"/>
        <v>insert into estados_cuenta (tipo_movimiento, concepto, fecha, cheque, total, retiro, pagado, estatus, created_at, updated_at, pagado_boolean, id_cuenta, id_admin) values('EGRESO','IMPI','2019-6-12','',6970.56,6970.56,6970.56,'Pagado','2019-06-27 22:39:00','2019-06-27 22:39:00',1,2,2);</v>
      </c>
      <c r="U1042" t="str">
        <f t="shared" si="50"/>
        <v/>
      </c>
    </row>
    <row r="1043" spans="1:21" x14ac:dyDescent="0.2">
      <c r="A1043">
        <v>12</v>
      </c>
      <c r="B1043" s="4">
        <v>43628</v>
      </c>
      <c r="D1043" t="s">
        <v>725</v>
      </c>
      <c r="E1043" s="1">
        <v>870</v>
      </c>
      <c r="F1043" s="1"/>
      <c r="G1043" s="1">
        <v>888.25</v>
      </c>
      <c r="H1043" t="s">
        <v>138</v>
      </c>
      <c r="J1043">
        <v>3</v>
      </c>
      <c r="K1043" t="str">
        <f>IF(Tabla1[[#This Row],[cheque]]="","''",Tabla1[[#This Row],[cheque]])</f>
        <v>''</v>
      </c>
      <c r="L1043">
        <f>VLOOKUP(Tabla1[[#This Row],[banco]],Hoja2!$A$1:$B$6,2,0)</f>
        <v>4</v>
      </c>
      <c r="M1043" t="str">
        <f>CONCATENATE("'2019-",J1043,"-",Tabla1[[#This Row],[dia]],"'")</f>
        <v>'2019-3-12'</v>
      </c>
      <c r="N1043" s="4">
        <f>DATE(2019,J1043,Tabla1[[#This Row],[dia]])</f>
        <v>43536</v>
      </c>
      <c r="P1043">
        <f>DAY(Tabla1[[#This Row],[fecha]])</f>
        <v>12</v>
      </c>
      <c r="Q1043">
        <f>MONTH(Tabla1[[#This Row],[fecha]])</f>
        <v>6</v>
      </c>
      <c r="R1043">
        <f>YEAR(Tabla1[[#This Row],[fecha]])</f>
        <v>2019</v>
      </c>
      <c r="S1043" t="str">
        <f t="shared" si="48"/>
        <v>'2019-6-12'</v>
      </c>
      <c r="T1043" t="str">
        <f t="shared" si="49"/>
        <v/>
      </c>
      <c r="U1043" t="str">
        <f t="shared" si="50"/>
        <v>insert into estados_cuenta (tipo_movimiento, concepto, fecha, cheque, total, deposito, pagado, estatus, created_at, updated_at, pagado_boolean, id_cuenta, id_admin) values('INGRESO','CERTRO "TIGRE TONY" FACTURA 6132','2019-6-12','',870,870,870,'Pagado','2019-06-27 22:39:00','2019-06-27 22:39:00',1,4,2);</v>
      </c>
    </row>
    <row r="1044" spans="1:21" x14ac:dyDescent="0.2">
      <c r="A1044">
        <v>13</v>
      </c>
      <c r="B1044" s="4">
        <v>43629</v>
      </c>
      <c r="D1044" t="s">
        <v>509</v>
      </c>
      <c r="E1044" s="1">
        <v>8250</v>
      </c>
      <c r="F1044" s="1"/>
      <c r="G1044" s="1">
        <v>139078.74</v>
      </c>
      <c r="H1044" t="s">
        <v>137</v>
      </c>
      <c r="J1044">
        <v>3</v>
      </c>
      <c r="K1044" t="str">
        <f>IF(Tabla1[[#This Row],[cheque]]="","''",Tabla1[[#This Row],[cheque]])</f>
        <v>''</v>
      </c>
      <c r="L1044">
        <f>VLOOKUP(Tabla1[[#This Row],[banco]],Hoja2!$A$1:$B$6,2,0)</f>
        <v>3</v>
      </c>
      <c r="M1044" t="str">
        <f>CONCATENATE("'2019-",J1044,"-",Tabla1[[#This Row],[dia]],"'")</f>
        <v>'2019-3-13'</v>
      </c>
      <c r="N1044" s="4">
        <f>DATE(2019,J1044,Tabla1[[#This Row],[dia]])</f>
        <v>43537</v>
      </c>
      <c r="P1044">
        <f>DAY(Tabla1[[#This Row],[fecha]])</f>
        <v>13</v>
      </c>
      <c r="Q1044">
        <f>MONTH(Tabla1[[#This Row],[fecha]])</f>
        <v>6</v>
      </c>
      <c r="R1044">
        <f>YEAR(Tabla1[[#This Row],[fecha]])</f>
        <v>2019</v>
      </c>
      <c r="S1044" t="str">
        <f t="shared" si="48"/>
        <v>'2019-6-13'</v>
      </c>
      <c r="T1044" t="str">
        <f t="shared" si="49"/>
        <v/>
      </c>
      <c r="U1044" t="str">
        <f t="shared" si="50"/>
        <v>insert into estados_cuenta (tipo_movimiento, concepto, fecha, cheque, total, deposito, pagado, estatus, created_at, updated_at, pagado_boolean, id_cuenta, id_admin) values('INGRESO','HXHE ANTICIPO "MODELO UTILIDAD ELSA RODRIGUEZ, SUJETADOR DE BEBE" RECIBO 2240','2019-6-13','',8250,8250,8250,'Pagado','2019-06-27 22:39:00','2019-06-27 22:39:00',1,3,2);</v>
      </c>
    </row>
    <row r="1045" spans="1:21" x14ac:dyDescent="0.2">
      <c r="A1045">
        <v>13</v>
      </c>
      <c r="B1045" s="4">
        <v>43629</v>
      </c>
      <c r="D1045" t="s">
        <v>510</v>
      </c>
      <c r="E1045" s="1">
        <v>580</v>
      </c>
      <c r="F1045" s="1"/>
      <c r="G1045" s="1">
        <v>139658.74</v>
      </c>
      <c r="H1045" t="s">
        <v>137</v>
      </c>
      <c r="J1045">
        <v>3</v>
      </c>
      <c r="K1045" t="str">
        <f>IF(Tabla1[[#This Row],[cheque]]="","''",Tabla1[[#This Row],[cheque]])</f>
        <v>''</v>
      </c>
      <c r="L1045">
        <f>VLOOKUP(Tabla1[[#This Row],[banco]],Hoja2!$A$1:$B$6,2,0)</f>
        <v>3</v>
      </c>
      <c r="M1045" t="str">
        <f>CONCATENATE("'2019-",J1045,"-",Tabla1[[#This Row],[dia]],"'")</f>
        <v>'2019-3-13'</v>
      </c>
      <c r="N1045" s="4">
        <f>DATE(2019,J1045,Tabla1[[#This Row],[dia]])</f>
        <v>43537</v>
      </c>
      <c r="P1045">
        <f>DAY(Tabla1[[#This Row],[fecha]])</f>
        <v>13</v>
      </c>
      <c r="Q1045">
        <f>MONTH(Tabla1[[#This Row],[fecha]])</f>
        <v>6</v>
      </c>
      <c r="R1045">
        <f>YEAR(Tabla1[[#This Row],[fecha]])</f>
        <v>2019</v>
      </c>
      <c r="S1045" t="str">
        <f t="shared" si="48"/>
        <v>'2019-6-13'</v>
      </c>
      <c r="T1045" t="str">
        <f t="shared" si="49"/>
        <v/>
      </c>
      <c r="U1045" t="str">
        <f t="shared" si="50"/>
        <v>insert into estados_cuenta (tipo_movimiento, concepto, fecha, cheque, total, deposito, pagado, estatus, created_at, updated_at, pagado_boolean, id_cuenta, id_admin) values('INGRESO','EF "VITANOVA" FACTURA 6025','2019-6-13','',580,580,580,'Pagado','2019-06-27 22:39:00','2019-06-27 22:39:00',1,3,2);</v>
      </c>
    </row>
    <row r="1046" spans="1:21" x14ac:dyDescent="0.2">
      <c r="A1046">
        <v>13</v>
      </c>
      <c r="B1046" s="4">
        <v>43629</v>
      </c>
      <c r="D1046" t="s">
        <v>511</v>
      </c>
      <c r="E1046" s="1">
        <v>500</v>
      </c>
      <c r="F1046" s="1"/>
      <c r="G1046" s="1">
        <v>140158.74</v>
      </c>
      <c r="H1046" t="s">
        <v>137</v>
      </c>
      <c r="J1046">
        <v>3</v>
      </c>
      <c r="K1046" t="str">
        <f>IF(Tabla1[[#This Row],[cheque]]="","''",Tabla1[[#This Row],[cheque]])</f>
        <v>''</v>
      </c>
      <c r="L1046">
        <f>VLOOKUP(Tabla1[[#This Row],[banco]],Hoja2!$A$1:$B$6,2,0)</f>
        <v>3</v>
      </c>
      <c r="M1046" t="str">
        <f>CONCATENATE("'2019-",J1046,"-",Tabla1[[#This Row],[dia]],"'")</f>
        <v>'2019-3-13'</v>
      </c>
      <c r="N1046" s="4">
        <f>DATE(2019,J1046,Tabla1[[#This Row],[dia]])</f>
        <v>43537</v>
      </c>
      <c r="P1046">
        <f>DAY(Tabla1[[#This Row],[fecha]])</f>
        <v>13</v>
      </c>
      <c r="Q1046">
        <f>MONTH(Tabla1[[#This Row],[fecha]])</f>
        <v>6</v>
      </c>
      <c r="R1046">
        <f>YEAR(Tabla1[[#This Row],[fecha]])</f>
        <v>2019</v>
      </c>
      <c r="S1046" t="str">
        <f t="shared" si="48"/>
        <v>'2019-6-13'</v>
      </c>
      <c r="T1046" t="str">
        <f t="shared" si="49"/>
        <v/>
      </c>
      <c r="U1046" t="str">
        <f t="shared" si="50"/>
        <v>insert into estados_cuenta (tipo_movimiento, concepto, fecha, cheque, total, deposito, pagado, estatus, created_at, updated_at, pagado_boolean, id_cuenta, id_admin) values('INGRESO','EF MIXTO "CREDITARIO" RECIBO 2238','2019-6-13','',500,500,500,'Pagado','2019-06-27 22:39:00','2019-06-27 22:39:00',1,3,2);</v>
      </c>
    </row>
    <row r="1047" spans="1:21" x14ac:dyDescent="0.2">
      <c r="A1047">
        <v>13</v>
      </c>
      <c r="B1047" s="4">
        <v>43629</v>
      </c>
      <c r="D1047" t="s">
        <v>512</v>
      </c>
      <c r="E1047" s="1">
        <v>500</v>
      </c>
      <c r="F1047" s="1"/>
      <c r="G1047" s="1">
        <v>140658.74</v>
      </c>
      <c r="H1047" t="s">
        <v>137</v>
      </c>
      <c r="J1047">
        <v>3</v>
      </c>
      <c r="K1047" t="str">
        <f>IF(Tabla1[[#This Row],[cheque]]="","''",Tabla1[[#This Row],[cheque]])</f>
        <v>''</v>
      </c>
      <c r="L1047">
        <f>VLOOKUP(Tabla1[[#This Row],[banco]],Hoja2!$A$1:$B$6,2,0)</f>
        <v>3</v>
      </c>
      <c r="M1047" t="str">
        <f>CONCATENATE("'2019-",J1047,"-",Tabla1[[#This Row],[dia]],"'")</f>
        <v>'2019-3-13'</v>
      </c>
      <c r="N1047" s="4">
        <f>DATE(2019,J1047,Tabla1[[#This Row],[dia]])</f>
        <v>43537</v>
      </c>
      <c r="P1047">
        <f>DAY(Tabla1[[#This Row],[fecha]])</f>
        <v>13</v>
      </c>
      <c r="Q1047">
        <f>MONTH(Tabla1[[#This Row],[fecha]])</f>
        <v>6</v>
      </c>
      <c r="R1047">
        <f>YEAR(Tabla1[[#This Row],[fecha]])</f>
        <v>2019</v>
      </c>
      <c r="S1047" t="str">
        <f t="shared" si="48"/>
        <v>'2019-6-13'</v>
      </c>
      <c r="T1047" t="str">
        <f t="shared" si="49"/>
        <v/>
      </c>
      <c r="U1047" t="str">
        <f t="shared" si="50"/>
        <v>insert into estados_cuenta (tipo_movimiento, concepto, fecha, cheque, total, deposito, pagado, estatus, created_at, updated_at, pagado_boolean, id_cuenta, id_admin) values('INGRESO','EF MIXTO "UAV SOL" RECIBO 2239','2019-6-13','',500,500,500,'Pagado','2019-06-27 22:39:00','2019-06-27 22:39:00',1,3,2);</v>
      </c>
    </row>
    <row r="1048" spans="1:21" x14ac:dyDescent="0.2">
      <c r="A1048">
        <v>14</v>
      </c>
      <c r="B1048" s="4">
        <v>43630</v>
      </c>
      <c r="D1048" t="s">
        <v>513</v>
      </c>
      <c r="E1048" s="1">
        <v>3000</v>
      </c>
      <c r="F1048" s="1"/>
      <c r="G1048" s="1">
        <v>143658.74</v>
      </c>
      <c r="H1048" t="s">
        <v>137</v>
      </c>
      <c r="J1048">
        <v>3</v>
      </c>
      <c r="K1048" t="str">
        <f>IF(Tabla1[[#This Row],[cheque]]="","''",Tabla1[[#This Row],[cheque]])</f>
        <v>''</v>
      </c>
      <c r="L1048">
        <f>VLOOKUP(Tabla1[[#This Row],[banco]],Hoja2!$A$1:$B$6,2,0)</f>
        <v>3</v>
      </c>
      <c r="M1048" t="str">
        <f>CONCATENATE("'2019-",J1048,"-",Tabla1[[#This Row],[dia]],"'")</f>
        <v>'2019-3-14'</v>
      </c>
      <c r="N1048" s="4">
        <f>DATE(2019,J1048,Tabla1[[#This Row],[dia]])</f>
        <v>43538</v>
      </c>
      <c r="P1048">
        <f>DAY(Tabla1[[#This Row],[fecha]])</f>
        <v>14</v>
      </c>
      <c r="Q1048">
        <f>MONTH(Tabla1[[#This Row],[fecha]])</f>
        <v>6</v>
      </c>
      <c r="R1048">
        <f>YEAR(Tabla1[[#This Row],[fecha]])</f>
        <v>2019</v>
      </c>
      <c r="S1048" t="str">
        <f t="shared" si="48"/>
        <v>'2019-6-14'</v>
      </c>
      <c r="T1048" t="str">
        <f t="shared" si="49"/>
        <v/>
      </c>
      <c r="U1048" t="str">
        <f t="shared" si="50"/>
        <v>insert into estados_cuenta (tipo_movimiento, concepto, fecha, cheque, total, deposito, pagado, estatus, created_at, updated_at, pagado_boolean, id_cuenta, id_admin) values('INGRESO','RM "4 ARROW" RECIBO 2244','2019-6-14','',3000,3000,3000,'Pagado','2019-06-27 22:39:00','2019-06-27 22:39:00',1,3,2);</v>
      </c>
    </row>
    <row r="1049" spans="1:21" x14ac:dyDescent="0.2">
      <c r="A1049">
        <v>14</v>
      </c>
      <c r="B1049" s="4">
        <v>43630</v>
      </c>
      <c r="D1049" t="s">
        <v>48</v>
      </c>
      <c r="F1049" s="1">
        <v>4500</v>
      </c>
      <c r="G1049" s="1">
        <v>139158.74</v>
      </c>
      <c r="H1049" t="s">
        <v>137</v>
      </c>
      <c r="J1049">
        <v>3</v>
      </c>
      <c r="K1049" t="str">
        <f>IF(Tabla1[[#This Row],[cheque]]="","''",Tabla1[[#This Row],[cheque]])</f>
        <v>''</v>
      </c>
      <c r="L1049">
        <f>VLOOKUP(Tabla1[[#This Row],[banco]],Hoja2!$A$1:$B$6,2,0)</f>
        <v>3</v>
      </c>
      <c r="M1049" t="str">
        <f>CONCATENATE("'2019-",J1049,"-",Tabla1[[#This Row],[dia]],"'")</f>
        <v>'2019-3-14'</v>
      </c>
      <c r="N1049" s="4">
        <f>DATE(2019,J1049,Tabla1[[#This Row],[dia]])</f>
        <v>43538</v>
      </c>
      <c r="P1049">
        <f>DAY(Tabla1[[#This Row],[fecha]])</f>
        <v>14</v>
      </c>
      <c r="Q1049">
        <f>MONTH(Tabla1[[#This Row],[fecha]])</f>
        <v>6</v>
      </c>
      <c r="R1049">
        <f>YEAR(Tabla1[[#This Row],[fecha]])</f>
        <v>2019</v>
      </c>
      <c r="S1049" t="str">
        <f t="shared" si="48"/>
        <v>'2019-6-14'</v>
      </c>
      <c r="T1049" t="str">
        <f t="shared" si="49"/>
        <v>insert into estados_cuenta (tipo_movimiento, concepto, fecha, cheque, total, retiro, pagado, estatus, created_at, updated_at, pagado_boolean, id_cuenta, id_admin) values('EGRESO','NOMINA JUAN CARLOS','2019-6-14','',4500,4500,4500,'Pagado','2019-06-27 22:39:00','2019-06-27 22:39:00',1,3,2);</v>
      </c>
      <c r="U1049" t="str">
        <f t="shared" si="50"/>
        <v/>
      </c>
    </row>
    <row r="1050" spans="1:21" x14ac:dyDescent="0.2">
      <c r="A1050">
        <v>14</v>
      </c>
      <c r="B1050" s="4">
        <v>43630</v>
      </c>
      <c r="D1050" t="s">
        <v>74</v>
      </c>
      <c r="F1050" s="1">
        <v>4000</v>
      </c>
      <c r="G1050" s="1">
        <v>135158.74</v>
      </c>
      <c r="H1050" t="s">
        <v>137</v>
      </c>
      <c r="J1050">
        <v>3</v>
      </c>
      <c r="K1050" t="str">
        <f>IF(Tabla1[[#This Row],[cheque]]="","''",Tabla1[[#This Row],[cheque]])</f>
        <v>''</v>
      </c>
      <c r="L1050">
        <f>VLOOKUP(Tabla1[[#This Row],[banco]],Hoja2!$A$1:$B$6,2,0)</f>
        <v>3</v>
      </c>
      <c r="M1050" t="str">
        <f>CONCATENATE("'2019-",J1050,"-",Tabla1[[#This Row],[dia]],"'")</f>
        <v>'2019-3-14'</v>
      </c>
      <c r="N1050" s="4">
        <f>DATE(2019,J1050,Tabla1[[#This Row],[dia]])</f>
        <v>43538</v>
      </c>
      <c r="P1050">
        <f>DAY(Tabla1[[#This Row],[fecha]])</f>
        <v>14</v>
      </c>
      <c r="Q1050">
        <f>MONTH(Tabla1[[#This Row],[fecha]])</f>
        <v>6</v>
      </c>
      <c r="R1050">
        <f>YEAR(Tabla1[[#This Row],[fecha]])</f>
        <v>2019</v>
      </c>
      <c r="S1050" t="str">
        <f t="shared" si="48"/>
        <v>'2019-6-14'</v>
      </c>
      <c r="T1050" t="str">
        <f t="shared" si="49"/>
        <v>insert into estados_cuenta (tipo_movimiento, concepto, fecha, cheque, total, retiro, pagado, estatus, created_at, updated_at, pagado_boolean, id_cuenta, id_admin) values('EGRESO','NOMINA AIME','2019-6-14','',4000,4000,4000,'Pagado','2019-06-27 22:39:00','2019-06-27 22:39:00',1,3,2);</v>
      </c>
      <c r="U1050" t="str">
        <f t="shared" si="50"/>
        <v/>
      </c>
    </row>
    <row r="1051" spans="1:21" x14ac:dyDescent="0.2">
      <c r="A1051">
        <v>14</v>
      </c>
      <c r="B1051" s="4">
        <v>43630</v>
      </c>
      <c r="D1051" t="s">
        <v>65</v>
      </c>
      <c r="F1051" s="1">
        <v>4000</v>
      </c>
      <c r="G1051" s="1">
        <v>131158.74</v>
      </c>
      <c r="H1051" t="s">
        <v>137</v>
      </c>
      <c r="J1051">
        <v>3</v>
      </c>
      <c r="K1051" t="str">
        <f>IF(Tabla1[[#This Row],[cheque]]="","''",Tabla1[[#This Row],[cheque]])</f>
        <v>''</v>
      </c>
      <c r="L1051">
        <f>VLOOKUP(Tabla1[[#This Row],[banco]],Hoja2!$A$1:$B$6,2,0)</f>
        <v>3</v>
      </c>
      <c r="M1051" t="str">
        <f>CONCATENATE("'2019-",J1051,"-",Tabla1[[#This Row],[dia]],"'")</f>
        <v>'2019-3-14'</v>
      </c>
      <c r="N1051" s="4">
        <f>DATE(2019,J1051,Tabla1[[#This Row],[dia]])</f>
        <v>43538</v>
      </c>
      <c r="P1051">
        <f>DAY(Tabla1[[#This Row],[fecha]])</f>
        <v>14</v>
      </c>
      <c r="Q1051">
        <f>MONTH(Tabla1[[#This Row],[fecha]])</f>
        <v>6</v>
      </c>
      <c r="R1051">
        <f>YEAR(Tabla1[[#This Row],[fecha]])</f>
        <v>2019</v>
      </c>
      <c r="S1051" t="str">
        <f t="shared" si="48"/>
        <v>'2019-6-14'</v>
      </c>
      <c r="T1051" t="str">
        <f t="shared" si="49"/>
        <v>insert into estados_cuenta (tipo_movimiento, concepto, fecha, cheque, total, retiro, pagado, estatus, created_at, updated_at, pagado_boolean, id_cuenta, id_admin) values('EGRESO','NOMINA DIANA','2019-6-14','',4000,4000,4000,'Pagado','2019-06-27 22:39:00','2019-06-27 22:39:00',1,3,2);</v>
      </c>
      <c r="U1051" t="str">
        <f t="shared" si="50"/>
        <v/>
      </c>
    </row>
    <row r="1052" spans="1:21" x14ac:dyDescent="0.2">
      <c r="A1052">
        <v>14</v>
      </c>
      <c r="B1052" s="4">
        <v>43630</v>
      </c>
      <c r="D1052" t="s">
        <v>51</v>
      </c>
      <c r="F1052" s="1">
        <v>4500</v>
      </c>
      <c r="G1052" s="1">
        <v>126658.74</v>
      </c>
      <c r="H1052" t="s">
        <v>137</v>
      </c>
      <c r="J1052">
        <v>4</v>
      </c>
      <c r="K1052" t="str">
        <f>IF(Tabla1[[#This Row],[cheque]]="","''",Tabla1[[#This Row],[cheque]])</f>
        <v>''</v>
      </c>
      <c r="L1052">
        <f>VLOOKUP(Tabla1[[#This Row],[banco]],Hoja2!$A$1:$B$6,2,0)</f>
        <v>3</v>
      </c>
      <c r="M1052" t="str">
        <f>CONCATENATE("'2019-",J1052,"-",Tabla1[[#This Row],[dia]],"'")</f>
        <v>'2019-4-14'</v>
      </c>
      <c r="N1052" s="4">
        <f>DATE(2019,J1052,Tabla1[[#This Row],[dia]])</f>
        <v>43569</v>
      </c>
      <c r="P1052">
        <f>DAY(Tabla1[[#This Row],[fecha]])</f>
        <v>14</v>
      </c>
      <c r="Q1052">
        <f>MONTH(Tabla1[[#This Row],[fecha]])</f>
        <v>6</v>
      </c>
      <c r="R1052">
        <f>YEAR(Tabla1[[#This Row],[fecha]])</f>
        <v>2019</v>
      </c>
      <c r="S1052" t="str">
        <f t="shared" si="48"/>
        <v>'2019-6-14'</v>
      </c>
      <c r="T1052" t="str">
        <f t="shared" si="49"/>
        <v>insert into estados_cuenta (tipo_movimiento, concepto, fecha, cheque, total, retiro, pagado, estatus, created_at, updated_at, pagado_boolean, id_cuenta, id_admin) values('EGRESO','NOMINA BETTY','2019-6-14','',4500,4500,4500,'Pagado','2019-06-27 22:39:00','2019-06-27 22:39:00',1,3,2);</v>
      </c>
      <c r="U1052" t="str">
        <f t="shared" si="50"/>
        <v/>
      </c>
    </row>
    <row r="1053" spans="1:21" x14ac:dyDescent="0.2">
      <c r="A1053">
        <v>14</v>
      </c>
      <c r="B1053" s="4">
        <v>43630</v>
      </c>
      <c r="D1053" t="s">
        <v>50</v>
      </c>
      <c r="F1053" s="1">
        <v>4500</v>
      </c>
      <c r="G1053" s="1">
        <v>122158.74</v>
      </c>
      <c r="H1053" t="s">
        <v>137</v>
      </c>
      <c r="J1053">
        <v>4</v>
      </c>
      <c r="K1053" t="str">
        <f>IF(Tabla1[[#This Row],[cheque]]="","''",Tabla1[[#This Row],[cheque]])</f>
        <v>''</v>
      </c>
      <c r="L1053">
        <f>VLOOKUP(Tabla1[[#This Row],[banco]],Hoja2!$A$1:$B$6,2,0)</f>
        <v>3</v>
      </c>
      <c r="M1053" t="str">
        <f>CONCATENATE("'2019-",J1053,"-",Tabla1[[#This Row],[dia]],"'")</f>
        <v>'2019-4-14'</v>
      </c>
      <c r="N1053" s="4">
        <f>DATE(2019,J1053,Tabla1[[#This Row],[dia]])</f>
        <v>43569</v>
      </c>
      <c r="P1053">
        <f>DAY(Tabla1[[#This Row],[fecha]])</f>
        <v>14</v>
      </c>
      <c r="Q1053">
        <f>MONTH(Tabla1[[#This Row],[fecha]])</f>
        <v>6</v>
      </c>
      <c r="R1053">
        <f>YEAR(Tabla1[[#This Row],[fecha]])</f>
        <v>2019</v>
      </c>
      <c r="S1053" t="str">
        <f t="shared" si="48"/>
        <v>'2019-6-14'</v>
      </c>
      <c r="T1053" t="str">
        <f t="shared" si="49"/>
        <v>insert into estados_cuenta (tipo_movimiento, concepto, fecha, cheque, total, retiro, pagado, estatus, created_at, updated_at, pagado_boolean, id_cuenta, id_admin) values('EGRESO','NOMINA CRISTY','2019-6-14','',4500,4500,4500,'Pagado','2019-06-27 22:39:00','2019-06-27 22:39:00',1,3,2);</v>
      </c>
      <c r="U1053" t="str">
        <f t="shared" si="50"/>
        <v/>
      </c>
    </row>
    <row r="1054" spans="1:21" x14ac:dyDescent="0.2">
      <c r="A1054">
        <v>14</v>
      </c>
      <c r="B1054" s="4">
        <v>43630</v>
      </c>
      <c r="D1054" t="s">
        <v>514</v>
      </c>
      <c r="F1054" s="1">
        <v>4500</v>
      </c>
      <c r="G1054" s="1">
        <v>117658.74</v>
      </c>
      <c r="H1054" t="s">
        <v>137</v>
      </c>
      <c r="J1054">
        <v>4</v>
      </c>
      <c r="K1054" t="str">
        <f>IF(Tabla1[[#This Row],[cheque]]="","''",Tabla1[[#This Row],[cheque]])</f>
        <v>''</v>
      </c>
      <c r="L1054">
        <f>VLOOKUP(Tabla1[[#This Row],[banco]],Hoja2!$A$1:$B$6,2,0)</f>
        <v>3</v>
      </c>
      <c r="M1054" t="str">
        <f>CONCATENATE("'2019-",J1054,"-",Tabla1[[#This Row],[dia]],"'")</f>
        <v>'2019-4-14'</v>
      </c>
      <c r="N1054" s="4">
        <f>DATE(2019,J1054,Tabla1[[#This Row],[dia]])</f>
        <v>43569</v>
      </c>
      <c r="P1054">
        <f>DAY(Tabla1[[#This Row],[fecha]])</f>
        <v>14</v>
      </c>
      <c r="Q1054">
        <f>MONTH(Tabla1[[#This Row],[fecha]])</f>
        <v>6</v>
      </c>
      <c r="R1054">
        <f>YEAR(Tabla1[[#This Row],[fecha]])</f>
        <v>2019</v>
      </c>
      <c r="S1054" t="str">
        <f t="shared" si="48"/>
        <v>'2019-6-14'</v>
      </c>
      <c r="T1054" t="str">
        <f t="shared" si="49"/>
        <v>insert into estados_cuenta (tipo_movimiento, concepto, fecha, cheque, total, retiro, pagado, estatus, created_at, updated_at, pagado_boolean, id_cuenta, id_admin) values('EGRESO','NOMIMA PAOLA','2019-6-14','',4500,4500,4500,'Pagado','2019-06-27 22:39:00','2019-06-27 22:39:00',1,3,2);</v>
      </c>
      <c r="U1054" t="str">
        <f t="shared" si="50"/>
        <v/>
      </c>
    </row>
    <row r="1055" spans="1:21" x14ac:dyDescent="0.2">
      <c r="A1055">
        <v>14</v>
      </c>
      <c r="B1055" s="4">
        <v>43630</v>
      </c>
      <c r="D1055" t="s">
        <v>52</v>
      </c>
      <c r="F1055" s="1">
        <v>9000</v>
      </c>
      <c r="G1055" s="1">
        <v>108658.74</v>
      </c>
      <c r="H1055" t="s">
        <v>137</v>
      </c>
      <c r="J1055">
        <v>4</v>
      </c>
      <c r="K1055" t="str">
        <f>IF(Tabla1[[#This Row],[cheque]]="","''",Tabla1[[#This Row],[cheque]])</f>
        <v>''</v>
      </c>
      <c r="L1055">
        <f>VLOOKUP(Tabla1[[#This Row],[banco]],Hoja2!$A$1:$B$6,2,0)</f>
        <v>3</v>
      </c>
      <c r="M1055" t="str">
        <f>CONCATENATE("'2019-",J1055,"-",Tabla1[[#This Row],[dia]],"'")</f>
        <v>'2019-4-14'</v>
      </c>
      <c r="N1055" s="4">
        <f>DATE(2019,J1055,Tabla1[[#This Row],[dia]])</f>
        <v>43569</v>
      </c>
      <c r="P1055">
        <f>DAY(Tabla1[[#This Row],[fecha]])</f>
        <v>14</v>
      </c>
      <c r="Q1055">
        <f>MONTH(Tabla1[[#This Row],[fecha]])</f>
        <v>6</v>
      </c>
      <c r="R1055">
        <f>YEAR(Tabla1[[#This Row],[fecha]])</f>
        <v>2019</v>
      </c>
      <c r="S1055" t="str">
        <f t="shared" si="48"/>
        <v>'2019-6-14'</v>
      </c>
      <c r="T1055" t="str">
        <f t="shared" si="49"/>
        <v>insert into estados_cuenta (tipo_movimiento, concepto, fecha, cheque, total, retiro, pagado, estatus, created_at, updated_at, pagado_boolean, id_cuenta, id_admin) values('EGRESO','NOMINA RAFA','2019-6-14','',9000,9000,9000,'Pagado','2019-06-27 22:39:00','2019-06-27 22:39:00',1,3,2);</v>
      </c>
      <c r="U1055" t="str">
        <f t="shared" si="50"/>
        <v/>
      </c>
    </row>
    <row r="1056" spans="1:21" ht="136" x14ac:dyDescent="0.2">
      <c r="A1056">
        <v>14</v>
      </c>
      <c r="B1056" s="4">
        <v>43630</v>
      </c>
      <c r="D1056" s="2" t="s">
        <v>515</v>
      </c>
      <c r="F1056" s="1">
        <v>10750</v>
      </c>
      <c r="G1056" s="1">
        <v>97908.74</v>
      </c>
      <c r="H1056" t="s">
        <v>137</v>
      </c>
      <c r="J1056">
        <v>4</v>
      </c>
      <c r="K1056" t="str">
        <f>IF(Tabla1[[#This Row],[cheque]]="","''",Tabla1[[#This Row],[cheque]])</f>
        <v>''</v>
      </c>
      <c r="L1056">
        <f>VLOOKUP(Tabla1[[#This Row],[banco]],Hoja2!$A$1:$B$6,2,0)</f>
        <v>3</v>
      </c>
      <c r="M1056" t="str">
        <f>CONCATENATE("'2019-",J1056,"-",Tabla1[[#This Row],[dia]],"'")</f>
        <v>'2019-4-14'</v>
      </c>
      <c r="N1056" s="4">
        <f>DATE(2019,J1056,Tabla1[[#This Row],[dia]])</f>
        <v>43569</v>
      </c>
      <c r="P1056">
        <f>DAY(Tabla1[[#This Row],[fecha]])</f>
        <v>14</v>
      </c>
      <c r="Q1056">
        <f>MONTH(Tabla1[[#This Row],[fecha]])</f>
        <v>6</v>
      </c>
      <c r="R1056">
        <f>YEAR(Tabla1[[#This Row],[fecha]])</f>
        <v>2019</v>
      </c>
      <c r="S1056" t="str">
        <f t="shared" si="48"/>
        <v>'2019-6-14'</v>
      </c>
      <c r="T1056" t="str">
        <f t="shared" si="49"/>
        <v>insert into estados_cuenta (tipo_movimiento, concepto, fecha, cheque, total, retiro, pagado, estatus, created_at, updated_at, pagado_boolean, id_cuenta, id_admin) values('EGRESO','LIC TORRES: 
- 2do pago de Amparo Interceramic $2,900 
- Nulidad de Negativa TFJA SANOSIL $2,900 
- Gestión FEPS TROQUELADOS IMPI $300 
- Gestión Negativa TFJA SANOSIL $300 
- Impresiones Demanda y Anexos de Pruebas Negativa TFJA SANOSIL $350 
- Sujetador de Bebe $4000
','2019-6-14','',10750,10750,10750,'Pagado','2019-06-27 22:39:00','2019-06-27 22:39:00',1,3,2);</v>
      </c>
      <c r="U1056" t="str">
        <f t="shared" si="50"/>
        <v/>
      </c>
    </row>
    <row r="1057" spans="1:21" x14ac:dyDescent="0.2">
      <c r="A1057">
        <v>14</v>
      </c>
      <c r="B1057" s="4">
        <v>43630</v>
      </c>
      <c r="D1057" t="s">
        <v>49</v>
      </c>
      <c r="F1057" s="1">
        <v>9000</v>
      </c>
      <c r="G1057" s="1">
        <v>88908.74</v>
      </c>
      <c r="H1057" t="s">
        <v>137</v>
      </c>
      <c r="J1057">
        <v>4</v>
      </c>
      <c r="K1057" t="str">
        <f>IF(Tabla1[[#This Row],[cheque]]="","''",Tabla1[[#This Row],[cheque]])</f>
        <v>''</v>
      </c>
      <c r="L1057">
        <f>VLOOKUP(Tabla1[[#This Row],[banco]],Hoja2!$A$1:$B$6,2,0)</f>
        <v>3</v>
      </c>
      <c r="M1057" t="str">
        <f>CONCATENATE("'2019-",J1057,"-",Tabla1[[#This Row],[dia]],"'")</f>
        <v>'2019-4-14'</v>
      </c>
      <c r="N1057" s="4">
        <f>DATE(2019,J1057,Tabla1[[#This Row],[dia]])</f>
        <v>43569</v>
      </c>
      <c r="P1057">
        <f>DAY(Tabla1[[#This Row],[fecha]])</f>
        <v>14</v>
      </c>
      <c r="Q1057">
        <f>MONTH(Tabla1[[#This Row],[fecha]])</f>
        <v>6</v>
      </c>
      <c r="R1057">
        <f>YEAR(Tabla1[[#This Row],[fecha]])</f>
        <v>2019</v>
      </c>
      <c r="S1057" t="str">
        <f t="shared" si="48"/>
        <v>'2019-6-14'</v>
      </c>
      <c r="T1057" t="str">
        <f t="shared" si="49"/>
        <v>insert into estados_cuenta (tipo_movimiento, concepto, fecha, cheque, total, retiro, pagado, estatus, created_at, updated_at, pagado_boolean, id_cuenta, id_admin) values('EGRESO','NOMINA LULY','2019-6-14','',9000,9000,9000,'Pagado','2019-06-27 22:39:00','2019-06-27 22:39:00',1,3,2);</v>
      </c>
      <c r="U1057" t="str">
        <f t="shared" si="50"/>
        <v/>
      </c>
    </row>
    <row r="1058" spans="1:21" x14ac:dyDescent="0.2">
      <c r="A1058">
        <v>14</v>
      </c>
      <c r="B1058" s="4">
        <v>43630</v>
      </c>
      <c r="D1058" t="s">
        <v>516</v>
      </c>
      <c r="E1058" s="1">
        <v>23594.400000000001</v>
      </c>
      <c r="F1058" s="1"/>
      <c r="G1058" s="1">
        <v>112503.14</v>
      </c>
      <c r="H1058" t="s">
        <v>137</v>
      </c>
      <c r="J1058">
        <v>4</v>
      </c>
      <c r="K1058" t="str">
        <f>IF(Tabla1[[#This Row],[cheque]]="","''",Tabla1[[#This Row],[cheque]])</f>
        <v>''</v>
      </c>
      <c r="L1058">
        <f>VLOOKUP(Tabla1[[#This Row],[banco]],Hoja2!$A$1:$B$6,2,0)</f>
        <v>3</v>
      </c>
      <c r="M1058" t="str">
        <f>CONCATENATE("'2019-",J1058,"-",Tabla1[[#This Row],[dia]],"'")</f>
        <v>'2019-4-14'</v>
      </c>
      <c r="N1058" s="4">
        <f>DATE(2019,J1058,Tabla1[[#This Row],[dia]])</f>
        <v>43569</v>
      </c>
      <c r="P1058">
        <f>DAY(Tabla1[[#This Row],[fecha]])</f>
        <v>14</v>
      </c>
      <c r="Q1058">
        <f>MONTH(Tabla1[[#This Row],[fecha]])</f>
        <v>6</v>
      </c>
      <c r="R1058">
        <f>YEAR(Tabla1[[#This Row],[fecha]])</f>
        <v>2019</v>
      </c>
      <c r="S1058" t="str">
        <f t="shared" si="48"/>
        <v>'2019-6-14'</v>
      </c>
      <c r="T1058" t="str">
        <f t="shared" si="49"/>
        <v/>
      </c>
      <c r="U1058" t="str">
        <f t="shared" si="50"/>
        <v>insert into estados_cuenta (tipo_movimiento, concepto, fecha, cheque, total, deposito, pagado, estatus, created_at, updated_at, pagado_boolean, id_cuenta, id_admin) values('INGRESO','EF Y RM "INTERCERAMIC" FACTURAS 6084, 6100, 6111','2019-6-14','',23594.4,23594.4,23594.4,'Pagado','2019-06-27 22:39:00','2019-06-27 22:39:00',1,3,2);</v>
      </c>
    </row>
    <row r="1059" spans="1:21" x14ac:dyDescent="0.2">
      <c r="A1059">
        <v>14</v>
      </c>
      <c r="B1059" s="4">
        <v>43630</v>
      </c>
      <c r="D1059" t="s">
        <v>517</v>
      </c>
      <c r="E1059" s="1">
        <v>3480</v>
      </c>
      <c r="F1059" s="1"/>
      <c r="G1059" s="1">
        <v>115983.14</v>
      </c>
      <c r="H1059" t="s">
        <v>137</v>
      </c>
      <c r="J1059">
        <v>4</v>
      </c>
      <c r="K1059" t="str">
        <f>IF(Tabla1[[#This Row],[cheque]]="","''",Tabla1[[#This Row],[cheque]])</f>
        <v>''</v>
      </c>
      <c r="L1059">
        <f>VLOOKUP(Tabla1[[#This Row],[banco]],Hoja2!$A$1:$B$6,2,0)</f>
        <v>3</v>
      </c>
      <c r="M1059" t="str">
        <f>CONCATENATE("'2019-",J1059,"-",Tabla1[[#This Row],[dia]],"'")</f>
        <v>'2019-4-14'</v>
      </c>
      <c r="N1059" s="4">
        <f>DATE(2019,J1059,Tabla1[[#This Row],[dia]])</f>
        <v>43569</v>
      </c>
      <c r="P1059">
        <f>DAY(Tabla1[[#This Row],[fecha]])</f>
        <v>14</v>
      </c>
      <c r="Q1059">
        <f>MONTH(Tabla1[[#This Row],[fecha]])</f>
        <v>6</v>
      </c>
      <c r="R1059">
        <f>YEAR(Tabla1[[#This Row],[fecha]])</f>
        <v>2019</v>
      </c>
      <c r="S1059" t="str">
        <f t="shared" si="48"/>
        <v>'2019-6-14'</v>
      </c>
      <c r="T1059" t="str">
        <f t="shared" si="49"/>
        <v/>
      </c>
      <c r="U1059" t="str">
        <f t="shared" si="50"/>
        <v>insert into estados_cuenta (tipo_movimiento, concepto, fecha, cheque, total, deposito, pagado, estatus, created_at, updated_at, pagado_boolean, id_cuenta, id_admin) values('INGRESO','TITRM "INTERCERAMIC" FACTURA 6063','2019-6-14','',3480,3480,3480,'Pagado','2019-06-27 22:39:00','2019-06-27 22:39:00',1,3,2);</v>
      </c>
    </row>
    <row r="1060" spans="1:21" x14ac:dyDescent="0.2">
      <c r="A1060">
        <v>14</v>
      </c>
      <c r="B1060" s="4">
        <v>43630</v>
      </c>
      <c r="D1060" t="s">
        <v>106</v>
      </c>
      <c r="F1060" s="1">
        <v>7000</v>
      </c>
      <c r="G1060" s="1">
        <v>108983.14</v>
      </c>
      <c r="H1060" t="s">
        <v>137</v>
      </c>
      <c r="J1060">
        <v>4</v>
      </c>
      <c r="K1060" t="str">
        <f>IF(Tabla1[[#This Row],[cheque]]="","''",Tabla1[[#This Row],[cheque]])</f>
        <v>''</v>
      </c>
      <c r="L1060">
        <f>VLOOKUP(Tabla1[[#This Row],[banco]],Hoja2!$A$1:$B$6,2,0)</f>
        <v>3</v>
      </c>
      <c r="M1060" t="str">
        <f>CONCATENATE("'2019-",J1060,"-",Tabla1[[#This Row],[dia]],"'")</f>
        <v>'2019-4-14'</v>
      </c>
      <c r="N1060" s="4">
        <f>DATE(2019,J1060,Tabla1[[#This Row],[dia]])</f>
        <v>43569</v>
      </c>
      <c r="P1060">
        <f>DAY(Tabla1[[#This Row],[fecha]])</f>
        <v>14</v>
      </c>
      <c r="Q1060">
        <f>MONTH(Tabla1[[#This Row],[fecha]])</f>
        <v>6</v>
      </c>
      <c r="R1060">
        <f>YEAR(Tabla1[[#This Row],[fecha]])</f>
        <v>2019</v>
      </c>
      <c r="S1060" t="str">
        <f t="shared" si="48"/>
        <v>'2019-6-14'</v>
      </c>
      <c r="T1060" t="str">
        <f t="shared" si="49"/>
        <v>insert into estados_cuenta (tipo_movimiento, concepto, fecha, cheque, total, retiro, pagado, estatus, created_at, updated_at, pagado_boolean, id_cuenta, id_admin) values('EGRESO','RETIRO CAJERO','2019-6-14','',7000,7000,7000,'Pagado','2019-06-27 22:39:00','2019-06-27 22:39:00',1,3,2);</v>
      </c>
      <c r="U1060" t="str">
        <f t="shared" si="50"/>
        <v/>
      </c>
    </row>
    <row r="1061" spans="1:21" x14ac:dyDescent="0.2">
      <c r="A1061">
        <v>17</v>
      </c>
      <c r="B1061" s="4">
        <v>43633</v>
      </c>
      <c r="D1061" t="s">
        <v>5</v>
      </c>
      <c r="F1061" s="1">
        <v>25000</v>
      </c>
      <c r="G1061" s="1">
        <v>83983.14</v>
      </c>
      <c r="H1061" t="s">
        <v>137</v>
      </c>
      <c r="J1061">
        <v>4</v>
      </c>
      <c r="K1061" t="str">
        <f>IF(Tabla1[[#This Row],[cheque]]="","''",Tabla1[[#This Row],[cheque]])</f>
        <v>''</v>
      </c>
      <c r="L1061">
        <f>VLOOKUP(Tabla1[[#This Row],[banco]],Hoja2!$A$1:$B$6,2,0)</f>
        <v>3</v>
      </c>
      <c r="M1061" t="str">
        <f>CONCATENATE("'2019-",J1061,"-",Tabla1[[#This Row],[dia]],"'")</f>
        <v>'2019-4-17'</v>
      </c>
      <c r="N1061" s="4">
        <f>DATE(2019,J1061,Tabla1[[#This Row],[dia]])</f>
        <v>43572</v>
      </c>
      <c r="P1061">
        <f>DAY(Tabla1[[#This Row],[fecha]])</f>
        <v>17</v>
      </c>
      <c r="Q1061">
        <f>MONTH(Tabla1[[#This Row],[fecha]])</f>
        <v>6</v>
      </c>
      <c r="R1061">
        <f>YEAR(Tabla1[[#This Row],[fecha]])</f>
        <v>2019</v>
      </c>
      <c r="S1061" t="str">
        <f t="shared" si="48"/>
        <v>'2019-6-17'</v>
      </c>
      <c r="T1061" t="str">
        <f t="shared" si="49"/>
        <v>insert into estados_cuenta (tipo_movimiento, concepto, fecha, cheque, total, retiro, pagado, estatus, created_at, updated_at, pagado_boolean, id_cuenta, id_admin) values('EGRESO','TRASPASO DE HSBC A SCOTIABANK','2019-6-17','',25000,25000,25000,'Pagado','2019-06-27 22:39:00','2019-06-27 22:39:00',1,3,2);</v>
      </c>
      <c r="U1061" t="str">
        <f t="shared" si="50"/>
        <v/>
      </c>
    </row>
    <row r="1062" spans="1:21" x14ac:dyDescent="0.2">
      <c r="A1062">
        <v>17</v>
      </c>
      <c r="B1062" s="4">
        <v>43633</v>
      </c>
      <c r="D1062" t="s">
        <v>518</v>
      </c>
      <c r="E1062" s="1">
        <v>7635</v>
      </c>
      <c r="F1062" s="1"/>
      <c r="G1062" s="1">
        <v>91618.14</v>
      </c>
      <c r="H1062" t="s">
        <v>137</v>
      </c>
      <c r="J1062">
        <v>5</v>
      </c>
      <c r="K1062" t="str">
        <f>IF(Tabla1[[#This Row],[cheque]]="","''",Tabla1[[#This Row],[cheque]])</f>
        <v>''</v>
      </c>
      <c r="L1062">
        <f>VLOOKUP(Tabla1[[#This Row],[banco]],Hoja2!$A$1:$B$6,2,0)</f>
        <v>3</v>
      </c>
      <c r="M1062" t="str">
        <f>CONCATENATE("'2019-",J1062,"-",Tabla1[[#This Row],[dia]],"'")</f>
        <v>'2019-5-17'</v>
      </c>
      <c r="N1062" s="4">
        <f>DATE(2019,J1062,Tabla1[[#This Row],[dia]])</f>
        <v>43602</v>
      </c>
      <c r="P1062">
        <f>DAY(Tabla1[[#This Row],[fecha]])</f>
        <v>17</v>
      </c>
      <c r="Q1062">
        <f>MONTH(Tabla1[[#This Row],[fecha]])</f>
        <v>6</v>
      </c>
      <c r="R1062">
        <f>YEAR(Tabla1[[#This Row],[fecha]])</f>
        <v>2019</v>
      </c>
      <c r="S1062" t="str">
        <f t="shared" si="48"/>
        <v>'2019-6-17'</v>
      </c>
      <c r="T1062" t="str">
        <f t="shared" si="49"/>
        <v/>
      </c>
      <c r="U1062" t="str">
        <f t="shared" si="50"/>
        <v>insert into estados_cuenta (tipo_movimiento, concepto, fecha, cheque, total, deposito, pagado, estatus, created_at, updated_at, pagado_boolean, id_cuenta, id_admin) values('INGRESO','TEJAS TERRACOTA','2019-6-17','',7635,7635,7635,'Pagado','2019-06-27 22:39:00','2019-06-27 22:39:00',1,3,2);</v>
      </c>
    </row>
    <row r="1063" spans="1:21" x14ac:dyDescent="0.2">
      <c r="A1063">
        <v>17</v>
      </c>
      <c r="B1063" s="4">
        <v>43633</v>
      </c>
      <c r="D1063" t="s">
        <v>13</v>
      </c>
      <c r="F1063" s="1">
        <v>17000</v>
      </c>
      <c r="G1063" s="1">
        <v>74618.14</v>
      </c>
      <c r="H1063" t="s">
        <v>137</v>
      </c>
      <c r="J1063">
        <v>5</v>
      </c>
      <c r="K1063" t="str">
        <f>IF(Tabla1[[#This Row],[cheque]]="","''",Tabla1[[#This Row],[cheque]])</f>
        <v>''</v>
      </c>
      <c r="L1063">
        <f>VLOOKUP(Tabla1[[#This Row],[banco]],Hoja2!$A$1:$B$6,2,0)</f>
        <v>3</v>
      </c>
      <c r="M1063" t="str">
        <f>CONCATENATE("'2019-",J1063,"-",Tabla1[[#This Row],[dia]],"'")</f>
        <v>'2019-5-17'</v>
      </c>
      <c r="N1063" s="4">
        <f>DATE(2019,J1063,Tabla1[[#This Row],[dia]])</f>
        <v>43602</v>
      </c>
      <c r="P1063">
        <f>DAY(Tabla1[[#This Row],[fecha]])</f>
        <v>17</v>
      </c>
      <c r="Q1063">
        <f>MONTH(Tabla1[[#This Row],[fecha]])</f>
        <v>6</v>
      </c>
      <c r="R1063">
        <f>YEAR(Tabla1[[#This Row],[fecha]])</f>
        <v>2019</v>
      </c>
      <c r="S1063" t="str">
        <f t="shared" si="48"/>
        <v>'2019-6-17'</v>
      </c>
      <c r="T1063" t="str">
        <f t="shared" si="49"/>
        <v>insert into estados_cuenta (tipo_movimiento, concepto, fecha, cheque, total, retiro, pagado, estatus, created_at, updated_at, pagado_boolean, id_cuenta, id_admin) values('EGRESO','TRASPASO DE HSBC A BANCOMER','2019-6-17','',17000,17000,17000,'Pagado','2019-06-27 22:39:00','2019-06-27 22:39:00',1,3,2);</v>
      </c>
      <c r="U1063" t="str">
        <f t="shared" si="50"/>
        <v/>
      </c>
    </row>
    <row r="1064" spans="1:21" x14ac:dyDescent="0.2">
      <c r="A1064">
        <v>17</v>
      </c>
      <c r="B1064" s="4">
        <v>43633</v>
      </c>
      <c r="D1064" t="s">
        <v>327</v>
      </c>
      <c r="F1064" s="1">
        <v>6834.64</v>
      </c>
      <c r="G1064" s="1">
        <v>67783.5</v>
      </c>
      <c r="H1064" t="s">
        <v>137</v>
      </c>
      <c r="J1064">
        <v>5</v>
      </c>
      <c r="K1064" t="str">
        <f>IF(Tabla1[[#This Row],[cheque]]="","''",Tabla1[[#This Row],[cheque]])</f>
        <v>''</v>
      </c>
      <c r="L1064">
        <f>VLOOKUP(Tabla1[[#This Row],[banco]],Hoja2!$A$1:$B$6,2,0)</f>
        <v>3</v>
      </c>
      <c r="M1064" t="str">
        <f>CONCATENATE("'2019-",J1064,"-",Tabla1[[#This Row],[dia]],"'")</f>
        <v>'2019-5-17'</v>
      </c>
      <c r="N1064" s="4">
        <f>DATE(2019,J1064,Tabla1[[#This Row],[dia]])</f>
        <v>43602</v>
      </c>
      <c r="P1064">
        <f>DAY(Tabla1[[#This Row],[fecha]])</f>
        <v>17</v>
      </c>
      <c r="Q1064">
        <f>MONTH(Tabla1[[#This Row],[fecha]])</f>
        <v>6</v>
      </c>
      <c r="R1064">
        <f>YEAR(Tabla1[[#This Row],[fecha]])</f>
        <v>2019</v>
      </c>
      <c r="S1064" t="str">
        <f t="shared" si="48"/>
        <v>'2019-6-17'</v>
      </c>
      <c r="T1064" t="str">
        <f t="shared" si="49"/>
        <v>insert into estados_cuenta (tipo_movimiento, concepto, fecha, cheque, total, retiro, pagado, estatus, created_at, updated_at, pagado_boolean, id_cuenta, id_admin) values('EGRESO','CHEQUE PAGADO','2019-6-17','',6834.64,6834.64,6834.64,'Pagado','2019-06-27 22:39:00','2019-06-27 22:39:00',1,3,2);</v>
      </c>
      <c r="U1064" t="str">
        <f t="shared" si="50"/>
        <v/>
      </c>
    </row>
    <row r="1065" spans="1:21" x14ac:dyDescent="0.2">
      <c r="A1065">
        <v>17</v>
      </c>
      <c r="B1065" s="4">
        <v>43633</v>
      </c>
      <c r="D1065" t="s">
        <v>519</v>
      </c>
      <c r="E1065" s="1">
        <v>2050</v>
      </c>
      <c r="F1065" s="1"/>
      <c r="G1065" s="1">
        <v>69833.5</v>
      </c>
      <c r="H1065" t="s">
        <v>137</v>
      </c>
      <c r="J1065">
        <v>5</v>
      </c>
      <c r="K1065" t="str">
        <f>IF(Tabla1[[#This Row],[cheque]]="","''",Tabla1[[#This Row],[cheque]])</f>
        <v>''</v>
      </c>
      <c r="L1065">
        <f>VLOOKUP(Tabla1[[#This Row],[banco]],Hoja2!$A$1:$B$6,2,0)</f>
        <v>3</v>
      </c>
      <c r="M1065" t="str">
        <f>CONCATENATE("'2019-",J1065,"-",Tabla1[[#This Row],[dia]],"'")</f>
        <v>'2019-5-17'</v>
      </c>
      <c r="N1065" s="4">
        <f>DATE(2019,J1065,Tabla1[[#This Row],[dia]])</f>
        <v>43602</v>
      </c>
      <c r="P1065">
        <f>DAY(Tabla1[[#This Row],[fecha]])</f>
        <v>17</v>
      </c>
      <c r="Q1065">
        <f>MONTH(Tabla1[[#This Row],[fecha]])</f>
        <v>6</v>
      </c>
      <c r="R1065">
        <f>YEAR(Tabla1[[#This Row],[fecha]])</f>
        <v>2019</v>
      </c>
      <c r="S1065" t="str">
        <f t="shared" si="48"/>
        <v>'2019-6-17'</v>
      </c>
      <c r="T1065" t="str">
        <f t="shared" si="49"/>
        <v/>
      </c>
      <c r="U1065" t="str">
        <f t="shared" si="50"/>
        <v>insert into estados_cuenta (tipo_movimiento, concepto, fecha, cheque, total, deposito, pagado, estatus, created_at, updated_at, pagado_boolean, id_cuenta, id_admin) values('INGRESO','CR* Y CAPO "ANAPAFA" RECIBO 2250','2019-6-17','',2050,2050,2050,'Pagado','2019-06-27 22:39:00','2019-06-27 22:39:00',1,3,2);</v>
      </c>
    </row>
    <row r="1066" spans="1:21" x14ac:dyDescent="0.2">
      <c r="A1066">
        <v>17</v>
      </c>
      <c r="B1066" s="4">
        <v>43633</v>
      </c>
      <c r="D1066" t="s">
        <v>58</v>
      </c>
      <c r="F1066" s="1">
        <v>107</v>
      </c>
      <c r="G1066" s="1">
        <v>69726.5</v>
      </c>
      <c r="H1066" t="s">
        <v>137</v>
      </c>
      <c r="J1066">
        <v>5</v>
      </c>
      <c r="K1066" t="str">
        <f>IF(Tabla1[[#This Row],[cheque]]="","''",Tabla1[[#This Row],[cheque]])</f>
        <v>''</v>
      </c>
      <c r="L1066">
        <f>VLOOKUP(Tabla1[[#This Row],[banco]],Hoja2!$A$1:$B$6,2,0)</f>
        <v>3</v>
      </c>
      <c r="M1066" t="str">
        <f>CONCATENATE("'2019-",J1066,"-",Tabla1[[#This Row],[dia]],"'")</f>
        <v>'2019-5-17'</v>
      </c>
      <c r="N1066" s="4">
        <f>DATE(2019,J1066,Tabla1[[#This Row],[dia]])</f>
        <v>43602</v>
      </c>
      <c r="P1066">
        <f>DAY(Tabla1[[#This Row],[fecha]])</f>
        <v>17</v>
      </c>
      <c r="Q1066">
        <f>MONTH(Tabla1[[#This Row],[fecha]])</f>
        <v>6</v>
      </c>
      <c r="R1066">
        <f>YEAR(Tabla1[[#This Row],[fecha]])</f>
        <v>2019</v>
      </c>
      <c r="S1066" t="str">
        <f t="shared" si="48"/>
        <v>'2019-6-17'</v>
      </c>
      <c r="T1066" t="str">
        <f t="shared" si="49"/>
        <v>insert into estados_cuenta (tipo_movimiento, concepto, fecha, cheque, total, retiro, pagado, estatus, created_at, updated_at, pagado_boolean, id_cuenta, id_admin) values('EGRESO','SAMS','2019-6-17','',107,107,107,'Pagado','2019-06-27 22:39:00','2019-06-27 22:39:00',1,3,2);</v>
      </c>
      <c r="U1066" t="str">
        <f t="shared" si="50"/>
        <v/>
      </c>
    </row>
    <row r="1067" spans="1:21" x14ac:dyDescent="0.2">
      <c r="A1067">
        <v>17</v>
      </c>
      <c r="B1067" s="4">
        <v>43633</v>
      </c>
      <c r="D1067" t="s">
        <v>58</v>
      </c>
      <c r="F1067" s="1">
        <v>1666.04</v>
      </c>
      <c r="G1067" s="1">
        <v>68060.460000000006</v>
      </c>
      <c r="H1067" t="s">
        <v>137</v>
      </c>
      <c r="J1067">
        <v>5</v>
      </c>
      <c r="K1067" t="str">
        <f>IF(Tabla1[[#This Row],[cheque]]="","''",Tabla1[[#This Row],[cheque]])</f>
        <v>''</v>
      </c>
      <c r="L1067">
        <f>VLOOKUP(Tabla1[[#This Row],[banco]],Hoja2!$A$1:$B$6,2,0)</f>
        <v>3</v>
      </c>
      <c r="M1067" t="str">
        <f>CONCATENATE("'2019-",J1067,"-",Tabla1[[#This Row],[dia]],"'")</f>
        <v>'2019-5-17'</v>
      </c>
      <c r="N1067" s="4">
        <f>DATE(2019,J1067,Tabla1[[#This Row],[dia]])</f>
        <v>43602</v>
      </c>
      <c r="P1067">
        <f>DAY(Tabla1[[#This Row],[fecha]])</f>
        <v>17</v>
      </c>
      <c r="Q1067">
        <f>MONTH(Tabla1[[#This Row],[fecha]])</f>
        <v>6</v>
      </c>
      <c r="R1067">
        <f>YEAR(Tabla1[[#This Row],[fecha]])</f>
        <v>2019</v>
      </c>
      <c r="S1067" t="str">
        <f t="shared" si="48"/>
        <v>'2019-6-17'</v>
      </c>
      <c r="T1067" t="str">
        <f t="shared" si="49"/>
        <v>insert into estados_cuenta (tipo_movimiento, concepto, fecha, cheque, total, retiro, pagado, estatus, created_at, updated_at, pagado_boolean, id_cuenta, id_admin) values('EGRESO','SAMS','2019-6-17','',1666.04,1666.04,1666.04,'Pagado','2019-06-27 22:39:00','2019-06-27 22:39:00',1,3,2);</v>
      </c>
      <c r="U1067" t="str">
        <f t="shared" si="50"/>
        <v/>
      </c>
    </row>
    <row r="1068" spans="1:21" x14ac:dyDescent="0.2">
      <c r="A1068">
        <v>17</v>
      </c>
      <c r="B1068" s="4">
        <v>43633</v>
      </c>
      <c r="D1068" t="s">
        <v>58</v>
      </c>
      <c r="F1068" s="1">
        <v>2691</v>
      </c>
      <c r="G1068" s="1">
        <v>65369.46</v>
      </c>
      <c r="H1068" t="s">
        <v>137</v>
      </c>
      <c r="J1068">
        <v>5</v>
      </c>
      <c r="K1068" t="str">
        <f>IF(Tabla1[[#This Row],[cheque]]="","''",Tabla1[[#This Row],[cheque]])</f>
        <v>''</v>
      </c>
      <c r="L1068">
        <f>VLOOKUP(Tabla1[[#This Row],[banco]],Hoja2!$A$1:$B$6,2,0)</f>
        <v>3</v>
      </c>
      <c r="M1068" t="str">
        <f>CONCATENATE("'2019-",J1068,"-",Tabla1[[#This Row],[dia]],"'")</f>
        <v>'2019-5-17'</v>
      </c>
      <c r="N1068" s="4">
        <f>DATE(2019,J1068,Tabla1[[#This Row],[dia]])</f>
        <v>43602</v>
      </c>
      <c r="P1068">
        <f>DAY(Tabla1[[#This Row],[fecha]])</f>
        <v>17</v>
      </c>
      <c r="Q1068">
        <f>MONTH(Tabla1[[#This Row],[fecha]])</f>
        <v>6</v>
      </c>
      <c r="R1068">
        <f>YEAR(Tabla1[[#This Row],[fecha]])</f>
        <v>2019</v>
      </c>
      <c r="S1068" t="str">
        <f t="shared" si="48"/>
        <v>'2019-6-17'</v>
      </c>
      <c r="T1068" t="str">
        <f t="shared" si="49"/>
        <v>insert into estados_cuenta (tipo_movimiento, concepto, fecha, cheque, total, retiro, pagado, estatus, created_at, updated_at, pagado_boolean, id_cuenta, id_admin) values('EGRESO','SAMS','2019-6-17','',2691,2691,2691,'Pagado','2019-06-27 22:39:00','2019-06-27 22:39:00',1,3,2);</v>
      </c>
      <c r="U1068" t="str">
        <f t="shared" si="50"/>
        <v/>
      </c>
    </row>
    <row r="1069" spans="1:21" x14ac:dyDescent="0.2">
      <c r="A1069">
        <v>17</v>
      </c>
      <c r="B1069" s="4">
        <v>43633</v>
      </c>
      <c r="D1069" t="s">
        <v>673</v>
      </c>
      <c r="F1069" s="1">
        <v>1000</v>
      </c>
      <c r="G1069" s="1">
        <v>43628.74</v>
      </c>
      <c r="H1069" t="s">
        <v>136</v>
      </c>
      <c r="J1069">
        <v>5</v>
      </c>
      <c r="K1069" t="str">
        <f>IF(Tabla1[[#This Row],[cheque]]="","''",Tabla1[[#This Row],[cheque]])</f>
        <v>''</v>
      </c>
      <c r="L1069">
        <f>VLOOKUP(Tabla1[[#This Row],[banco]],Hoja2!$A$1:$B$6,2,0)</f>
        <v>2</v>
      </c>
      <c r="M1069" t="str">
        <f>CONCATENATE("'2019-",J1069,"-",Tabla1[[#This Row],[dia]],"'")</f>
        <v>'2019-5-17'</v>
      </c>
      <c r="N1069" s="4">
        <f>DATE(2019,J1069,Tabla1[[#This Row],[dia]])</f>
        <v>43602</v>
      </c>
      <c r="P1069">
        <f>DAY(Tabla1[[#This Row],[fecha]])</f>
        <v>17</v>
      </c>
      <c r="Q1069">
        <f>MONTH(Tabla1[[#This Row],[fecha]])</f>
        <v>6</v>
      </c>
      <c r="R1069">
        <f>YEAR(Tabla1[[#This Row],[fecha]])</f>
        <v>2019</v>
      </c>
      <c r="S1069" t="str">
        <f t="shared" si="48"/>
        <v>'2019-6-17'</v>
      </c>
      <c r="T1069" t="str">
        <f t="shared" si="49"/>
        <v>insert into estados_cuenta (tipo_movimiento, concepto, fecha, cheque, total, retiro, pagado, estatus, created_at, updated_at, pagado_boolean, id_cuenta, id_admin) values('EGRESO','BNI DESAYUNOS RAFA','2019-6-17','',1000,1000,1000,'Pagado','2019-06-27 22:39:00','2019-06-27 22:39:00',1,2,2);</v>
      </c>
      <c r="U1069" t="str">
        <f t="shared" si="50"/>
        <v/>
      </c>
    </row>
    <row r="1070" spans="1:21" x14ac:dyDescent="0.2">
      <c r="A1070">
        <v>17</v>
      </c>
      <c r="B1070" s="4">
        <v>43633</v>
      </c>
      <c r="D1070" t="s">
        <v>626</v>
      </c>
      <c r="F1070" s="1">
        <v>158</v>
      </c>
      <c r="G1070" s="1">
        <v>43470.74</v>
      </c>
      <c r="H1070" t="s">
        <v>136</v>
      </c>
      <c r="J1070">
        <v>5</v>
      </c>
      <c r="K1070" t="str">
        <f>IF(Tabla1[[#This Row],[cheque]]="","''",Tabla1[[#This Row],[cheque]])</f>
        <v>''</v>
      </c>
      <c r="L1070">
        <f>VLOOKUP(Tabla1[[#This Row],[banco]],Hoja2!$A$1:$B$6,2,0)</f>
        <v>2</v>
      </c>
      <c r="M1070" t="str">
        <f>CONCATENATE("'2019-",J1070,"-",Tabla1[[#This Row],[dia]],"'")</f>
        <v>'2019-5-17'</v>
      </c>
      <c r="N1070" s="4">
        <f>DATE(2019,J1070,Tabla1[[#This Row],[dia]])</f>
        <v>43602</v>
      </c>
      <c r="P1070">
        <f>DAY(Tabla1[[#This Row],[fecha]])</f>
        <v>17</v>
      </c>
      <c r="Q1070">
        <f>MONTH(Tabla1[[#This Row],[fecha]])</f>
        <v>6</v>
      </c>
      <c r="R1070">
        <f>YEAR(Tabla1[[#This Row],[fecha]])</f>
        <v>2019</v>
      </c>
      <c r="S1070" t="str">
        <f t="shared" si="48"/>
        <v>'2019-6-17'</v>
      </c>
      <c r="T1070" t="str">
        <f t="shared" si="49"/>
        <v>insert into estados_cuenta (tipo_movimiento, concepto, fecha, cheque, total, retiro, pagado, estatus, created_at, updated_at, pagado_boolean, id_cuenta, id_admin) values('EGRESO','CAFETERIA BELEN','2019-6-17','',158,158,158,'Pagado','2019-06-27 22:39:00','2019-06-27 22:39:00',1,2,2);</v>
      </c>
      <c r="U1070" t="str">
        <f t="shared" si="50"/>
        <v/>
      </c>
    </row>
    <row r="1071" spans="1:21" x14ac:dyDescent="0.2">
      <c r="A1071">
        <v>17</v>
      </c>
      <c r="B1071" s="4">
        <v>43633</v>
      </c>
      <c r="D1071" t="s">
        <v>679</v>
      </c>
      <c r="F1071" s="1">
        <v>1634.59</v>
      </c>
      <c r="G1071" s="1">
        <v>23464.98</v>
      </c>
      <c r="H1071" t="s">
        <v>140</v>
      </c>
      <c r="J1071">
        <v>5</v>
      </c>
      <c r="K1071" t="str">
        <f>IF(Tabla1[[#This Row],[cheque]]="","''",Tabla1[[#This Row],[cheque]])</f>
        <v>''</v>
      </c>
      <c r="L1071">
        <f>VLOOKUP(Tabla1[[#This Row],[banco]],Hoja2!$A$1:$B$6,2,0)</f>
        <v>6</v>
      </c>
      <c r="M1071" t="str">
        <f>CONCATENATE("'2019-",J1071,"-",Tabla1[[#This Row],[dia]],"'")</f>
        <v>'2019-5-17'</v>
      </c>
      <c r="N1071" s="4">
        <f>DATE(2019,J1071,Tabla1[[#This Row],[dia]])</f>
        <v>43602</v>
      </c>
      <c r="P1071">
        <f>DAY(Tabla1[[#This Row],[fecha]])</f>
        <v>17</v>
      </c>
      <c r="Q1071">
        <f>MONTH(Tabla1[[#This Row],[fecha]])</f>
        <v>6</v>
      </c>
      <c r="R1071">
        <f>YEAR(Tabla1[[#This Row],[fecha]])</f>
        <v>2019</v>
      </c>
      <c r="S1071" t="str">
        <f t="shared" si="48"/>
        <v>'2019-6-17'</v>
      </c>
      <c r="T1071" t="str">
        <f t="shared" si="49"/>
        <v>insert into estados_cuenta (tipo_movimiento, concepto, fecha, cheque, total, retiro, pagado, estatus, created_at, updated_at, pagado_boolean, id_cuenta, id_admin) values('EGRESO','SEGURO DE VIDA','2019-6-17','',1634.59,1634.59,1634.59,'Pagado','2019-06-27 22:39:00','2019-06-27 22:39:00',1,6,2);</v>
      </c>
      <c r="U1071" t="str">
        <f t="shared" si="50"/>
        <v/>
      </c>
    </row>
    <row r="1072" spans="1:21" x14ac:dyDescent="0.2">
      <c r="A1072">
        <v>17</v>
      </c>
      <c r="B1072" s="4">
        <v>43633</v>
      </c>
      <c r="D1072" t="s">
        <v>681</v>
      </c>
      <c r="F1072" s="1">
        <v>995.65</v>
      </c>
      <c r="G1072" s="1">
        <v>22469.33</v>
      </c>
      <c r="H1072" t="s">
        <v>140</v>
      </c>
      <c r="J1072">
        <v>6</v>
      </c>
      <c r="K1072" t="str">
        <f>IF(Tabla1[[#This Row],[cheque]]="","''",Tabla1[[#This Row],[cheque]])</f>
        <v>''</v>
      </c>
      <c r="L1072">
        <f>VLOOKUP(Tabla1[[#This Row],[banco]],Hoja2!$A$1:$B$6,2,0)</f>
        <v>6</v>
      </c>
      <c r="M1072" t="str">
        <f>CONCATENATE("'2019-",J1072,"-",Tabla1[[#This Row],[dia]],"'")</f>
        <v>'2019-6-17'</v>
      </c>
      <c r="N1072" s="4">
        <f>DATE(2019,J1072,Tabla1[[#This Row],[dia]])</f>
        <v>43633</v>
      </c>
      <c r="P1072">
        <f>DAY(Tabla1[[#This Row],[fecha]])</f>
        <v>17</v>
      </c>
      <c r="Q1072">
        <f>MONTH(Tabla1[[#This Row],[fecha]])</f>
        <v>6</v>
      </c>
      <c r="R1072">
        <f>YEAR(Tabla1[[#This Row],[fecha]])</f>
        <v>2019</v>
      </c>
      <c r="S1072" t="str">
        <f t="shared" si="48"/>
        <v>'2019-6-17'</v>
      </c>
      <c r="T1072" t="str">
        <f t="shared" si="49"/>
        <v>insert into estados_cuenta (tipo_movimiento, concepto, fecha, cheque, total, retiro, pagado, estatus, created_at, updated_at, pagado_boolean, id_cuenta, id_admin) values('EGRESO','SEGURO DE DAÑOS','2019-6-17','',995.65,995.65,995.65,'Pagado','2019-06-27 22:39:00','2019-06-27 22:39:00',1,6,2);</v>
      </c>
      <c r="U1072" t="str">
        <f t="shared" si="50"/>
        <v/>
      </c>
    </row>
    <row r="1073" spans="1:21" x14ac:dyDescent="0.2">
      <c r="A1073">
        <v>17</v>
      </c>
      <c r="B1073" s="4">
        <v>43633</v>
      </c>
      <c r="D1073" t="s">
        <v>678</v>
      </c>
      <c r="F1073" s="1">
        <v>22469.33</v>
      </c>
      <c r="G1073" s="1">
        <v>0</v>
      </c>
      <c r="H1073" t="s">
        <v>140</v>
      </c>
      <c r="J1073">
        <v>6</v>
      </c>
      <c r="K1073" t="str">
        <f>IF(Tabla1[[#This Row],[cheque]]="","''",Tabla1[[#This Row],[cheque]])</f>
        <v>''</v>
      </c>
      <c r="L1073">
        <f>VLOOKUP(Tabla1[[#This Row],[banco]],Hoja2!$A$1:$B$6,2,0)</f>
        <v>6</v>
      </c>
      <c r="M1073" t="str">
        <f>CONCATENATE("'2019-",J1073,"-",Tabla1[[#This Row],[dia]],"'")</f>
        <v>'2019-6-17'</v>
      </c>
      <c r="N1073" s="4">
        <f>DATE(2019,J1073,Tabla1[[#This Row],[dia]])</f>
        <v>43633</v>
      </c>
      <c r="P1073">
        <f>DAY(Tabla1[[#This Row],[fecha]])</f>
        <v>17</v>
      </c>
      <c r="Q1073">
        <f>MONTH(Tabla1[[#This Row],[fecha]])</f>
        <v>6</v>
      </c>
      <c r="R1073">
        <f>YEAR(Tabla1[[#This Row],[fecha]])</f>
        <v>2019</v>
      </c>
      <c r="S1073" t="str">
        <f t="shared" si="48"/>
        <v>'2019-6-17'</v>
      </c>
      <c r="T1073" t="str">
        <f t="shared" si="49"/>
        <v>insert into estados_cuenta (tipo_movimiento, concepto, fecha, cheque, total, retiro, pagado, estatus, created_at, updated_at, pagado_boolean, id_cuenta, id_admin) values('EGRESO','INTERESES','2019-6-17','',22469.33,22469.33,22469.33,'Pagado','2019-06-27 22:39:00','2019-06-27 22:39:00',1,6,2);</v>
      </c>
      <c r="U1073" t="str">
        <f t="shared" si="50"/>
        <v/>
      </c>
    </row>
    <row r="1074" spans="1:21" x14ac:dyDescent="0.2">
      <c r="A1074">
        <v>17</v>
      </c>
      <c r="B1074" s="4">
        <v>43633</v>
      </c>
      <c r="D1074" t="s">
        <v>695</v>
      </c>
      <c r="E1074" s="1">
        <v>25000</v>
      </c>
      <c r="F1074" s="1"/>
      <c r="G1074" s="1">
        <v>25000</v>
      </c>
      <c r="H1074" t="s">
        <v>140</v>
      </c>
      <c r="J1074">
        <v>6</v>
      </c>
      <c r="K1074" t="str">
        <f>IF(Tabla1[[#This Row],[cheque]]="","''",Tabla1[[#This Row],[cheque]])</f>
        <v>''</v>
      </c>
      <c r="L1074">
        <f>VLOOKUP(Tabla1[[#This Row],[banco]],Hoja2!$A$1:$B$6,2,0)</f>
        <v>6</v>
      </c>
      <c r="M1074" t="str">
        <f>CONCATENATE("'2019-",J1074,"-",Tabla1[[#This Row],[dia]],"'")</f>
        <v>'2019-6-17'</v>
      </c>
      <c r="N1074" s="4">
        <f>DATE(2019,J1074,Tabla1[[#This Row],[dia]])</f>
        <v>43633</v>
      </c>
      <c r="P1074">
        <f>DAY(Tabla1[[#This Row],[fecha]])</f>
        <v>17</v>
      </c>
      <c r="Q1074">
        <f>MONTH(Tabla1[[#This Row],[fecha]])</f>
        <v>6</v>
      </c>
      <c r="R1074">
        <f>YEAR(Tabla1[[#This Row],[fecha]])</f>
        <v>2019</v>
      </c>
      <c r="S1074" t="str">
        <f t="shared" si="48"/>
        <v>'2019-6-17'</v>
      </c>
      <c r="T1074" t="str">
        <f t="shared" si="49"/>
        <v/>
      </c>
      <c r="U1074" t="str">
        <f t="shared" si="50"/>
        <v>insert into estados_cuenta (tipo_movimiento, concepto, fecha, cheque, total, deposito, pagado, estatus, created_at, updated_at, pagado_boolean, id_cuenta, id_admin) values('INGRESO','TRANSFERENCIA DE HSBC A SCOTIABANK','2019-6-17','',25000,25000,25000,'Pagado','2019-06-27 22:39:00','2019-06-27 22:39:00',1,6,2);</v>
      </c>
    </row>
    <row r="1075" spans="1:21" x14ac:dyDescent="0.2">
      <c r="A1075">
        <v>17</v>
      </c>
      <c r="B1075" s="4">
        <v>43633</v>
      </c>
      <c r="D1075" t="s">
        <v>697</v>
      </c>
      <c r="F1075" s="1">
        <v>6280.77</v>
      </c>
      <c r="G1075" s="1">
        <v>18719.23</v>
      </c>
      <c r="H1075" t="s">
        <v>140</v>
      </c>
      <c r="J1075">
        <v>6</v>
      </c>
      <c r="K1075" t="str">
        <f>IF(Tabla1[[#This Row],[cheque]]="","''",Tabla1[[#This Row],[cheque]])</f>
        <v>''</v>
      </c>
      <c r="L1075">
        <f>VLOOKUP(Tabla1[[#This Row],[banco]],Hoja2!$A$1:$B$6,2,0)</f>
        <v>6</v>
      </c>
      <c r="M1075" t="str">
        <f>CONCATENATE("'2019-",J1075,"-",Tabla1[[#This Row],[dia]],"'")</f>
        <v>'2019-6-17'</v>
      </c>
      <c r="N1075" s="4">
        <f>DATE(2019,J1075,Tabla1[[#This Row],[dia]])</f>
        <v>43633</v>
      </c>
      <c r="P1075">
        <f>DAY(Tabla1[[#This Row],[fecha]])</f>
        <v>17</v>
      </c>
      <c r="Q1075">
        <f>MONTH(Tabla1[[#This Row],[fecha]])</f>
        <v>6</v>
      </c>
      <c r="R1075">
        <f>YEAR(Tabla1[[#This Row],[fecha]])</f>
        <v>2019</v>
      </c>
      <c r="S1075" t="str">
        <f t="shared" si="48"/>
        <v>'2019-6-17'</v>
      </c>
      <c r="T1075" t="str">
        <f t="shared" si="49"/>
        <v>insert into estados_cuenta (tipo_movimiento, concepto, fecha, cheque, total, retiro, pagado, estatus, created_at, updated_at, pagado_boolean, id_cuenta, id_admin) values('EGRESO','PAGO DE PRÉSTAMO','2019-6-17','',6280.77,6280.77,6280.77,'Pagado','2019-06-27 22:39:00','2019-06-27 22:39:00',1,6,2);</v>
      </c>
      <c r="U1075" t="str">
        <f t="shared" si="50"/>
        <v/>
      </c>
    </row>
    <row r="1076" spans="1:21" x14ac:dyDescent="0.2">
      <c r="A1076">
        <v>17</v>
      </c>
      <c r="B1076" s="4">
        <v>43633</v>
      </c>
      <c r="D1076" t="s">
        <v>698</v>
      </c>
      <c r="E1076" s="1">
        <v>3200</v>
      </c>
      <c r="F1076" s="1"/>
      <c r="G1076" s="1">
        <v>21919.23</v>
      </c>
      <c r="H1076" t="s">
        <v>140</v>
      </c>
      <c r="J1076">
        <v>6</v>
      </c>
      <c r="K1076" t="str">
        <f>IF(Tabla1[[#This Row],[cheque]]="","''",Tabla1[[#This Row],[cheque]])</f>
        <v>''</v>
      </c>
      <c r="L1076">
        <f>VLOOKUP(Tabla1[[#This Row],[banco]],Hoja2!$A$1:$B$6,2,0)</f>
        <v>6</v>
      </c>
      <c r="M1076" t="str">
        <f>CONCATENATE("'2019-",J1076,"-",Tabla1[[#This Row],[dia]],"'")</f>
        <v>'2019-6-17'</v>
      </c>
      <c r="N1076" s="4">
        <f>DATE(2019,J1076,Tabla1[[#This Row],[dia]])</f>
        <v>43633</v>
      </c>
      <c r="P1076">
        <f>DAY(Tabla1[[#This Row],[fecha]])</f>
        <v>17</v>
      </c>
      <c r="Q1076">
        <f>MONTH(Tabla1[[#This Row],[fecha]])</f>
        <v>6</v>
      </c>
      <c r="R1076">
        <f>YEAR(Tabla1[[#This Row],[fecha]])</f>
        <v>2019</v>
      </c>
      <c r="S1076" t="str">
        <f t="shared" si="48"/>
        <v>'2019-6-17'</v>
      </c>
      <c r="T1076" t="str">
        <f t="shared" si="49"/>
        <v/>
      </c>
      <c r="U1076" t="str">
        <f t="shared" si="50"/>
        <v>insert into estados_cuenta (tipo_movimiento, concepto, fecha, cheque, total, deposito, pagado, estatus, created_at, updated_at, pagado_boolean, id_cuenta, id_admin) values('INGRESO','CLAUDIA ALCALÁ EF "JADE Smart Cargo Logistcs" RECIBO 2243 Y COMISIÓN PERSONAL AL LIC. PARRA ($2,800.°°)','2019-6-17','',3200,3200,3200,'Pagado','2019-06-27 22:39:00','2019-06-27 22:39:00',1,6,2);</v>
      </c>
    </row>
    <row r="1077" spans="1:21" x14ac:dyDescent="0.2">
      <c r="A1077">
        <v>17</v>
      </c>
      <c r="B1077" s="4">
        <v>43633</v>
      </c>
      <c r="D1077" t="s">
        <v>726</v>
      </c>
      <c r="F1077" s="1">
        <v>150</v>
      </c>
      <c r="G1077" s="1">
        <v>738.25</v>
      </c>
      <c r="H1077" t="s">
        <v>138</v>
      </c>
      <c r="J1077">
        <v>6</v>
      </c>
      <c r="K1077" t="str">
        <f>IF(Tabla1[[#This Row],[cheque]]="","''",Tabla1[[#This Row],[cheque]])</f>
        <v>''</v>
      </c>
      <c r="L1077">
        <f>VLOOKUP(Tabla1[[#This Row],[banco]],Hoja2!$A$1:$B$6,2,0)</f>
        <v>4</v>
      </c>
      <c r="M1077" t="str">
        <f>CONCATENATE("'2019-",J1077,"-",Tabla1[[#This Row],[dia]],"'")</f>
        <v>'2019-6-17'</v>
      </c>
      <c r="N1077" s="4">
        <f>DATE(2019,J1077,Tabla1[[#This Row],[dia]])</f>
        <v>43633</v>
      </c>
      <c r="P1077">
        <f>DAY(Tabla1[[#This Row],[fecha]])</f>
        <v>17</v>
      </c>
      <c r="Q1077">
        <f>MONTH(Tabla1[[#This Row],[fecha]])</f>
        <v>6</v>
      </c>
      <c r="R1077">
        <f>YEAR(Tabla1[[#This Row],[fecha]])</f>
        <v>2019</v>
      </c>
      <c r="S1077" t="str">
        <f t="shared" si="48"/>
        <v>'2019-6-17'</v>
      </c>
      <c r="T1077" t="str">
        <f t="shared" si="49"/>
        <v>insert into estados_cuenta (tipo_movimiento, concepto, fecha, cheque, total, retiro, pagado, estatus, created_at, updated_at, pagado_boolean, id_cuenta, id_admin) values('EGRESO','NETFLIX','2019-6-17','',150,150,150,'Pagado','2019-06-27 22:39:00','2019-06-27 22:39:00',1,4,2);</v>
      </c>
      <c r="U1077" t="str">
        <f t="shared" si="50"/>
        <v/>
      </c>
    </row>
    <row r="1078" spans="1:21" x14ac:dyDescent="0.2">
      <c r="A1078">
        <v>18</v>
      </c>
      <c r="B1078" s="4">
        <v>43634</v>
      </c>
      <c r="D1078" t="s">
        <v>520</v>
      </c>
      <c r="E1078" s="1">
        <v>6948.4</v>
      </c>
      <c r="F1078" s="1"/>
      <c r="G1078" s="1">
        <v>72317.86</v>
      </c>
      <c r="H1078" t="s">
        <v>137</v>
      </c>
      <c r="J1078">
        <v>6</v>
      </c>
      <c r="K1078" t="str">
        <f>IF(Tabla1[[#This Row],[cheque]]="","''",Tabla1[[#This Row],[cheque]])</f>
        <v>''</v>
      </c>
      <c r="L1078">
        <f>VLOOKUP(Tabla1[[#This Row],[banco]],Hoja2!$A$1:$B$6,2,0)</f>
        <v>3</v>
      </c>
      <c r="M1078" t="str">
        <f>CONCATENATE("'2019-",J1078,"-",Tabla1[[#This Row],[dia]],"'")</f>
        <v>'2019-6-18'</v>
      </c>
      <c r="N1078" s="4">
        <f>DATE(2019,J1078,Tabla1[[#This Row],[dia]])</f>
        <v>43634</v>
      </c>
      <c r="P1078">
        <f>DAY(Tabla1[[#This Row],[fecha]])</f>
        <v>18</v>
      </c>
      <c r="Q1078">
        <f>MONTH(Tabla1[[#This Row],[fecha]])</f>
        <v>6</v>
      </c>
      <c r="R1078">
        <f>YEAR(Tabla1[[#This Row],[fecha]])</f>
        <v>2019</v>
      </c>
      <c r="S1078" t="str">
        <f t="shared" si="48"/>
        <v>'2019-6-18'</v>
      </c>
      <c r="T1078" t="str">
        <f t="shared" si="49"/>
        <v/>
      </c>
      <c r="U1078" t="str">
        <f t="shared" si="50"/>
        <v>insert into estados_cuenta (tipo_movimiento, concepto, fecha, cheque, total, deposito, pagado, estatus, created_at, updated_at, pagado_boolean, id_cuenta, id_admin) values('INGRESO','RM "CREDITARI.IO" FACTURA 6149','2019-6-18','',6948.4,6948.4,6948.4,'Pagado','2019-06-27 22:39:00','2019-06-27 22:39:00',1,3,2);</v>
      </c>
    </row>
    <row r="1079" spans="1:21" x14ac:dyDescent="0.2">
      <c r="A1079">
        <v>18</v>
      </c>
      <c r="B1079" s="4">
        <v>43634</v>
      </c>
      <c r="D1079" t="s">
        <v>521</v>
      </c>
      <c r="E1079" s="1">
        <v>1727</v>
      </c>
      <c r="F1079" s="1"/>
      <c r="G1079" s="1">
        <v>74044.86</v>
      </c>
      <c r="H1079" t="s">
        <v>137</v>
      </c>
      <c r="J1079">
        <v>6</v>
      </c>
      <c r="K1079" t="str">
        <f>IF(Tabla1[[#This Row],[cheque]]="","''",Tabla1[[#This Row],[cheque]])</f>
        <v>''</v>
      </c>
      <c r="L1079">
        <f>VLOOKUP(Tabla1[[#This Row],[banco]],Hoja2!$A$1:$B$6,2,0)</f>
        <v>3</v>
      </c>
      <c r="M1079" t="str">
        <f>CONCATENATE("'2019-",J1079,"-",Tabla1[[#This Row],[dia]],"'")</f>
        <v>'2019-6-18'</v>
      </c>
      <c r="N1079" s="4">
        <f>DATE(2019,J1079,Tabla1[[#This Row],[dia]])</f>
        <v>43634</v>
      </c>
      <c r="P1079">
        <f>DAY(Tabla1[[#This Row],[fecha]])</f>
        <v>18</v>
      </c>
      <c r="Q1079">
        <f>MONTH(Tabla1[[#This Row],[fecha]])</f>
        <v>6</v>
      </c>
      <c r="R1079">
        <f>YEAR(Tabla1[[#This Row],[fecha]])</f>
        <v>2019</v>
      </c>
      <c r="S1079" t="str">
        <f t="shared" si="48"/>
        <v>'2019-6-18'</v>
      </c>
      <c r="T1079" t="str">
        <f t="shared" si="49"/>
        <v/>
      </c>
      <c r="U1079" t="str">
        <f t="shared" si="50"/>
        <v>insert into estados_cuenta (tipo_movimiento, concepto, fecha, cheque, total, deposito, pagado, estatus, created_at, updated_at, pagado_boolean, id_cuenta, id_admin) values('INGRESO','EF EUA "LA EMPANADERIA" RECIBO 2249','2019-6-18','',1727,1727,1727,'Pagado','2019-06-27 22:39:00','2019-06-27 22:39:00',1,3,2);</v>
      </c>
    </row>
    <row r="1080" spans="1:21" x14ac:dyDescent="0.2">
      <c r="A1080">
        <v>18</v>
      </c>
      <c r="B1080" s="4">
        <v>43634</v>
      </c>
      <c r="D1080" t="s">
        <v>13</v>
      </c>
      <c r="F1080" s="1">
        <v>10000</v>
      </c>
      <c r="G1080" s="1">
        <v>64044.86</v>
      </c>
      <c r="H1080" t="s">
        <v>137</v>
      </c>
      <c r="J1080">
        <v>6</v>
      </c>
      <c r="K1080" t="str">
        <f>IF(Tabla1[[#This Row],[cheque]]="","''",Tabla1[[#This Row],[cheque]])</f>
        <v>''</v>
      </c>
      <c r="L1080">
        <f>VLOOKUP(Tabla1[[#This Row],[banco]],Hoja2!$A$1:$B$6,2,0)</f>
        <v>3</v>
      </c>
      <c r="M1080" t="str">
        <f>CONCATENATE("'2019-",J1080,"-",Tabla1[[#This Row],[dia]],"'")</f>
        <v>'2019-6-18'</v>
      </c>
      <c r="N1080" s="4">
        <f>DATE(2019,J1080,Tabla1[[#This Row],[dia]])</f>
        <v>43634</v>
      </c>
      <c r="P1080">
        <f>DAY(Tabla1[[#This Row],[fecha]])</f>
        <v>18</v>
      </c>
      <c r="Q1080">
        <f>MONTH(Tabla1[[#This Row],[fecha]])</f>
        <v>6</v>
      </c>
      <c r="R1080">
        <f>YEAR(Tabla1[[#This Row],[fecha]])</f>
        <v>2019</v>
      </c>
      <c r="S1080" t="str">
        <f t="shared" si="48"/>
        <v>'2019-6-18'</v>
      </c>
      <c r="T1080" t="str">
        <f t="shared" si="49"/>
        <v>insert into estados_cuenta (tipo_movimiento, concepto, fecha, cheque, total, retiro, pagado, estatus, created_at, updated_at, pagado_boolean, id_cuenta, id_admin) values('EGRESO','TRASPASO DE HSBC A BANCOMER','2019-6-18','',10000,10000,10000,'Pagado','2019-06-27 22:39:00','2019-06-27 22:39:00',1,3,2);</v>
      </c>
      <c r="U1080" t="str">
        <f t="shared" si="50"/>
        <v/>
      </c>
    </row>
    <row r="1081" spans="1:21" x14ac:dyDescent="0.2">
      <c r="A1081">
        <v>19</v>
      </c>
      <c r="B1081" s="4">
        <v>43635</v>
      </c>
      <c r="D1081" t="s">
        <v>522</v>
      </c>
      <c r="E1081" s="1">
        <v>5990</v>
      </c>
      <c r="F1081" s="1"/>
      <c r="G1081" s="1">
        <v>70034.86</v>
      </c>
      <c r="H1081" t="s">
        <v>137</v>
      </c>
      <c r="J1081">
        <v>1</v>
      </c>
      <c r="K1081" t="str">
        <f>IF(Tabla1[[#This Row],[cheque]]="","''",Tabla1[[#This Row],[cheque]])</f>
        <v>''</v>
      </c>
      <c r="L1081">
        <f>VLOOKUP(Tabla1[[#This Row],[banco]],Hoja2!$A$1:$B$6,2,0)</f>
        <v>3</v>
      </c>
      <c r="M1081" t="str">
        <f>CONCATENATE("'2019-",J1081,"-",Tabla1[[#This Row],[dia]],"'")</f>
        <v>'2019-1-19'</v>
      </c>
      <c r="N1081" s="4">
        <f>DATE(2019,J1081,Tabla1[[#This Row],[dia]])</f>
        <v>43484</v>
      </c>
      <c r="P1081">
        <f>DAY(Tabla1[[#This Row],[fecha]])</f>
        <v>19</v>
      </c>
      <c r="Q1081">
        <f>MONTH(Tabla1[[#This Row],[fecha]])</f>
        <v>6</v>
      </c>
      <c r="R1081">
        <f>YEAR(Tabla1[[#This Row],[fecha]])</f>
        <v>2019</v>
      </c>
      <c r="S1081" t="str">
        <f t="shared" si="48"/>
        <v>'2019-6-19'</v>
      </c>
      <c r="T1081" t="str">
        <f t="shared" si="49"/>
        <v/>
      </c>
      <c r="U1081" t="str">
        <f t="shared" si="50"/>
        <v>insert into estados_cuenta (tipo_movimiento, concepto, fecha, cheque, total, deposito, pagado, estatus, created_at, updated_at, pagado_boolean, id_cuenta, id_admin) values('INGRESO','RM "UAV SOL" RECIBO 2248','2019-6-19','',5990,5990,5990,'Pagado','2019-06-27 22:39:00','2019-06-27 22:39:00',1,3,2);</v>
      </c>
    </row>
    <row r="1082" spans="1:21" x14ac:dyDescent="0.2">
      <c r="A1082">
        <v>19</v>
      </c>
      <c r="B1082" s="4">
        <v>43635</v>
      </c>
      <c r="D1082" t="s">
        <v>523</v>
      </c>
      <c r="E1082" s="1">
        <v>6948.4</v>
      </c>
      <c r="F1082" s="1"/>
      <c r="G1082" s="1">
        <v>76983.259999999995</v>
      </c>
      <c r="H1082" t="s">
        <v>137</v>
      </c>
      <c r="J1082">
        <v>1</v>
      </c>
      <c r="K1082" t="str">
        <f>IF(Tabla1[[#This Row],[cheque]]="","''",Tabla1[[#This Row],[cheque]])</f>
        <v>''</v>
      </c>
      <c r="L1082">
        <f>VLOOKUP(Tabla1[[#This Row],[banco]],Hoja2!$A$1:$B$6,2,0)</f>
        <v>3</v>
      </c>
      <c r="M1082" t="str">
        <f>CONCATENATE("'2019-",J1082,"-",Tabla1[[#This Row],[dia]],"'")</f>
        <v>'2019-1-19'</v>
      </c>
      <c r="N1082" s="4">
        <f>DATE(2019,J1082,Tabla1[[#This Row],[dia]])</f>
        <v>43484</v>
      </c>
      <c r="P1082">
        <f>DAY(Tabla1[[#This Row],[fecha]])</f>
        <v>19</v>
      </c>
      <c r="Q1082">
        <f>MONTH(Tabla1[[#This Row],[fecha]])</f>
        <v>6</v>
      </c>
      <c r="R1082">
        <f>YEAR(Tabla1[[#This Row],[fecha]])</f>
        <v>2019</v>
      </c>
      <c r="S1082" t="str">
        <f t="shared" si="48"/>
        <v>'2019-6-19'</v>
      </c>
      <c r="T1082" t="str">
        <f t="shared" si="49"/>
        <v/>
      </c>
      <c r="U1082" t="str">
        <f t="shared" si="50"/>
        <v>insert into estados_cuenta (tipo_movimiento, concepto, fecha, cheque, total, deposito, pagado, estatus, created_at, updated_at, pagado_boolean, id_cuenta, id_admin) values('INGRESO','RM "RORISA INDUSTRIAL" FACTURA 6145','2019-6-19','',6948.4,6948.4,6948.4,'Pagado','2019-06-27 22:39:00','2019-06-27 22:39:00',1,3,2);</v>
      </c>
    </row>
    <row r="1083" spans="1:21" x14ac:dyDescent="0.2">
      <c r="A1083">
        <v>19</v>
      </c>
      <c r="B1083" s="4">
        <v>43635</v>
      </c>
      <c r="D1083" t="s">
        <v>524</v>
      </c>
      <c r="E1083" s="1">
        <v>1150</v>
      </c>
      <c r="F1083" s="1"/>
      <c r="G1083" s="1">
        <v>78133.259999999995</v>
      </c>
      <c r="H1083" t="s">
        <v>137</v>
      </c>
      <c r="J1083">
        <v>1</v>
      </c>
      <c r="K1083" t="str">
        <f>IF(Tabla1[[#This Row],[cheque]]="","''",Tabla1[[#This Row],[cheque]])</f>
        <v>''</v>
      </c>
      <c r="L1083">
        <f>VLOOKUP(Tabla1[[#This Row],[banco]],Hoja2!$A$1:$B$6,2,0)</f>
        <v>3</v>
      </c>
      <c r="M1083" t="str">
        <f>CONCATENATE("'2019-",J1083,"-",Tabla1[[#This Row],[dia]],"'")</f>
        <v>'2019-1-19'</v>
      </c>
      <c r="N1083" s="4">
        <f>DATE(2019,J1083,Tabla1[[#This Row],[dia]])</f>
        <v>43484</v>
      </c>
      <c r="P1083">
        <f>DAY(Tabla1[[#This Row],[fecha]])</f>
        <v>19</v>
      </c>
      <c r="Q1083">
        <f>MONTH(Tabla1[[#This Row],[fecha]])</f>
        <v>6</v>
      </c>
      <c r="R1083">
        <f>YEAR(Tabla1[[#This Row],[fecha]])</f>
        <v>2019</v>
      </c>
      <c r="S1083" t="str">
        <f t="shared" si="48"/>
        <v>'2019-6-19'</v>
      </c>
      <c r="T1083" t="str">
        <f t="shared" si="49"/>
        <v/>
      </c>
      <c r="U1083" t="str">
        <f t="shared" si="50"/>
        <v>insert into estados_cuenta (tipo_movimiento, concepto, fecha, cheque, total, deposito, pagado, estatus, created_at, updated_at, pagado_boolean, id_cuenta, id_admin) values('INGRESO','CANT "DOLLS FASHION" RECIBO 2251','2019-6-19','',1150,1150,1150,'Pagado','2019-06-27 22:39:00','2019-06-27 22:39:00',1,3,2);</v>
      </c>
    </row>
    <row r="1084" spans="1:21" x14ac:dyDescent="0.2">
      <c r="A1084">
        <v>20</v>
      </c>
      <c r="B1084" s="4">
        <v>43636</v>
      </c>
      <c r="D1084" t="s">
        <v>525</v>
      </c>
      <c r="E1084" s="1">
        <v>1740</v>
      </c>
      <c r="F1084" s="1"/>
      <c r="G1084" s="1">
        <v>79873.259999999995</v>
      </c>
      <c r="H1084" t="s">
        <v>137</v>
      </c>
      <c r="J1084">
        <v>1</v>
      </c>
      <c r="K1084" t="str">
        <f>IF(Tabla1[[#This Row],[cheque]]="","''",Tabla1[[#This Row],[cheque]])</f>
        <v>''</v>
      </c>
      <c r="L1084">
        <f>VLOOKUP(Tabla1[[#This Row],[banco]],Hoja2!$A$1:$B$6,2,0)</f>
        <v>3</v>
      </c>
      <c r="M1084" t="str">
        <f>CONCATENATE("'2019-",J1084,"-",Tabla1[[#This Row],[dia]],"'")</f>
        <v>'2019-1-20'</v>
      </c>
      <c r="N1084" s="4">
        <f>DATE(2019,J1084,Tabla1[[#This Row],[dia]])</f>
        <v>43485</v>
      </c>
      <c r="P1084">
        <f>DAY(Tabla1[[#This Row],[fecha]])</f>
        <v>20</v>
      </c>
      <c r="Q1084">
        <f>MONTH(Tabla1[[#This Row],[fecha]])</f>
        <v>6</v>
      </c>
      <c r="R1084">
        <f>YEAR(Tabla1[[#This Row],[fecha]])</f>
        <v>2019</v>
      </c>
      <c r="S1084" t="str">
        <f t="shared" si="48"/>
        <v>'2019-6-20'</v>
      </c>
      <c r="T1084" t="str">
        <f t="shared" si="49"/>
        <v/>
      </c>
      <c r="U1084" t="str">
        <f t="shared" si="50"/>
        <v>insert into estados_cuenta (tipo_movimiento, concepto, fecha, cheque, total, deposito, pagado, estatus, created_at, updated_at, pagado_boolean, id_cuenta, id_admin) values('INGRESO','TITRM TACOSTEÑO FACTURA 6148','2019-6-20','',1740,1740,1740,'Pagado','2019-06-27 22:39:00','2019-06-27 22:39:00',1,3,2);</v>
      </c>
    </row>
    <row r="1085" spans="1:21" x14ac:dyDescent="0.2">
      <c r="A1085">
        <v>20</v>
      </c>
      <c r="B1085" s="4">
        <v>43636</v>
      </c>
      <c r="D1085" t="s">
        <v>166</v>
      </c>
      <c r="F1085" s="1">
        <v>15215</v>
      </c>
      <c r="G1085" s="1">
        <v>64658.26</v>
      </c>
      <c r="H1085" t="s">
        <v>137</v>
      </c>
      <c r="J1085">
        <v>1</v>
      </c>
      <c r="K1085" t="str">
        <f>IF(Tabla1[[#This Row],[cheque]]="","''",Tabla1[[#This Row],[cheque]])</f>
        <v>''</v>
      </c>
      <c r="L1085">
        <f>VLOOKUP(Tabla1[[#This Row],[banco]],Hoja2!$A$1:$B$6,2,0)</f>
        <v>3</v>
      </c>
      <c r="M1085" t="str">
        <f>CONCATENATE("'2019-",J1085,"-",Tabla1[[#This Row],[dia]],"'")</f>
        <v>'2019-1-20'</v>
      </c>
      <c r="N1085" s="4">
        <f>DATE(2019,J1085,Tabla1[[#This Row],[dia]])</f>
        <v>43485</v>
      </c>
      <c r="P1085">
        <f>DAY(Tabla1[[#This Row],[fecha]])</f>
        <v>20</v>
      </c>
      <c r="Q1085">
        <f>MONTH(Tabla1[[#This Row],[fecha]])</f>
        <v>6</v>
      </c>
      <c r="R1085">
        <f>YEAR(Tabla1[[#This Row],[fecha]])</f>
        <v>2019</v>
      </c>
      <c r="S1085" t="str">
        <f t="shared" si="48"/>
        <v>'2019-6-20'</v>
      </c>
      <c r="T1085" t="str">
        <f t="shared" si="49"/>
        <v>insert into estados_cuenta (tipo_movimiento, concepto, fecha, cheque, total, retiro, pagado, estatus, created_at, updated_at, pagado_boolean, id_cuenta, id_admin) values('EGRESO','RENTA OFICINA','2019-6-20','',15215,15215,15215,'Pagado','2019-06-27 22:39:00','2019-06-27 22:39:00',1,3,2);</v>
      </c>
      <c r="U1085" t="str">
        <f t="shared" si="50"/>
        <v/>
      </c>
    </row>
    <row r="1086" spans="1:21" x14ac:dyDescent="0.2">
      <c r="A1086">
        <v>20</v>
      </c>
      <c r="B1086" s="4">
        <v>43636</v>
      </c>
      <c r="D1086" t="s">
        <v>483</v>
      </c>
      <c r="F1086" s="1">
        <v>600</v>
      </c>
      <c r="G1086" s="1">
        <v>64058.26</v>
      </c>
      <c r="H1086" t="s">
        <v>137</v>
      </c>
      <c r="J1086">
        <v>1</v>
      </c>
      <c r="K1086" t="str">
        <f>IF(Tabla1[[#This Row],[cheque]]="","''",Tabla1[[#This Row],[cheque]])</f>
        <v>''</v>
      </c>
      <c r="L1086">
        <f>VLOOKUP(Tabla1[[#This Row],[banco]],Hoja2!$A$1:$B$6,2,0)</f>
        <v>3</v>
      </c>
      <c r="M1086" t="str">
        <f>CONCATENATE("'2019-",J1086,"-",Tabla1[[#This Row],[dia]],"'")</f>
        <v>'2019-1-20'</v>
      </c>
      <c r="N1086" s="4">
        <f>DATE(2019,J1086,Tabla1[[#This Row],[dia]])</f>
        <v>43485</v>
      </c>
      <c r="P1086">
        <f>DAY(Tabla1[[#This Row],[fecha]])</f>
        <v>20</v>
      </c>
      <c r="Q1086">
        <f>MONTH(Tabla1[[#This Row],[fecha]])</f>
        <v>6</v>
      </c>
      <c r="R1086">
        <f>YEAR(Tabla1[[#This Row],[fecha]])</f>
        <v>2019</v>
      </c>
      <c r="S1086" t="str">
        <f t="shared" si="48"/>
        <v>'2019-6-20'</v>
      </c>
      <c r="T1086" t="str">
        <f t="shared" si="49"/>
        <v>insert into estados_cuenta (tipo_movimiento, concepto, fecha, cheque, total, retiro, pagado, estatus, created_at, updated_at, pagado_boolean, id_cuenta, id_admin) values('EGRESO','PAGO LILIAN','2019-6-20','',600,600,600,'Pagado','2019-06-27 22:39:00','2019-06-27 22:39:00',1,3,2);</v>
      </c>
      <c r="U1086" t="str">
        <f t="shared" si="50"/>
        <v/>
      </c>
    </row>
    <row r="1087" spans="1:21" x14ac:dyDescent="0.2">
      <c r="A1087">
        <v>20</v>
      </c>
      <c r="B1087" s="4">
        <v>43636</v>
      </c>
      <c r="D1087" t="s">
        <v>13</v>
      </c>
      <c r="F1087" s="1">
        <v>20000</v>
      </c>
      <c r="G1087" s="1">
        <v>44058.26</v>
      </c>
      <c r="H1087" t="s">
        <v>137</v>
      </c>
      <c r="J1087">
        <v>1</v>
      </c>
      <c r="K1087" t="str">
        <f>IF(Tabla1[[#This Row],[cheque]]="","''",Tabla1[[#This Row],[cheque]])</f>
        <v>''</v>
      </c>
      <c r="L1087">
        <f>VLOOKUP(Tabla1[[#This Row],[banco]],Hoja2!$A$1:$B$6,2,0)</f>
        <v>3</v>
      </c>
      <c r="M1087" t="str">
        <f>CONCATENATE("'2019-",J1087,"-",Tabla1[[#This Row],[dia]],"'")</f>
        <v>'2019-1-20'</v>
      </c>
      <c r="N1087" s="4">
        <f>DATE(2019,J1087,Tabla1[[#This Row],[dia]])</f>
        <v>43485</v>
      </c>
      <c r="P1087">
        <f>DAY(Tabla1[[#This Row],[fecha]])</f>
        <v>20</v>
      </c>
      <c r="Q1087">
        <f>MONTH(Tabla1[[#This Row],[fecha]])</f>
        <v>6</v>
      </c>
      <c r="R1087">
        <f>YEAR(Tabla1[[#This Row],[fecha]])</f>
        <v>2019</v>
      </c>
      <c r="S1087" t="str">
        <f t="shared" si="48"/>
        <v>'2019-6-20'</v>
      </c>
      <c r="T1087" t="str">
        <f t="shared" si="49"/>
        <v>insert into estados_cuenta (tipo_movimiento, concepto, fecha, cheque, total, retiro, pagado, estatus, created_at, updated_at, pagado_boolean, id_cuenta, id_admin) values('EGRESO','TRASPASO DE HSBC A BANCOMER','2019-6-20','',20000,20000,20000,'Pagado','2019-06-27 22:39:00','2019-06-27 22:39:00',1,3,2);</v>
      </c>
      <c r="U1087" t="str">
        <f t="shared" si="50"/>
        <v/>
      </c>
    </row>
    <row r="1088" spans="1:21" x14ac:dyDescent="0.2">
      <c r="A1088">
        <v>20</v>
      </c>
      <c r="B1088" s="4">
        <v>43636</v>
      </c>
      <c r="D1088" t="s">
        <v>526</v>
      </c>
      <c r="E1088" s="1">
        <v>950</v>
      </c>
      <c r="F1088" s="1"/>
      <c r="G1088" s="1">
        <v>45008.26</v>
      </c>
      <c r="H1088" t="s">
        <v>137</v>
      </c>
      <c r="J1088">
        <v>1</v>
      </c>
      <c r="K1088" t="str">
        <f>IF(Tabla1[[#This Row],[cheque]]="","''",Tabla1[[#This Row],[cheque]])</f>
        <v>''</v>
      </c>
      <c r="L1088">
        <f>VLOOKUP(Tabla1[[#This Row],[banco]],Hoja2!$A$1:$B$6,2,0)</f>
        <v>3</v>
      </c>
      <c r="M1088" t="str">
        <f>CONCATENATE("'2019-",J1088,"-",Tabla1[[#This Row],[dia]],"'")</f>
        <v>'2019-1-20'</v>
      </c>
      <c r="N1088" s="4">
        <f>DATE(2019,J1088,Tabla1[[#This Row],[dia]])</f>
        <v>43485</v>
      </c>
      <c r="P1088">
        <f>DAY(Tabla1[[#This Row],[fecha]])</f>
        <v>20</v>
      </c>
      <c r="Q1088">
        <f>MONTH(Tabla1[[#This Row],[fecha]])</f>
        <v>6</v>
      </c>
      <c r="R1088">
        <f>YEAR(Tabla1[[#This Row],[fecha]])</f>
        <v>2019</v>
      </c>
      <c r="S1088" t="str">
        <f t="shared" si="48"/>
        <v>'2019-6-20'</v>
      </c>
      <c r="T1088" t="str">
        <f t="shared" si="49"/>
        <v/>
      </c>
      <c r="U1088" t="str">
        <f t="shared" si="50"/>
        <v>insert into estados_cuenta (tipo_movimiento, concepto, fecha, cheque, total, deposito, pagado, estatus, created_at, updated_at, pagado_boolean, id_cuenta, id_admin) values('INGRESO','CR "SEÑOR CAMARON" RECIBO 2253','2019-6-20','',950,950,950,'Pagado','2019-06-27 22:39:00','2019-06-27 22:39:00',1,3,2);</v>
      </c>
    </row>
    <row r="1089" spans="1:21" x14ac:dyDescent="0.2">
      <c r="A1089">
        <v>20</v>
      </c>
      <c r="B1089" s="4">
        <v>43636</v>
      </c>
      <c r="D1089" t="s">
        <v>726</v>
      </c>
      <c r="F1089" s="1">
        <v>150</v>
      </c>
      <c r="G1089" s="1">
        <v>588.25</v>
      </c>
      <c r="H1089" t="s">
        <v>138</v>
      </c>
      <c r="J1089">
        <v>1</v>
      </c>
      <c r="K1089" t="str">
        <f>IF(Tabla1[[#This Row],[cheque]]="","''",Tabla1[[#This Row],[cheque]])</f>
        <v>''</v>
      </c>
      <c r="L1089">
        <f>VLOOKUP(Tabla1[[#This Row],[banco]],Hoja2!$A$1:$B$6,2,0)</f>
        <v>4</v>
      </c>
      <c r="M1089" t="str">
        <f>CONCATENATE("'2019-",J1089,"-",Tabla1[[#This Row],[dia]],"'")</f>
        <v>'2019-1-20'</v>
      </c>
      <c r="N1089" s="4">
        <f>DATE(2019,J1089,Tabla1[[#This Row],[dia]])</f>
        <v>43485</v>
      </c>
      <c r="P1089">
        <f>DAY(Tabla1[[#This Row],[fecha]])</f>
        <v>20</v>
      </c>
      <c r="Q1089">
        <f>MONTH(Tabla1[[#This Row],[fecha]])</f>
        <v>6</v>
      </c>
      <c r="R1089">
        <f>YEAR(Tabla1[[#This Row],[fecha]])</f>
        <v>2019</v>
      </c>
      <c r="S1089" t="str">
        <f t="shared" si="48"/>
        <v>'2019-6-20'</v>
      </c>
      <c r="T1089" t="str">
        <f t="shared" si="49"/>
        <v>insert into estados_cuenta (tipo_movimiento, concepto, fecha, cheque, total, retiro, pagado, estatus, created_at, updated_at, pagado_boolean, id_cuenta, id_admin) values('EGRESO','NETFLIX','2019-6-20','',150,150,150,'Pagado','2019-06-27 22:39:00','2019-06-27 22:39:00',1,4,2);</v>
      </c>
      <c r="U1089" t="str">
        <f t="shared" si="50"/>
        <v/>
      </c>
    </row>
    <row r="1090" spans="1:21" x14ac:dyDescent="0.2">
      <c r="A1090">
        <v>21</v>
      </c>
      <c r="B1090" s="4">
        <v>43637</v>
      </c>
      <c r="D1090" t="s">
        <v>527</v>
      </c>
      <c r="E1090" s="1">
        <v>5000</v>
      </c>
      <c r="F1090" s="1"/>
      <c r="G1090" s="1">
        <v>50008.26</v>
      </c>
      <c r="H1090" t="s">
        <v>137</v>
      </c>
      <c r="J1090">
        <v>1</v>
      </c>
      <c r="K1090" t="str">
        <f>IF(Tabla1[[#This Row],[cheque]]="","''",Tabla1[[#This Row],[cheque]])</f>
        <v>''</v>
      </c>
      <c r="L1090">
        <f>VLOOKUP(Tabla1[[#This Row],[banco]],Hoja2!$A$1:$B$6,2,0)</f>
        <v>3</v>
      </c>
      <c r="M1090" t="str">
        <f>CONCATENATE("'2019-",J1090,"-",Tabla1[[#This Row],[dia]],"'")</f>
        <v>'2019-1-21'</v>
      </c>
      <c r="N1090" s="4">
        <f>DATE(2019,J1090,Tabla1[[#This Row],[dia]])</f>
        <v>43486</v>
      </c>
      <c r="P1090">
        <f>DAY(Tabla1[[#This Row],[fecha]])</f>
        <v>21</v>
      </c>
      <c r="Q1090">
        <f>MONTH(Tabla1[[#This Row],[fecha]])</f>
        <v>6</v>
      </c>
      <c r="R1090">
        <f>YEAR(Tabla1[[#This Row],[fecha]])</f>
        <v>2019</v>
      </c>
      <c r="S1090" t="str">
        <f t="shared" si="48"/>
        <v>'2019-6-21'</v>
      </c>
      <c r="T1090" t="str">
        <f t="shared" si="49"/>
        <v/>
      </c>
      <c r="U1090" t="str">
        <f t="shared" si="50"/>
        <v>insert into estados_cuenta (tipo_movimiento, concepto, fecha, cheque, total, deposito, pagado, estatus, created_at, updated_at, pagado_boolean, id_cuenta, id_admin) values('INGRESO','HXHE "BUGALOO" IGUALA RM UE &amp; CANADA 3° MES RECIBO 2254','2019-6-21','',5000,5000,5000,'Pagado','2019-06-27 22:39:00','2019-06-27 22:39:00',1,3,2);</v>
      </c>
    </row>
    <row r="1091" spans="1:21" x14ac:dyDescent="0.2">
      <c r="A1091">
        <v>21</v>
      </c>
      <c r="B1091" s="4">
        <v>43637</v>
      </c>
      <c r="D1091" t="s">
        <v>528</v>
      </c>
      <c r="E1091" s="1">
        <v>580</v>
      </c>
      <c r="F1091" s="1"/>
      <c r="G1091" s="1">
        <v>50588.26</v>
      </c>
      <c r="H1091" t="s">
        <v>137</v>
      </c>
      <c r="J1091">
        <v>1</v>
      </c>
      <c r="K1091" t="str">
        <f>IF(Tabla1[[#This Row],[cheque]]="","''",Tabla1[[#This Row],[cheque]])</f>
        <v>''</v>
      </c>
      <c r="L1091">
        <f>VLOOKUP(Tabla1[[#This Row],[banco]],Hoja2!$A$1:$B$6,2,0)</f>
        <v>3</v>
      </c>
      <c r="M1091" t="str">
        <f>CONCATENATE("'2019-",J1091,"-",Tabla1[[#This Row],[dia]],"'")</f>
        <v>'2019-1-21'</v>
      </c>
      <c r="N1091" s="4">
        <f>DATE(2019,J1091,Tabla1[[#This Row],[dia]])</f>
        <v>43486</v>
      </c>
      <c r="P1091">
        <f>DAY(Tabla1[[#This Row],[fecha]])</f>
        <v>21</v>
      </c>
      <c r="Q1091">
        <f>MONTH(Tabla1[[#This Row],[fecha]])</f>
        <v>6</v>
      </c>
      <c r="R1091">
        <f>YEAR(Tabla1[[#This Row],[fecha]])</f>
        <v>2019</v>
      </c>
      <c r="S1091" t="str">
        <f t="shared" ref="S1091:S1133" si="51">CONCATENATE("'2019-",Q1091,"-",P1091,"'")</f>
        <v>'2019-6-21'</v>
      </c>
      <c r="T1091" t="str">
        <f t="shared" ref="T1091:T1133" si="52">IF(F1091="","",CONCATENATE("insert into estados_cuenta (tipo_movimiento, concepto, fecha, cheque, total, retiro, pagado, estatus, created_at, updated_at, pagado_boolean, id_cuenta, id_admin) values('EGRESO','",D1091,"',",S1091,",",K1091,",",F1091,",",F1091,",",F1091,",'Pagado','2019-06-27 22:39:00','2019-06-27 22:39:00',1,",L1091,",2);"))</f>
        <v/>
      </c>
      <c r="U1091" t="str">
        <f t="shared" ref="U1091:U1133" si="53">IF(E1091="","",CONCATENATE("insert into estados_cuenta (tipo_movimiento, concepto, fecha, cheque, total, deposito, pagado, estatus, created_at, updated_at, pagado_boolean, id_cuenta, id_admin) values('INGRESO','",D1091,"',",S1091,",",K1091,",",E1091,",",E1091,",",E1091,",'Pagado','2019-06-27 22:39:00','2019-06-27 22:39:00',1,",L1091,",2);"))</f>
        <v>insert into estados_cuenta (tipo_movimiento, concepto, fecha, cheque, total, deposito, pagado, estatus, created_at, updated_at, pagado_boolean, id_cuenta, id_admin) values('INGRESO','EF "ALARCOM" FACTURA 6153','2019-6-21','',580,580,580,'Pagado','2019-06-27 22:39:00','2019-06-27 22:39:00',1,3,2);</v>
      </c>
    </row>
    <row r="1092" spans="1:21" x14ac:dyDescent="0.2">
      <c r="A1092">
        <v>21</v>
      </c>
      <c r="B1092" s="4">
        <v>43637</v>
      </c>
      <c r="D1092" t="s">
        <v>106</v>
      </c>
      <c r="F1092" s="1">
        <v>7000</v>
      </c>
      <c r="G1092" s="1">
        <v>43588.26</v>
      </c>
      <c r="H1092" t="s">
        <v>137</v>
      </c>
      <c r="J1092">
        <v>1</v>
      </c>
      <c r="K1092" t="str">
        <f>IF(Tabla1[[#This Row],[cheque]]="","''",Tabla1[[#This Row],[cheque]])</f>
        <v>''</v>
      </c>
      <c r="L1092">
        <f>VLOOKUP(Tabla1[[#This Row],[banco]],Hoja2!$A$1:$B$6,2,0)</f>
        <v>3</v>
      </c>
      <c r="M1092" t="str">
        <f>CONCATENATE("'2019-",J1092,"-",Tabla1[[#This Row],[dia]],"'")</f>
        <v>'2019-1-21'</v>
      </c>
      <c r="N1092" s="4">
        <f>DATE(2019,J1092,Tabla1[[#This Row],[dia]])</f>
        <v>43486</v>
      </c>
      <c r="P1092">
        <f>DAY(Tabla1[[#This Row],[fecha]])</f>
        <v>21</v>
      </c>
      <c r="Q1092">
        <f>MONTH(Tabla1[[#This Row],[fecha]])</f>
        <v>6</v>
      </c>
      <c r="R1092">
        <f>YEAR(Tabla1[[#This Row],[fecha]])</f>
        <v>2019</v>
      </c>
      <c r="S1092" t="str">
        <f t="shared" si="51"/>
        <v>'2019-6-21'</v>
      </c>
      <c r="T1092" t="str">
        <f t="shared" si="52"/>
        <v>insert into estados_cuenta (tipo_movimiento, concepto, fecha, cheque, total, retiro, pagado, estatus, created_at, updated_at, pagado_boolean, id_cuenta, id_admin) values('EGRESO','RETIRO CAJERO','2019-6-21','',7000,7000,7000,'Pagado','2019-06-27 22:39:00','2019-06-27 22:39:00',1,3,2);</v>
      </c>
      <c r="U1092" t="str">
        <f t="shared" si="53"/>
        <v/>
      </c>
    </row>
    <row r="1093" spans="1:21" x14ac:dyDescent="0.2">
      <c r="A1093">
        <v>21</v>
      </c>
      <c r="B1093" s="4">
        <v>43637</v>
      </c>
      <c r="D1093" t="s">
        <v>529</v>
      </c>
      <c r="E1093" s="1">
        <v>9819.98</v>
      </c>
      <c r="F1093" s="1"/>
      <c r="G1093" s="1">
        <v>53408.24</v>
      </c>
      <c r="H1093" t="s">
        <v>137</v>
      </c>
      <c r="J1093">
        <v>1</v>
      </c>
      <c r="K1093" t="str">
        <f>IF(Tabla1[[#This Row],[cheque]]="","''",Tabla1[[#This Row],[cheque]])</f>
        <v>''</v>
      </c>
      <c r="L1093">
        <f>VLOOKUP(Tabla1[[#This Row],[banco]],Hoja2!$A$1:$B$6,2,0)</f>
        <v>3</v>
      </c>
      <c r="M1093" t="str">
        <f>CONCATENATE("'2019-",J1093,"-",Tabla1[[#This Row],[dia]],"'")</f>
        <v>'2019-1-21'</v>
      </c>
      <c r="N1093" s="4">
        <f>DATE(2019,J1093,Tabla1[[#This Row],[dia]])</f>
        <v>43486</v>
      </c>
      <c r="P1093">
        <f>DAY(Tabla1[[#This Row],[fecha]])</f>
        <v>21</v>
      </c>
      <c r="Q1093">
        <f>MONTH(Tabla1[[#This Row],[fecha]])</f>
        <v>6</v>
      </c>
      <c r="R1093">
        <f>YEAR(Tabla1[[#This Row],[fecha]])</f>
        <v>2019</v>
      </c>
      <c r="S1093" t="str">
        <f t="shared" si="51"/>
        <v>'2019-6-21'</v>
      </c>
      <c r="T1093" t="str">
        <f t="shared" si="52"/>
        <v/>
      </c>
      <c r="U1093" t="str">
        <f t="shared" si="53"/>
        <v>insert into estados_cuenta (tipo_movimiento, concepto, fecha, cheque, total, deposito, pagado, estatus, created_at, updated_at, pagado_boolean, id_cuenta, id_admin) values('INGRESO','HXHE "PIZZERIA LA SIERRA" FACTURA 6042','2019-6-21','',9819.98,9819.98,9819.98,'Pagado','2019-06-27 22:39:00','2019-06-27 22:39:00',1,3,2);</v>
      </c>
    </row>
    <row r="1094" spans="1:21" x14ac:dyDescent="0.2">
      <c r="A1094">
        <v>21</v>
      </c>
      <c r="B1094" s="4">
        <v>43637</v>
      </c>
      <c r="D1094" t="s">
        <v>530</v>
      </c>
      <c r="E1094" s="1">
        <v>3347.76</v>
      </c>
      <c r="F1094" s="1"/>
      <c r="G1094" s="1">
        <v>56756</v>
      </c>
      <c r="H1094" t="s">
        <v>137</v>
      </c>
      <c r="J1094">
        <v>2</v>
      </c>
      <c r="K1094" t="str">
        <f>IF(Tabla1[[#This Row],[cheque]]="","''",Tabla1[[#This Row],[cheque]])</f>
        <v>''</v>
      </c>
      <c r="L1094">
        <f>VLOOKUP(Tabla1[[#This Row],[banco]],Hoja2!$A$1:$B$6,2,0)</f>
        <v>3</v>
      </c>
      <c r="M1094" t="str">
        <f>CONCATENATE("'2019-",J1094,"-",Tabla1[[#This Row],[dia]],"'")</f>
        <v>'2019-2-21'</v>
      </c>
      <c r="N1094" s="4">
        <f>DATE(2019,J1094,Tabla1[[#This Row],[dia]])</f>
        <v>43517</v>
      </c>
      <c r="P1094">
        <f>DAY(Tabla1[[#This Row],[fecha]])</f>
        <v>21</v>
      </c>
      <c r="Q1094">
        <f>MONTH(Tabla1[[#This Row],[fecha]])</f>
        <v>6</v>
      </c>
      <c r="R1094">
        <f>YEAR(Tabla1[[#This Row],[fecha]])</f>
        <v>2019</v>
      </c>
      <c r="S1094" t="str">
        <f t="shared" si="51"/>
        <v>'2019-6-21'</v>
      </c>
      <c r="T1094" t="str">
        <f t="shared" si="52"/>
        <v/>
      </c>
      <c r="U1094" t="str">
        <f t="shared" si="53"/>
        <v>insert into estados_cuenta (tipo_movimiento, concepto, fecha, cheque, total, deposito, pagado, estatus, created_at, updated_at, pagado_boolean, id_cuenta, id_admin) values('INGRESO','TITRMEU "NEBITÉ" FACTURA 6152','2019-6-21','',3347.76,3347.76,3347.76,'Pagado','2019-06-27 22:39:00','2019-06-27 22:39:00',1,3,2);</v>
      </c>
    </row>
    <row r="1095" spans="1:21" x14ac:dyDescent="0.2">
      <c r="A1095">
        <v>21</v>
      </c>
      <c r="B1095" s="4">
        <v>43637</v>
      </c>
      <c r="D1095" t="s">
        <v>531</v>
      </c>
      <c r="F1095" s="1">
        <v>1000</v>
      </c>
      <c r="G1095" s="1">
        <v>55756</v>
      </c>
      <c r="H1095" t="s">
        <v>137</v>
      </c>
      <c r="J1095">
        <v>2</v>
      </c>
      <c r="K1095" t="str">
        <f>IF(Tabla1[[#This Row],[cheque]]="","''",Tabla1[[#This Row],[cheque]])</f>
        <v>''</v>
      </c>
      <c r="L1095">
        <f>VLOOKUP(Tabla1[[#This Row],[banco]],Hoja2!$A$1:$B$6,2,0)</f>
        <v>3</v>
      </c>
      <c r="M1095" t="str">
        <f>CONCATENATE("'2019-",J1095,"-",Tabla1[[#This Row],[dia]],"'")</f>
        <v>'2019-2-21'</v>
      </c>
      <c r="N1095" s="4">
        <f>DATE(2019,J1095,Tabla1[[#This Row],[dia]])</f>
        <v>43517</v>
      </c>
      <c r="P1095">
        <f>DAY(Tabla1[[#This Row],[fecha]])</f>
        <v>21</v>
      </c>
      <c r="Q1095">
        <f>MONTH(Tabla1[[#This Row],[fecha]])</f>
        <v>6</v>
      </c>
      <c r="R1095">
        <f>YEAR(Tabla1[[#This Row],[fecha]])</f>
        <v>2019</v>
      </c>
      <c r="S1095" t="str">
        <f t="shared" si="51"/>
        <v>'2019-6-21'</v>
      </c>
      <c r="T1095" t="str">
        <f t="shared" si="52"/>
        <v>insert into estados_cuenta (tipo_movimiento, concepto, fecha, cheque, total, retiro, pagado, estatus, created_at, updated_at, pagado_boolean, id_cuenta, id_admin) values('EGRESO','PAGO 8 CEMENTOS Y ARMEX','2019-6-21','',1000,1000,1000,'Pagado','2019-06-27 22:39:00','2019-06-27 22:39:00',1,3,2);</v>
      </c>
      <c r="U1095" t="str">
        <f t="shared" si="53"/>
        <v/>
      </c>
    </row>
    <row r="1096" spans="1:21" x14ac:dyDescent="0.2">
      <c r="A1096">
        <v>21</v>
      </c>
      <c r="B1096" s="4">
        <v>43637</v>
      </c>
      <c r="D1096" t="s">
        <v>327</v>
      </c>
      <c r="F1096" s="1">
        <v>4692</v>
      </c>
      <c r="G1096" s="1">
        <v>51064</v>
      </c>
      <c r="H1096" t="s">
        <v>137</v>
      </c>
      <c r="J1096">
        <v>2</v>
      </c>
      <c r="K1096" t="str">
        <f>IF(Tabla1[[#This Row],[cheque]]="","''",Tabla1[[#This Row],[cheque]])</f>
        <v>''</v>
      </c>
      <c r="L1096">
        <f>VLOOKUP(Tabla1[[#This Row],[banco]],Hoja2!$A$1:$B$6,2,0)</f>
        <v>3</v>
      </c>
      <c r="M1096" t="str">
        <f>CONCATENATE("'2019-",J1096,"-",Tabla1[[#This Row],[dia]],"'")</f>
        <v>'2019-2-21'</v>
      </c>
      <c r="N1096" s="4">
        <f>DATE(2019,J1096,Tabla1[[#This Row],[dia]])</f>
        <v>43517</v>
      </c>
      <c r="P1096">
        <f>DAY(Tabla1[[#This Row],[fecha]])</f>
        <v>21</v>
      </c>
      <c r="Q1096">
        <f>MONTH(Tabla1[[#This Row],[fecha]])</f>
        <v>6</v>
      </c>
      <c r="R1096">
        <f>YEAR(Tabla1[[#This Row],[fecha]])</f>
        <v>2019</v>
      </c>
      <c r="S1096" t="str">
        <f t="shared" si="51"/>
        <v>'2019-6-21'</v>
      </c>
      <c r="T1096" t="str">
        <f t="shared" si="52"/>
        <v>insert into estados_cuenta (tipo_movimiento, concepto, fecha, cheque, total, retiro, pagado, estatus, created_at, updated_at, pagado_boolean, id_cuenta, id_admin) values('EGRESO','CHEQUE PAGADO','2019-6-21','',4692,4692,4692,'Pagado','2019-06-27 22:39:00','2019-06-27 22:39:00',1,3,2);</v>
      </c>
      <c r="U1096" t="str">
        <f t="shared" si="53"/>
        <v/>
      </c>
    </row>
    <row r="1097" spans="1:21" x14ac:dyDescent="0.2">
      <c r="A1097">
        <v>21</v>
      </c>
      <c r="B1097" s="4">
        <v>43637</v>
      </c>
      <c r="D1097" t="s">
        <v>532</v>
      </c>
      <c r="E1097" s="1">
        <v>12500</v>
      </c>
      <c r="F1097" s="1"/>
      <c r="G1097" s="1">
        <v>63564</v>
      </c>
      <c r="H1097" t="s">
        <v>137</v>
      </c>
      <c r="J1097">
        <v>2</v>
      </c>
      <c r="K1097" t="str">
        <f>IF(Tabla1[[#This Row],[cheque]]="","''",Tabla1[[#This Row],[cheque]])</f>
        <v>''</v>
      </c>
      <c r="L1097">
        <f>VLOOKUP(Tabla1[[#This Row],[banco]],Hoja2!$A$1:$B$6,2,0)</f>
        <v>3</v>
      </c>
      <c r="M1097" t="str">
        <f>CONCATENATE("'2019-",J1097,"-",Tabla1[[#This Row],[dia]],"'")</f>
        <v>'2019-2-21'</v>
      </c>
      <c r="N1097" s="4">
        <f>DATE(2019,J1097,Tabla1[[#This Row],[dia]])</f>
        <v>43517</v>
      </c>
      <c r="P1097">
        <f>DAY(Tabla1[[#This Row],[fecha]])</f>
        <v>21</v>
      </c>
      <c r="Q1097">
        <f>MONTH(Tabla1[[#This Row],[fecha]])</f>
        <v>6</v>
      </c>
      <c r="R1097">
        <f>YEAR(Tabla1[[#This Row],[fecha]])</f>
        <v>2019</v>
      </c>
      <c r="S1097" t="str">
        <f t="shared" si="51"/>
        <v>'2019-6-21'</v>
      </c>
      <c r="T1097" t="str">
        <f t="shared" si="52"/>
        <v/>
      </c>
      <c r="U1097" t="str">
        <f t="shared" si="53"/>
        <v>insert into estados_cuenta (tipo_movimiento, concepto, fecha, cheque, total, deposito, pagado, estatus, created_at, updated_at, pagado_boolean, id_cuenta, id_admin) values('INGRESO','DEPOSITO CHEQUE','2019-6-21','',12500,12500,12500,'Pagado','2019-06-27 22:39:00','2019-06-27 22:39:00',1,3,2);</v>
      </c>
    </row>
    <row r="1098" spans="1:21" x14ac:dyDescent="0.2">
      <c r="A1098">
        <v>21</v>
      </c>
      <c r="B1098" s="4">
        <v>43637</v>
      </c>
      <c r="D1098" t="s">
        <v>83</v>
      </c>
      <c r="F1098" s="1">
        <v>7680</v>
      </c>
      <c r="G1098" s="1">
        <v>55884</v>
      </c>
      <c r="H1098" t="s">
        <v>137</v>
      </c>
      <c r="J1098">
        <v>2</v>
      </c>
      <c r="K1098" t="str">
        <f>IF(Tabla1[[#This Row],[cheque]]="","''",Tabla1[[#This Row],[cheque]])</f>
        <v>''</v>
      </c>
      <c r="L1098">
        <f>VLOOKUP(Tabla1[[#This Row],[banco]],Hoja2!$A$1:$B$6,2,0)</f>
        <v>3</v>
      </c>
      <c r="M1098" t="str">
        <f>CONCATENATE("'2019-",J1098,"-",Tabla1[[#This Row],[dia]],"'")</f>
        <v>'2019-2-21'</v>
      </c>
      <c r="N1098" s="4">
        <f>DATE(2019,J1098,Tabla1[[#This Row],[dia]])</f>
        <v>43517</v>
      </c>
      <c r="P1098">
        <f>DAY(Tabla1[[#This Row],[fecha]])</f>
        <v>21</v>
      </c>
      <c r="Q1098">
        <f>MONTH(Tabla1[[#This Row],[fecha]])</f>
        <v>6</v>
      </c>
      <c r="R1098">
        <f>YEAR(Tabla1[[#This Row],[fecha]])</f>
        <v>2019</v>
      </c>
      <c r="S1098" t="str">
        <f t="shared" si="51"/>
        <v>'2019-6-21'</v>
      </c>
      <c r="T1098" t="str">
        <f t="shared" si="52"/>
        <v>insert into estados_cuenta (tipo_movimiento, concepto, fecha, cheque, total, retiro, pagado, estatus, created_at, updated_at, pagado_boolean, id_cuenta, id_admin) values('EGRESO','COMIS RAFA','2019-6-21','',7680,7680,7680,'Pagado','2019-06-27 22:39:00','2019-06-27 22:39:00',1,3,2);</v>
      </c>
      <c r="U1098" t="str">
        <f t="shared" si="53"/>
        <v/>
      </c>
    </row>
    <row r="1099" spans="1:21" x14ac:dyDescent="0.2">
      <c r="A1099">
        <v>21</v>
      </c>
      <c r="B1099" s="4">
        <v>43637</v>
      </c>
      <c r="D1099" t="s">
        <v>85</v>
      </c>
      <c r="F1099" s="1">
        <v>701</v>
      </c>
      <c r="G1099" s="1">
        <v>55183</v>
      </c>
      <c r="H1099" t="s">
        <v>137</v>
      </c>
      <c r="J1099">
        <v>2</v>
      </c>
      <c r="K1099" t="str">
        <f>IF(Tabla1[[#This Row],[cheque]]="","''",Tabla1[[#This Row],[cheque]])</f>
        <v>''</v>
      </c>
      <c r="L1099">
        <f>VLOOKUP(Tabla1[[#This Row],[banco]],Hoja2!$A$1:$B$6,2,0)</f>
        <v>3</v>
      </c>
      <c r="M1099" t="str">
        <f>CONCATENATE("'2019-",J1099,"-",Tabla1[[#This Row],[dia]],"'")</f>
        <v>'2019-2-21'</v>
      </c>
      <c r="N1099" s="4">
        <f>DATE(2019,J1099,Tabla1[[#This Row],[dia]])</f>
        <v>43517</v>
      </c>
      <c r="P1099">
        <f>DAY(Tabla1[[#This Row],[fecha]])</f>
        <v>21</v>
      </c>
      <c r="Q1099">
        <f>MONTH(Tabla1[[#This Row],[fecha]])</f>
        <v>6</v>
      </c>
      <c r="R1099">
        <f>YEAR(Tabla1[[#This Row],[fecha]])</f>
        <v>2019</v>
      </c>
      <c r="S1099" t="str">
        <f t="shared" si="51"/>
        <v>'2019-6-21'</v>
      </c>
      <c r="T1099" t="str">
        <f t="shared" si="52"/>
        <v>insert into estados_cuenta (tipo_movimiento, concepto, fecha, cheque, total, retiro, pagado, estatus, created_at, updated_at, pagado_boolean, id_cuenta, id_admin) values('EGRESO','COMIS BETTY','2019-6-21','',701,701,701,'Pagado','2019-06-27 22:39:00','2019-06-27 22:39:00',1,3,2);</v>
      </c>
      <c r="U1099" t="str">
        <f t="shared" si="53"/>
        <v/>
      </c>
    </row>
    <row r="1100" spans="1:21" x14ac:dyDescent="0.2">
      <c r="A1100">
        <v>21</v>
      </c>
      <c r="B1100" s="4">
        <v>43637</v>
      </c>
      <c r="D1100" t="s">
        <v>82</v>
      </c>
      <c r="F1100" s="1">
        <v>480</v>
      </c>
      <c r="G1100" s="1">
        <v>54703</v>
      </c>
      <c r="H1100" t="s">
        <v>137</v>
      </c>
      <c r="J1100">
        <v>2</v>
      </c>
      <c r="K1100" t="str">
        <f>IF(Tabla1[[#This Row],[cheque]]="","''",Tabla1[[#This Row],[cheque]])</f>
        <v>''</v>
      </c>
      <c r="L1100">
        <f>VLOOKUP(Tabla1[[#This Row],[banco]],Hoja2!$A$1:$B$6,2,0)</f>
        <v>3</v>
      </c>
      <c r="M1100" t="str">
        <f>CONCATENATE("'2019-",J1100,"-",Tabla1[[#This Row],[dia]],"'")</f>
        <v>'2019-2-21'</v>
      </c>
      <c r="N1100" s="4">
        <f>DATE(2019,J1100,Tabla1[[#This Row],[dia]])</f>
        <v>43517</v>
      </c>
      <c r="P1100">
        <f>DAY(Tabla1[[#This Row],[fecha]])</f>
        <v>21</v>
      </c>
      <c r="Q1100">
        <f>MONTH(Tabla1[[#This Row],[fecha]])</f>
        <v>6</v>
      </c>
      <c r="R1100">
        <f>YEAR(Tabla1[[#This Row],[fecha]])</f>
        <v>2019</v>
      </c>
      <c r="S1100" t="str">
        <f t="shared" si="51"/>
        <v>'2019-6-21'</v>
      </c>
      <c r="T1100" t="str">
        <f t="shared" si="52"/>
        <v>insert into estados_cuenta (tipo_movimiento, concepto, fecha, cheque, total, retiro, pagado, estatus, created_at, updated_at, pagado_boolean, id_cuenta, id_admin) values('EGRESO','COMIS JUAN CARLOS','2019-6-21','',480,480,480,'Pagado','2019-06-27 22:39:00','2019-06-27 22:39:00',1,3,2);</v>
      </c>
      <c r="U1100" t="str">
        <f t="shared" si="53"/>
        <v/>
      </c>
    </row>
    <row r="1101" spans="1:21" x14ac:dyDescent="0.2">
      <c r="A1101">
        <v>21</v>
      </c>
      <c r="B1101" s="4">
        <v>43637</v>
      </c>
      <c r="D1101" t="s">
        <v>81</v>
      </c>
      <c r="F1101" s="1">
        <v>3424</v>
      </c>
      <c r="G1101" s="1">
        <v>51279</v>
      </c>
      <c r="H1101" t="s">
        <v>137</v>
      </c>
      <c r="J1101">
        <v>3</v>
      </c>
      <c r="K1101" t="str">
        <f>IF(Tabla1[[#This Row],[cheque]]="","''",Tabla1[[#This Row],[cheque]])</f>
        <v>''</v>
      </c>
      <c r="L1101">
        <f>VLOOKUP(Tabla1[[#This Row],[banco]],Hoja2!$A$1:$B$6,2,0)</f>
        <v>3</v>
      </c>
      <c r="M1101" t="str">
        <f>CONCATENATE("'2019-",J1101,"-",Tabla1[[#This Row],[dia]],"'")</f>
        <v>'2019-3-21'</v>
      </c>
      <c r="N1101" s="4">
        <f>DATE(2019,J1101,Tabla1[[#This Row],[dia]])</f>
        <v>43545</v>
      </c>
      <c r="P1101">
        <f>DAY(Tabla1[[#This Row],[fecha]])</f>
        <v>21</v>
      </c>
      <c r="Q1101">
        <f>MONTH(Tabla1[[#This Row],[fecha]])</f>
        <v>6</v>
      </c>
      <c r="R1101">
        <f>YEAR(Tabla1[[#This Row],[fecha]])</f>
        <v>2019</v>
      </c>
      <c r="S1101" t="str">
        <f t="shared" si="51"/>
        <v>'2019-6-21'</v>
      </c>
      <c r="T1101" t="str">
        <f t="shared" si="52"/>
        <v>insert into estados_cuenta (tipo_movimiento, concepto, fecha, cheque, total, retiro, pagado, estatus, created_at, updated_at, pagado_boolean, id_cuenta, id_admin) values('EGRESO','COMIS PAOLA','2019-6-21','',3424,3424,3424,'Pagado','2019-06-27 22:39:00','2019-06-27 22:39:00',1,3,2);</v>
      </c>
      <c r="U1101" t="str">
        <f t="shared" si="53"/>
        <v/>
      </c>
    </row>
    <row r="1102" spans="1:21" x14ac:dyDescent="0.2">
      <c r="A1102">
        <v>21</v>
      </c>
      <c r="B1102" s="4">
        <v>43637</v>
      </c>
      <c r="D1102" t="s">
        <v>84</v>
      </c>
      <c r="F1102" s="1">
        <v>324</v>
      </c>
      <c r="G1102" s="1">
        <v>50955</v>
      </c>
      <c r="H1102" t="s">
        <v>137</v>
      </c>
      <c r="J1102">
        <v>3</v>
      </c>
      <c r="K1102" t="str">
        <f>IF(Tabla1[[#This Row],[cheque]]="","''",Tabla1[[#This Row],[cheque]])</f>
        <v>''</v>
      </c>
      <c r="L1102">
        <f>VLOOKUP(Tabla1[[#This Row],[banco]],Hoja2!$A$1:$B$6,2,0)</f>
        <v>3</v>
      </c>
      <c r="M1102" t="str">
        <f>CONCATENATE("'2019-",J1102,"-",Tabla1[[#This Row],[dia]],"'")</f>
        <v>'2019-3-21'</v>
      </c>
      <c r="N1102" s="4">
        <f>DATE(2019,J1102,Tabla1[[#This Row],[dia]])</f>
        <v>43545</v>
      </c>
      <c r="P1102">
        <f>DAY(Tabla1[[#This Row],[fecha]])</f>
        <v>21</v>
      </c>
      <c r="Q1102">
        <f>MONTH(Tabla1[[#This Row],[fecha]])</f>
        <v>6</v>
      </c>
      <c r="R1102">
        <f>YEAR(Tabla1[[#This Row],[fecha]])</f>
        <v>2019</v>
      </c>
      <c r="S1102" t="str">
        <f t="shared" si="51"/>
        <v>'2019-6-21'</v>
      </c>
      <c r="T1102" t="str">
        <f t="shared" si="52"/>
        <v>insert into estados_cuenta (tipo_movimiento, concepto, fecha, cheque, total, retiro, pagado, estatus, created_at, updated_at, pagado_boolean, id_cuenta, id_admin) values('EGRESO','COMIS DIANA','2019-6-21','',324,324,324,'Pagado','2019-06-27 22:39:00','2019-06-27 22:39:00',1,3,2);</v>
      </c>
      <c r="U1102" t="str">
        <f t="shared" si="53"/>
        <v/>
      </c>
    </row>
    <row r="1103" spans="1:21" x14ac:dyDescent="0.2">
      <c r="A1103">
        <v>21</v>
      </c>
      <c r="B1103" s="4">
        <v>43637</v>
      </c>
      <c r="D1103" t="s">
        <v>155</v>
      </c>
      <c r="F1103" s="1">
        <v>931.53</v>
      </c>
      <c r="G1103" s="1">
        <v>50023.47</v>
      </c>
      <c r="H1103" t="s">
        <v>137</v>
      </c>
      <c r="J1103">
        <v>3</v>
      </c>
      <c r="K1103" t="str">
        <f>IF(Tabla1[[#This Row],[cheque]]="","''",Tabla1[[#This Row],[cheque]])</f>
        <v>''</v>
      </c>
      <c r="L1103">
        <f>VLOOKUP(Tabla1[[#This Row],[banco]],Hoja2!$A$1:$B$6,2,0)</f>
        <v>3</v>
      </c>
      <c r="M1103" t="str">
        <f>CONCATENATE("'2019-",J1103,"-",Tabla1[[#This Row],[dia]],"'")</f>
        <v>'2019-3-21'</v>
      </c>
      <c r="N1103" s="4">
        <f>DATE(2019,J1103,Tabla1[[#This Row],[dia]])</f>
        <v>43545</v>
      </c>
      <c r="P1103">
        <f>DAY(Tabla1[[#This Row],[fecha]])</f>
        <v>21</v>
      </c>
      <c r="Q1103">
        <f>MONTH(Tabla1[[#This Row],[fecha]])</f>
        <v>6</v>
      </c>
      <c r="R1103">
        <f>YEAR(Tabla1[[#This Row],[fecha]])</f>
        <v>2019</v>
      </c>
      <c r="S1103" t="str">
        <f t="shared" si="51"/>
        <v>'2019-6-21'</v>
      </c>
      <c r="T1103" t="str">
        <f t="shared" si="52"/>
        <v>insert into estados_cuenta (tipo_movimiento, concepto, fecha, cheque, total, retiro, pagado, estatus, created_at, updated_at, pagado_boolean, id_cuenta, id_admin) values('EGRESO','COMIS AIME','2019-6-21','',931.53,931.53,931.53,'Pagado','2019-06-27 22:39:00','2019-06-27 22:39:00',1,3,2);</v>
      </c>
      <c r="U1103" t="str">
        <f t="shared" si="53"/>
        <v/>
      </c>
    </row>
    <row r="1104" spans="1:21" x14ac:dyDescent="0.2">
      <c r="A1104">
        <v>21</v>
      </c>
      <c r="B1104" s="4">
        <v>43637</v>
      </c>
      <c r="D1104" t="s">
        <v>533</v>
      </c>
      <c r="E1104" s="1">
        <v>500</v>
      </c>
      <c r="F1104" s="1"/>
      <c r="G1104" s="1">
        <v>50523.47</v>
      </c>
      <c r="H1104" t="s">
        <v>137</v>
      </c>
      <c r="J1104">
        <v>3</v>
      </c>
      <c r="K1104" t="str">
        <f>IF(Tabla1[[#This Row],[cheque]]="","''",Tabla1[[#This Row],[cheque]])</f>
        <v>''</v>
      </c>
      <c r="L1104">
        <f>VLOOKUP(Tabla1[[#This Row],[banco]],Hoja2!$A$1:$B$6,2,0)</f>
        <v>3</v>
      </c>
      <c r="M1104" t="str">
        <f>CONCATENATE("'2019-",J1104,"-",Tabla1[[#This Row],[dia]],"'")</f>
        <v>'2019-3-21'</v>
      </c>
      <c r="N1104" s="4">
        <f>DATE(2019,J1104,Tabla1[[#This Row],[dia]])</f>
        <v>43545</v>
      </c>
      <c r="P1104">
        <f>DAY(Tabla1[[#This Row],[fecha]])</f>
        <v>21</v>
      </c>
      <c r="Q1104">
        <f>MONTH(Tabla1[[#This Row],[fecha]])</f>
        <v>6</v>
      </c>
      <c r="R1104">
        <f>YEAR(Tabla1[[#This Row],[fecha]])</f>
        <v>2019</v>
      </c>
      <c r="S1104" t="str">
        <f t="shared" si="51"/>
        <v>'2019-6-21'</v>
      </c>
      <c r="T1104" t="str">
        <f t="shared" si="52"/>
        <v/>
      </c>
      <c r="U1104" t="str">
        <f t="shared" si="53"/>
        <v>insert into estados_cuenta (tipo_movimiento, concepto, fecha, cheque, total, deposito, pagado, estatus, created_at, updated_at, pagado_boolean, id_cuenta, id_admin) values('INGRESO','EF "INSIGHT MARKETING STUDIO" 2255','2019-6-21','',500,500,500,'Pagado','2019-06-27 22:39:00','2019-06-27 22:39:00',1,3,2);</v>
      </c>
    </row>
    <row r="1105" spans="1:21" x14ac:dyDescent="0.2">
      <c r="A1105">
        <v>24</v>
      </c>
      <c r="B1105" s="4">
        <v>43640</v>
      </c>
      <c r="D1105" t="s">
        <v>106</v>
      </c>
      <c r="F1105" s="1">
        <v>7000</v>
      </c>
      <c r="G1105" s="1">
        <v>43523.47</v>
      </c>
      <c r="H1105" t="s">
        <v>137</v>
      </c>
      <c r="J1105">
        <v>3</v>
      </c>
      <c r="K1105" t="str">
        <f>IF(Tabla1[[#This Row],[cheque]]="","''",Tabla1[[#This Row],[cheque]])</f>
        <v>''</v>
      </c>
      <c r="L1105">
        <f>VLOOKUP(Tabla1[[#This Row],[banco]],Hoja2!$A$1:$B$6,2,0)</f>
        <v>3</v>
      </c>
      <c r="M1105" t="str">
        <f>CONCATENATE("'2019-",J1105,"-",Tabla1[[#This Row],[dia]],"'")</f>
        <v>'2019-3-24'</v>
      </c>
      <c r="N1105" s="4">
        <f>DATE(2019,J1105,Tabla1[[#This Row],[dia]])</f>
        <v>43548</v>
      </c>
      <c r="P1105">
        <f>DAY(Tabla1[[#This Row],[fecha]])</f>
        <v>24</v>
      </c>
      <c r="Q1105">
        <f>MONTH(Tabla1[[#This Row],[fecha]])</f>
        <v>6</v>
      </c>
      <c r="R1105">
        <f>YEAR(Tabla1[[#This Row],[fecha]])</f>
        <v>2019</v>
      </c>
      <c r="S1105" t="str">
        <f t="shared" si="51"/>
        <v>'2019-6-24'</v>
      </c>
      <c r="T1105" t="str">
        <f t="shared" si="52"/>
        <v>insert into estados_cuenta (tipo_movimiento, concepto, fecha, cheque, total, retiro, pagado, estatus, created_at, updated_at, pagado_boolean, id_cuenta, id_admin) values('EGRESO','RETIRO CAJERO','2019-6-24','',7000,7000,7000,'Pagado','2019-06-27 22:39:00','2019-06-27 22:39:00',1,3,2);</v>
      </c>
      <c r="U1105" t="str">
        <f t="shared" si="53"/>
        <v/>
      </c>
    </row>
    <row r="1106" spans="1:21" x14ac:dyDescent="0.2">
      <c r="A1106">
        <v>24</v>
      </c>
      <c r="B1106" s="4">
        <v>43640</v>
      </c>
      <c r="D1106" t="s">
        <v>102</v>
      </c>
      <c r="F1106" s="1">
        <v>10000</v>
      </c>
      <c r="G1106" s="1">
        <v>33523.47</v>
      </c>
      <c r="H1106" t="s">
        <v>137</v>
      </c>
      <c r="J1106">
        <v>3</v>
      </c>
      <c r="K1106" t="str">
        <f>IF(Tabla1[[#This Row],[cheque]]="","''",Tabla1[[#This Row],[cheque]])</f>
        <v>''</v>
      </c>
      <c r="L1106">
        <f>VLOOKUP(Tabla1[[#This Row],[banco]],Hoja2!$A$1:$B$6,2,0)</f>
        <v>3</v>
      </c>
      <c r="M1106" t="str">
        <f>CONCATENATE("'2019-",J1106,"-",Tabla1[[#This Row],[dia]],"'")</f>
        <v>'2019-3-24'</v>
      </c>
      <c r="N1106" s="4">
        <f>DATE(2019,J1106,Tabla1[[#This Row],[dia]])</f>
        <v>43548</v>
      </c>
      <c r="P1106">
        <f>DAY(Tabla1[[#This Row],[fecha]])</f>
        <v>24</v>
      </c>
      <c r="Q1106">
        <f>MONTH(Tabla1[[#This Row],[fecha]])</f>
        <v>6</v>
      </c>
      <c r="R1106">
        <f>YEAR(Tabla1[[#This Row],[fecha]])</f>
        <v>2019</v>
      </c>
      <c r="S1106" t="str">
        <f t="shared" si="51"/>
        <v>'2019-6-24'</v>
      </c>
      <c r="T1106" t="str">
        <f t="shared" si="52"/>
        <v>insert into estados_cuenta (tipo_movimiento, concepto, fecha, cheque, total, retiro, pagado, estatus, created_at, updated_at, pagado_boolean, id_cuenta, id_admin) values('EGRESO','TRASPASO DE HSBC A BANAMEX','2019-6-24','',10000,10000,10000,'Pagado','2019-06-27 22:39:00','2019-06-27 22:39:00',1,3,2);</v>
      </c>
      <c r="U1106" t="str">
        <f t="shared" si="53"/>
        <v/>
      </c>
    </row>
    <row r="1107" spans="1:21" x14ac:dyDescent="0.2">
      <c r="A1107">
        <v>24</v>
      </c>
      <c r="B1107" s="4">
        <v>43640</v>
      </c>
      <c r="D1107" t="s">
        <v>534</v>
      </c>
      <c r="F1107" s="1">
        <v>8480</v>
      </c>
      <c r="G1107" s="1">
        <v>25043.47</v>
      </c>
      <c r="H1107" t="s">
        <v>137</v>
      </c>
      <c r="J1107">
        <v>3</v>
      </c>
      <c r="K1107" t="str">
        <f>IF(Tabla1[[#This Row],[cheque]]="","''",Tabla1[[#This Row],[cheque]])</f>
        <v>''</v>
      </c>
      <c r="L1107">
        <f>VLOOKUP(Tabla1[[#This Row],[banco]],Hoja2!$A$1:$B$6,2,0)</f>
        <v>3</v>
      </c>
      <c r="M1107" t="str">
        <f>CONCATENATE("'2019-",J1107,"-",Tabla1[[#This Row],[dia]],"'")</f>
        <v>'2019-3-24'</v>
      </c>
      <c r="N1107" s="4">
        <f>DATE(2019,J1107,Tabla1[[#This Row],[dia]])</f>
        <v>43548</v>
      </c>
      <c r="P1107">
        <f>DAY(Tabla1[[#This Row],[fecha]])</f>
        <v>24</v>
      </c>
      <c r="Q1107">
        <f>MONTH(Tabla1[[#This Row],[fecha]])</f>
        <v>6</v>
      </c>
      <c r="R1107">
        <f>YEAR(Tabla1[[#This Row],[fecha]])</f>
        <v>2019</v>
      </c>
      <c r="S1107" t="str">
        <f t="shared" si="51"/>
        <v>'2019-6-24'</v>
      </c>
      <c r="T1107" t="str">
        <f t="shared" si="52"/>
        <v>insert into estados_cuenta (tipo_movimiento, concepto, fecha, cheque, total, retiro, pagado, estatus, created_at, updated_at, pagado_boolean, id_cuenta, id_admin) values('EGRESO','VENTANERIA CASA','2019-6-24','',8480,8480,8480,'Pagado','2019-06-27 22:39:00','2019-06-27 22:39:00',1,3,2);</v>
      </c>
      <c r="U1107" t="str">
        <f t="shared" si="53"/>
        <v/>
      </c>
    </row>
    <row r="1108" spans="1:21" x14ac:dyDescent="0.2">
      <c r="A1108">
        <v>24</v>
      </c>
      <c r="B1108" s="4">
        <v>43640</v>
      </c>
      <c r="D1108" t="s">
        <v>535</v>
      </c>
      <c r="F1108" s="1">
        <v>7129.77</v>
      </c>
      <c r="G1108" s="1">
        <v>17913.7</v>
      </c>
      <c r="H1108" t="s">
        <v>137</v>
      </c>
      <c r="J1108">
        <v>3</v>
      </c>
      <c r="K1108" t="str">
        <f>IF(Tabla1[[#This Row],[cheque]]="","''",Tabla1[[#This Row],[cheque]])</f>
        <v>''</v>
      </c>
      <c r="L1108">
        <f>VLOOKUP(Tabla1[[#This Row],[banco]],Hoja2!$A$1:$B$6,2,0)</f>
        <v>3</v>
      </c>
      <c r="M1108" t="str">
        <f>CONCATENATE("'2019-",J1108,"-",Tabla1[[#This Row],[dia]],"'")</f>
        <v>'2019-3-24'</v>
      </c>
      <c r="N1108" s="4">
        <f>DATE(2019,J1108,Tabla1[[#This Row],[dia]])</f>
        <v>43548</v>
      </c>
      <c r="P1108">
        <f>DAY(Tabla1[[#This Row],[fecha]])</f>
        <v>24</v>
      </c>
      <c r="Q1108">
        <f>MONTH(Tabla1[[#This Row],[fecha]])</f>
        <v>6</v>
      </c>
      <c r="R1108">
        <f>YEAR(Tabla1[[#This Row],[fecha]])</f>
        <v>2019</v>
      </c>
      <c r="S1108" t="str">
        <f t="shared" si="51"/>
        <v>'2019-6-24'</v>
      </c>
      <c r="T1108" t="str">
        <f t="shared" si="52"/>
        <v>insert into estados_cuenta (tipo_movimiento, concepto, fecha, cheque, total, retiro, pagado, estatus, created_at, updated_at, pagado_boolean, id_cuenta, id_admin) values('EGRESO','SEIRA','2019-6-24','',7129.77,7129.77,7129.77,'Pagado','2019-06-27 22:39:00','2019-06-27 22:39:00',1,3,2);</v>
      </c>
      <c r="U1108" t="str">
        <f t="shared" si="53"/>
        <v/>
      </c>
    </row>
    <row r="1109" spans="1:21" x14ac:dyDescent="0.2">
      <c r="A1109">
        <v>24</v>
      </c>
      <c r="B1109" s="4">
        <v>43640</v>
      </c>
      <c r="D1109" t="s">
        <v>535</v>
      </c>
      <c r="F1109" s="1">
        <v>10000</v>
      </c>
      <c r="G1109" s="1">
        <v>7913.7</v>
      </c>
      <c r="H1109" t="s">
        <v>137</v>
      </c>
      <c r="J1109">
        <v>4</v>
      </c>
      <c r="K1109" t="str">
        <f>IF(Tabla1[[#This Row],[cheque]]="","''",Tabla1[[#This Row],[cheque]])</f>
        <v>''</v>
      </c>
      <c r="L1109">
        <f>VLOOKUP(Tabla1[[#This Row],[banco]],Hoja2!$A$1:$B$6,2,0)</f>
        <v>3</v>
      </c>
      <c r="M1109" t="str">
        <f>CONCATENATE("'2019-",J1109,"-",Tabla1[[#This Row],[dia]],"'")</f>
        <v>'2019-4-24'</v>
      </c>
      <c r="N1109" s="4">
        <f>DATE(2019,J1109,Tabla1[[#This Row],[dia]])</f>
        <v>43579</v>
      </c>
      <c r="P1109">
        <f>DAY(Tabla1[[#This Row],[fecha]])</f>
        <v>24</v>
      </c>
      <c r="Q1109">
        <f>MONTH(Tabla1[[#This Row],[fecha]])</f>
        <v>6</v>
      </c>
      <c r="R1109">
        <f>YEAR(Tabla1[[#This Row],[fecha]])</f>
        <v>2019</v>
      </c>
      <c r="S1109" t="str">
        <f t="shared" si="51"/>
        <v>'2019-6-24'</v>
      </c>
      <c r="T1109" t="str">
        <f t="shared" si="52"/>
        <v>insert into estados_cuenta (tipo_movimiento, concepto, fecha, cheque, total, retiro, pagado, estatus, created_at, updated_at, pagado_boolean, id_cuenta, id_admin) values('EGRESO','SEIRA','2019-6-24','',10000,10000,10000,'Pagado','2019-06-27 22:39:00','2019-06-27 22:39:00',1,3,2);</v>
      </c>
      <c r="U1109" t="str">
        <f t="shared" si="53"/>
        <v/>
      </c>
    </row>
    <row r="1110" spans="1:21" x14ac:dyDescent="0.2">
      <c r="A1110">
        <v>24</v>
      </c>
      <c r="B1110" s="4">
        <v>43640</v>
      </c>
      <c r="D1110" t="s">
        <v>536</v>
      </c>
      <c r="F1110" s="1">
        <v>406</v>
      </c>
      <c r="G1110" s="1">
        <v>7507.7</v>
      </c>
      <c r="H1110" t="s">
        <v>137</v>
      </c>
      <c r="J1110">
        <v>4</v>
      </c>
      <c r="K1110" t="str">
        <f>IF(Tabla1[[#This Row],[cheque]]="","''",Tabla1[[#This Row],[cheque]])</f>
        <v>''</v>
      </c>
      <c r="L1110">
        <f>VLOOKUP(Tabla1[[#This Row],[banco]],Hoja2!$A$1:$B$6,2,0)</f>
        <v>3</v>
      </c>
      <c r="M1110" t="str">
        <f>CONCATENATE("'2019-",J1110,"-",Tabla1[[#This Row],[dia]],"'")</f>
        <v>'2019-4-24'</v>
      </c>
      <c r="N1110" s="4">
        <f>DATE(2019,J1110,Tabla1[[#This Row],[dia]])</f>
        <v>43579</v>
      </c>
      <c r="P1110">
        <f>DAY(Tabla1[[#This Row],[fecha]])</f>
        <v>24</v>
      </c>
      <c r="Q1110">
        <f>MONTH(Tabla1[[#This Row],[fecha]])</f>
        <v>6</v>
      </c>
      <c r="R1110">
        <f>YEAR(Tabla1[[#This Row],[fecha]])</f>
        <v>2019</v>
      </c>
      <c r="S1110" t="str">
        <f t="shared" si="51"/>
        <v>'2019-6-24'</v>
      </c>
      <c r="T1110" t="str">
        <f t="shared" si="52"/>
        <v>insert into estados_cuenta (tipo_movimiento, concepto, fecha, cheque, total, retiro, pagado, estatus, created_at, updated_at, pagado_boolean, id_cuenta, id_admin) values('EGRESO','CREATIVOS &amp; PRINT','2019-6-24','',406,406,406,'Pagado','2019-06-27 22:39:00','2019-06-27 22:39:00',1,3,2);</v>
      </c>
      <c r="U1110" t="str">
        <f t="shared" si="53"/>
        <v/>
      </c>
    </row>
    <row r="1111" spans="1:21" x14ac:dyDescent="0.2">
      <c r="A1111">
        <v>24</v>
      </c>
      <c r="B1111" s="4">
        <v>43640</v>
      </c>
      <c r="D1111" t="s">
        <v>537</v>
      </c>
      <c r="F1111" s="1">
        <v>1300</v>
      </c>
      <c r="G1111" s="1">
        <v>6207.7</v>
      </c>
      <c r="H1111" t="s">
        <v>137</v>
      </c>
      <c r="J1111">
        <v>4</v>
      </c>
      <c r="K1111" t="str">
        <f>IF(Tabla1[[#This Row],[cheque]]="","''",Tabla1[[#This Row],[cheque]])</f>
        <v>''</v>
      </c>
      <c r="L1111">
        <f>VLOOKUP(Tabla1[[#This Row],[banco]],Hoja2!$A$1:$B$6,2,0)</f>
        <v>3</v>
      </c>
      <c r="M1111" t="str">
        <f>CONCATENATE("'2019-",J1111,"-",Tabla1[[#This Row],[dia]],"'")</f>
        <v>'2019-4-24'</v>
      </c>
      <c r="N1111" s="4">
        <f>DATE(2019,J1111,Tabla1[[#This Row],[dia]])</f>
        <v>43579</v>
      </c>
      <c r="P1111">
        <f>DAY(Tabla1[[#This Row],[fecha]])</f>
        <v>24</v>
      </c>
      <c r="Q1111">
        <f>MONTH(Tabla1[[#This Row],[fecha]])</f>
        <v>6</v>
      </c>
      <c r="R1111">
        <f>YEAR(Tabla1[[#This Row],[fecha]])</f>
        <v>2019</v>
      </c>
      <c r="S1111" t="str">
        <f t="shared" si="51"/>
        <v>'2019-6-24'</v>
      </c>
      <c r="T1111" t="str">
        <f t="shared" si="52"/>
        <v>insert into estados_cuenta (tipo_movimiento, concepto, fecha, cheque, total, retiro, pagado, estatus, created_at, updated_at, pagado_boolean, id_cuenta, id_admin) values('EGRESO','EVM','2019-6-24','',1300,1300,1300,'Pagado','2019-06-27 22:39:00','2019-06-27 22:39:00',1,3,2);</v>
      </c>
      <c r="U1111" t="str">
        <f t="shared" si="53"/>
        <v/>
      </c>
    </row>
    <row r="1112" spans="1:21" x14ac:dyDescent="0.2">
      <c r="A1112">
        <v>24</v>
      </c>
      <c r="B1112" s="4">
        <v>43640</v>
      </c>
      <c r="D1112" t="s">
        <v>538</v>
      </c>
      <c r="F1112" s="1">
        <v>336.4</v>
      </c>
      <c r="G1112" s="1">
        <v>5871.3</v>
      </c>
      <c r="H1112" t="s">
        <v>137</v>
      </c>
      <c r="J1112">
        <v>4</v>
      </c>
      <c r="K1112" t="str">
        <f>IF(Tabla1[[#This Row],[cheque]]="","''",Tabla1[[#This Row],[cheque]])</f>
        <v>''</v>
      </c>
      <c r="L1112">
        <f>VLOOKUP(Tabla1[[#This Row],[banco]],Hoja2!$A$1:$B$6,2,0)</f>
        <v>3</v>
      </c>
      <c r="M1112" t="str">
        <f>CONCATENATE("'2019-",J1112,"-",Tabla1[[#This Row],[dia]],"'")</f>
        <v>'2019-4-24'</v>
      </c>
      <c r="N1112" s="4">
        <f>DATE(2019,J1112,Tabla1[[#This Row],[dia]])</f>
        <v>43579</v>
      </c>
      <c r="P1112">
        <f>DAY(Tabla1[[#This Row],[fecha]])</f>
        <v>24</v>
      </c>
      <c r="Q1112">
        <f>MONTH(Tabla1[[#This Row],[fecha]])</f>
        <v>6</v>
      </c>
      <c r="R1112">
        <f>YEAR(Tabla1[[#This Row],[fecha]])</f>
        <v>2019</v>
      </c>
      <c r="S1112" t="str">
        <f t="shared" si="51"/>
        <v>'2019-6-24'</v>
      </c>
      <c r="T1112" t="str">
        <f t="shared" si="52"/>
        <v>insert into estados_cuenta (tipo_movimiento, concepto, fecha, cheque, total, retiro, pagado, estatus, created_at, updated_at, pagado_boolean, id_cuenta, id_admin) values('EGRESO','AC&amp;CLEAN','2019-6-24','',336.4,336.4,336.4,'Pagado','2019-06-27 22:39:00','2019-06-27 22:39:00',1,3,2);</v>
      </c>
      <c r="U1112" t="str">
        <f t="shared" si="53"/>
        <v/>
      </c>
    </row>
    <row r="1113" spans="1:21" x14ac:dyDescent="0.2">
      <c r="A1113">
        <v>24</v>
      </c>
      <c r="B1113" s="4">
        <v>43640</v>
      </c>
      <c r="D1113" t="s">
        <v>539</v>
      </c>
      <c r="F1113" s="1">
        <v>209.98</v>
      </c>
      <c r="G1113" s="1">
        <v>5661.32</v>
      </c>
      <c r="H1113" t="s">
        <v>137</v>
      </c>
      <c r="J1113">
        <v>4</v>
      </c>
      <c r="K1113" t="str">
        <f>IF(Tabla1[[#This Row],[cheque]]="","''",Tabla1[[#This Row],[cheque]])</f>
        <v>''</v>
      </c>
      <c r="L1113">
        <f>VLOOKUP(Tabla1[[#This Row],[banco]],Hoja2!$A$1:$B$6,2,0)</f>
        <v>3</v>
      </c>
      <c r="M1113" t="str">
        <f>CONCATENATE("'2019-",J1113,"-",Tabla1[[#This Row],[dia]],"'")</f>
        <v>'2019-4-24'</v>
      </c>
      <c r="N1113" s="4">
        <f>DATE(2019,J1113,Tabla1[[#This Row],[dia]])</f>
        <v>43579</v>
      </c>
      <c r="P1113">
        <f>DAY(Tabla1[[#This Row],[fecha]])</f>
        <v>24</v>
      </c>
      <c r="Q1113">
        <f>MONTH(Tabla1[[#This Row],[fecha]])</f>
        <v>6</v>
      </c>
      <c r="R1113">
        <f>YEAR(Tabla1[[#This Row],[fecha]])</f>
        <v>2019</v>
      </c>
      <c r="S1113" t="str">
        <f t="shared" si="51"/>
        <v>'2019-6-24'</v>
      </c>
      <c r="T1113" t="str">
        <f t="shared" si="52"/>
        <v>insert into estados_cuenta (tipo_movimiento, concepto, fecha, cheque, total, retiro, pagado, estatus, created_at, updated_at, pagado_boolean, id_cuenta, id_admin) values('EGRESO','LEOCAR','2019-6-24','',209.98,209.98,209.98,'Pagado','2019-06-27 22:39:00','2019-06-27 22:39:00',1,3,2);</v>
      </c>
      <c r="U1113" t="str">
        <f t="shared" si="53"/>
        <v/>
      </c>
    </row>
    <row r="1114" spans="1:21" x14ac:dyDescent="0.2">
      <c r="A1114">
        <v>24</v>
      </c>
      <c r="B1114" s="4">
        <v>43640</v>
      </c>
      <c r="D1114" t="s">
        <v>540</v>
      </c>
      <c r="E1114" s="1">
        <v>580</v>
      </c>
      <c r="F1114" s="1"/>
      <c r="G1114" s="1">
        <v>6241.32</v>
      </c>
      <c r="H1114" t="s">
        <v>137</v>
      </c>
      <c r="J1114">
        <v>4</v>
      </c>
      <c r="K1114" t="str">
        <f>IF(Tabla1[[#This Row],[cheque]]="","''",Tabla1[[#This Row],[cheque]])</f>
        <v>''</v>
      </c>
      <c r="L1114">
        <f>VLOOKUP(Tabla1[[#This Row],[banco]],Hoja2!$A$1:$B$6,2,0)</f>
        <v>3</v>
      </c>
      <c r="M1114" t="str">
        <f>CONCATENATE("'2019-",J1114,"-",Tabla1[[#This Row],[dia]],"'")</f>
        <v>'2019-4-24'</v>
      </c>
      <c r="N1114" s="4">
        <f>DATE(2019,J1114,Tabla1[[#This Row],[dia]])</f>
        <v>43579</v>
      </c>
      <c r="P1114">
        <f>DAY(Tabla1[[#This Row],[fecha]])</f>
        <v>24</v>
      </c>
      <c r="Q1114">
        <f>MONTH(Tabla1[[#This Row],[fecha]])</f>
        <v>6</v>
      </c>
      <c r="R1114">
        <f>YEAR(Tabla1[[#This Row],[fecha]])</f>
        <v>2019</v>
      </c>
      <c r="S1114" t="str">
        <f t="shared" si="51"/>
        <v>'2019-6-24'</v>
      </c>
      <c r="T1114" t="str">
        <f t="shared" si="52"/>
        <v/>
      </c>
      <c r="U1114" t="str">
        <f t="shared" si="53"/>
        <v>insert into estados_cuenta (tipo_movimiento, concepto, fecha, cheque, total, deposito, pagado, estatus, created_at, updated_at, pagado_boolean, id_cuenta, id_admin) values('INGRESO','EF "CORRE.CO" FACTURA 6151','2019-6-24','',580,580,580,'Pagado','2019-06-27 22:39:00','2019-06-27 22:39:00',1,3,2);</v>
      </c>
    </row>
    <row r="1115" spans="1:21" x14ac:dyDescent="0.2">
      <c r="A1115">
        <v>24</v>
      </c>
      <c r="B1115" s="4">
        <v>43640</v>
      </c>
      <c r="D1115" t="s">
        <v>541</v>
      </c>
      <c r="E1115" s="1">
        <v>1116</v>
      </c>
      <c r="F1115" s="1"/>
      <c r="G1115" s="1">
        <v>7357.32</v>
      </c>
      <c r="H1115" t="s">
        <v>137</v>
      </c>
      <c r="J1115">
        <v>4</v>
      </c>
      <c r="K1115" t="str">
        <f>IF(Tabla1[[#This Row],[cheque]]="","''",Tabla1[[#This Row],[cheque]])</f>
        <v>''</v>
      </c>
      <c r="L1115">
        <f>VLOOKUP(Tabla1[[#This Row],[banco]],Hoja2!$A$1:$B$6,2,0)</f>
        <v>3</v>
      </c>
      <c r="M1115" t="str">
        <f>CONCATENATE("'2019-",J1115,"-",Tabla1[[#This Row],[dia]],"'")</f>
        <v>'2019-4-24'</v>
      </c>
      <c r="N1115" s="4">
        <f>DATE(2019,J1115,Tabla1[[#This Row],[dia]])</f>
        <v>43579</v>
      </c>
      <c r="P1115">
        <f>DAY(Tabla1[[#This Row],[fecha]])</f>
        <v>24</v>
      </c>
      <c r="Q1115">
        <f>MONTH(Tabla1[[#This Row],[fecha]])</f>
        <v>6</v>
      </c>
      <c r="R1115">
        <f>YEAR(Tabla1[[#This Row],[fecha]])</f>
        <v>2019</v>
      </c>
      <c r="S1115" t="str">
        <f t="shared" si="51"/>
        <v>'2019-6-24'</v>
      </c>
      <c r="T1115" t="str">
        <f t="shared" si="52"/>
        <v/>
      </c>
      <c r="U1115" t="str">
        <f t="shared" si="53"/>
        <v>insert into estados_cuenta (tipo_movimiento, concepto, fecha, cheque, total, deposito, pagado, estatus, created_at, updated_at, pagado_boolean, id_cuenta, id_admin) values('INGRESO','CERTRO "CIUDADES INTELIGENTES" FACTURA 6158','2019-6-24','',1116,1116,1116,'Pagado','2019-06-27 22:39:00','2019-06-27 22:39:00',1,3,2);</v>
      </c>
    </row>
    <row r="1116" spans="1:21" x14ac:dyDescent="0.2">
      <c r="A1116">
        <v>24</v>
      </c>
      <c r="B1116" s="4">
        <v>43640</v>
      </c>
      <c r="D1116" t="s">
        <v>542</v>
      </c>
      <c r="E1116" s="1">
        <v>500</v>
      </c>
      <c r="F1116" s="1"/>
      <c r="G1116" s="1">
        <v>7857.32</v>
      </c>
      <c r="H1116" t="s">
        <v>137</v>
      </c>
      <c r="J1116">
        <v>4</v>
      </c>
      <c r="K1116" t="str">
        <f>IF(Tabla1[[#This Row],[cheque]]="","''",Tabla1[[#This Row],[cheque]])</f>
        <v>''</v>
      </c>
      <c r="L1116">
        <f>VLOOKUP(Tabla1[[#This Row],[banco]],Hoja2!$A$1:$B$6,2,0)</f>
        <v>3</v>
      </c>
      <c r="M1116" t="str">
        <f>CONCATENATE("'2019-",J1116,"-",Tabla1[[#This Row],[dia]],"'")</f>
        <v>'2019-4-24'</v>
      </c>
      <c r="N1116" s="4">
        <f>DATE(2019,J1116,Tabla1[[#This Row],[dia]])</f>
        <v>43579</v>
      </c>
      <c r="P1116">
        <f>DAY(Tabla1[[#This Row],[fecha]])</f>
        <v>24</v>
      </c>
      <c r="Q1116">
        <f>MONTH(Tabla1[[#This Row],[fecha]])</f>
        <v>6</v>
      </c>
      <c r="R1116">
        <f>YEAR(Tabla1[[#This Row],[fecha]])</f>
        <v>2019</v>
      </c>
      <c r="S1116" t="str">
        <f t="shared" si="51"/>
        <v>'2019-6-24'</v>
      </c>
      <c r="T1116" t="str">
        <f t="shared" si="52"/>
        <v/>
      </c>
      <c r="U1116" t="str">
        <f t="shared" si="53"/>
        <v>insert into estados_cuenta (tipo_movimiento, concepto, fecha, cheque, total, deposito, pagado, estatus, created_at, updated_at, pagado_boolean, id_cuenta, id_admin) values('INGRESO','EF "VITALITIUM" RECIBO 2256','2019-6-24','',500,500,500,'Pagado','2019-06-27 22:39:00','2019-06-27 22:39:00',1,3,2);</v>
      </c>
    </row>
    <row r="1117" spans="1:21" x14ac:dyDescent="0.2">
      <c r="A1117">
        <v>24</v>
      </c>
      <c r="B1117" s="4">
        <v>43640</v>
      </c>
      <c r="D1117" t="s">
        <v>102</v>
      </c>
      <c r="E1117" s="1">
        <v>10000</v>
      </c>
      <c r="F1117" s="1"/>
      <c r="G1117" s="1">
        <v>10588.25</v>
      </c>
      <c r="H1117" t="s">
        <v>138</v>
      </c>
      <c r="J1117">
        <v>5</v>
      </c>
      <c r="K1117" t="str">
        <f>IF(Tabla1[[#This Row],[cheque]]="","''",Tabla1[[#This Row],[cheque]])</f>
        <v>''</v>
      </c>
      <c r="L1117">
        <f>VLOOKUP(Tabla1[[#This Row],[banco]],Hoja2!$A$1:$B$6,2,0)</f>
        <v>4</v>
      </c>
      <c r="M1117" t="str">
        <f>CONCATENATE("'2019-",J1117,"-",Tabla1[[#This Row],[dia]],"'")</f>
        <v>'2019-5-24'</v>
      </c>
      <c r="N1117" s="4">
        <f>DATE(2019,J1117,Tabla1[[#This Row],[dia]])</f>
        <v>43609</v>
      </c>
      <c r="P1117">
        <f>DAY(Tabla1[[#This Row],[fecha]])</f>
        <v>24</v>
      </c>
      <c r="Q1117">
        <f>MONTH(Tabla1[[#This Row],[fecha]])</f>
        <v>6</v>
      </c>
      <c r="R1117">
        <f>YEAR(Tabla1[[#This Row],[fecha]])</f>
        <v>2019</v>
      </c>
      <c r="S1117" t="str">
        <f t="shared" si="51"/>
        <v>'2019-6-24'</v>
      </c>
      <c r="T1117" t="str">
        <f t="shared" si="52"/>
        <v/>
      </c>
      <c r="U1117" t="str">
        <f t="shared" si="53"/>
        <v>insert into estados_cuenta (tipo_movimiento, concepto, fecha, cheque, total, deposito, pagado, estatus, created_at, updated_at, pagado_boolean, id_cuenta, id_admin) values('INGRESO','TRASPASO DE HSBC A BANAMEX','2019-6-24','',10000,10000,10000,'Pagado','2019-06-27 22:39:00','2019-06-27 22:39:00',1,4,2);</v>
      </c>
    </row>
    <row r="1118" spans="1:21" x14ac:dyDescent="0.2">
      <c r="A1118">
        <v>24</v>
      </c>
      <c r="B1118" s="4">
        <v>43640</v>
      </c>
      <c r="D1118" t="s">
        <v>727</v>
      </c>
      <c r="F1118" s="1">
        <v>8418.36</v>
      </c>
      <c r="G1118" s="1">
        <v>2169.89</v>
      </c>
      <c r="H1118" t="s">
        <v>138</v>
      </c>
      <c r="J1118">
        <v>5</v>
      </c>
      <c r="K1118" t="str">
        <f>IF(Tabla1[[#This Row],[cheque]]="","''",Tabla1[[#This Row],[cheque]])</f>
        <v>''</v>
      </c>
      <c r="L1118">
        <f>VLOOKUP(Tabla1[[#This Row],[banco]],Hoja2!$A$1:$B$6,2,0)</f>
        <v>4</v>
      </c>
      <c r="M1118" t="str">
        <f>CONCATENATE("'2019-",J1118,"-",Tabla1[[#This Row],[dia]],"'")</f>
        <v>'2019-5-24'</v>
      </c>
      <c r="N1118" s="4">
        <f>DATE(2019,J1118,Tabla1[[#This Row],[dia]])</f>
        <v>43609</v>
      </c>
      <c r="P1118">
        <f>DAY(Tabla1[[#This Row],[fecha]])</f>
        <v>24</v>
      </c>
      <c r="Q1118">
        <f>MONTH(Tabla1[[#This Row],[fecha]])</f>
        <v>6</v>
      </c>
      <c r="R1118">
        <f>YEAR(Tabla1[[#This Row],[fecha]])</f>
        <v>2019</v>
      </c>
      <c r="S1118" t="str">
        <f t="shared" si="51"/>
        <v>'2019-6-24'</v>
      </c>
      <c r="T1118" t="str">
        <f t="shared" si="52"/>
        <v>insert into estados_cuenta (tipo_movimiento, concepto, fecha, cheque, total, retiro, pagado, estatus, created_at, updated_at, pagado_boolean, id_cuenta, id_admin) values('EGRESO','TARJETA DE CRÉDITO BANAMEX','2019-6-24','',8418.36,8418.36,8418.36,'Pagado','2019-06-27 22:39:00','2019-06-27 22:39:00',1,4,2);</v>
      </c>
      <c r="U1118" t="str">
        <f t="shared" si="53"/>
        <v/>
      </c>
    </row>
    <row r="1119" spans="1:21" x14ac:dyDescent="0.2">
      <c r="A1119">
        <v>25</v>
      </c>
      <c r="B1119" s="4">
        <v>43641</v>
      </c>
      <c r="D1119" t="s">
        <v>543</v>
      </c>
      <c r="E1119" s="1">
        <v>580</v>
      </c>
      <c r="F1119" s="1"/>
      <c r="G1119" s="1">
        <v>8437.32</v>
      </c>
      <c r="H1119" t="s">
        <v>137</v>
      </c>
      <c r="J1119">
        <v>5</v>
      </c>
      <c r="K1119" t="str">
        <f>IF(Tabla1[[#This Row],[cheque]]="","''",Tabla1[[#This Row],[cheque]])</f>
        <v>''</v>
      </c>
      <c r="L1119">
        <f>VLOOKUP(Tabla1[[#This Row],[banco]],Hoja2!$A$1:$B$6,2,0)</f>
        <v>3</v>
      </c>
      <c r="M1119" t="str">
        <f>CONCATENATE("'2019-",J1119,"-",Tabla1[[#This Row],[dia]],"'")</f>
        <v>'2019-5-25'</v>
      </c>
      <c r="N1119" s="4">
        <f>DATE(2019,J1119,Tabla1[[#This Row],[dia]])</f>
        <v>43610</v>
      </c>
      <c r="P1119">
        <f>DAY(Tabla1[[#This Row],[fecha]])</f>
        <v>25</v>
      </c>
      <c r="Q1119">
        <f>MONTH(Tabla1[[#This Row],[fecha]])</f>
        <v>6</v>
      </c>
      <c r="R1119">
        <f>YEAR(Tabla1[[#This Row],[fecha]])</f>
        <v>2019</v>
      </c>
      <c r="S1119" t="str">
        <f t="shared" si="51"/>
        <v>'2019-6-25'</v>
      </c>
      <c r="T1119" t="str">
        <f t="shared" si="52"/>
        <v/>
      </c>
      <c r="U1119" t="str">
        <f t="shared" si="53"/>
        <v>insert into estados_cuenta (tipo_movimiento, concepto, fecha, cheque, total, deposito, pagado, estatus, created_at, updated_at, pagado_boolean, id_cuenta, id_admin) values('INGRESO','EF "TOUR CERVECERO DE CHIHUAHUA" FACTURA 6156','2019-6-25','',580,580,580,'Pagado','2019-06-27 22:39:00','2019-06-27 22:39:00',1,3,2);</v>
      </c>
    </row>
    <row r="1120" spans="1:21" x14ac:dyDescent="0.2">
      <c r="A1120">
        <v>25</v>
      </c>
      <c r="B1120" s="4">
        <v>43641</v>
      </c>
      <c r="D1120" t="s">
        <v>544</v>
      </c>
      <c r="E1120" s="1">
        <v>2642.48</v>
      </c>
      <c r="F1120" s="1"/>
      <c r="G1120" s="1">
        <v>11079.8</v>
      </c>
      <c r="H1120" t="s">
        <v>137</v>
      </c>
      <c r="J1120">
        <v>5</v>
      </c>
      <c r="K1120" t="str">
        <f>IF(Tabla1[[#This Row],[cheque]]="","''",Tabla1[[#This Row],[cheque]])</f>
        <v>''</v>
      </c>
      <c r="L1120">
        <f>VLOOKUP(Tabla1[[#This Row],[banco]],Hoja2!$A$1:$B$6,2,0)</f>
        <v>3</v>
      </c>
      <c r="M1120" t="str">
        <f>CONCATENATE("'2019-",J1120,"-",Tabla1[[#This Row],[dia]],"'")</f>
        <v>'2019-5-25'</v>
      </c>
      <c r="N1120" s="4">
        <f>DATE(2019,J1120,Tabla1[[#This Row],[dia]])</f>
        <v>43610</v>
      </c>
      <c r="P1120">
        <f>DAY(Tabla1[[#This Row],[fecha]])</f>
        <v>25</v>
      </c>
      <c r="Q1120">
        <f>MONTH(Tabla1[[#This Row],[fecha]])</f>
        <v>6</v>
      </c>
      <c r="R1120">
        <f>YEAR(Tabla1[[#This Row],[fecha]])</f>
        <v>2019</v>
      </c>
      <c r="S1120" t="str">
        <f t="shared" si="51"/>
        <v>'2019-6-25'</v>
      </c>
      <c r="T1120" t="str">
        <f t="shared" si="52"/>
        <v/>
      </c>
      <c r="U1120" t="str">
        <f t="shared" si="53"/>
        <v>insert into estados_cuenta (tipo_movimiento, concepto, fecha, cheque, total, deposito, pagado, estatus, created_at, updated_at, pagado_boolean, id_cuenta, id_admin) values('INGRESO','CR (IMPUESTOS), CIMP Y CERTRO "BIO" FACTURA 6164','2019-6-25','',2642.48,2642.48,2642.48,'Pagado','2019-06-27 22:39:00','2019-06-27 22:39:00',1,3,2);</v>
      </c>
    </row>
    <row r="1121" spans="1:21" x14ac:dyDescent="0.2">
      <c r="A1121">
        <v>25</v>
      </c>
      <c r="B1121" s="4">
        <v>43641</v>
      </c>
      <c r="D1121" t="s">
        <v>545</v>
      </c>
      <c r="E1121" s="1">
        <v>3190</v>
      </c>
      <c r="F1121" s="1"/>
      <c r="G1121" s="1">
        <v>14269.8</v>
      </c>
      <c r="H1121" t="s">
        <v>137</v>
      </c>
      <c r="J1121">
        <v>5</v>
      </c>
      <c r="K1121" t="str">
        <f>IF(Tabla1[[#This Row],[cheque]]="","''",Tabla1[[#This Row],[cheque]])</f>
        <v>''</v>
      </c>
      <c r="L1121">
        <f>VLOOKUP(Tabla1[[#This Row],[banco]],Hoja2!$A$1:$B$6,2,0)</f>
        <v>3</v>
      </c>
      <c r="M1121" t="str">
        <f>CONCATENATE("'2019-",J1121,"-",Tabla1[[#This Row],[dia]],"'")</f>
        <v>'2019-5-25'</v>
      </c>
      <c r="N1121" s="4">
        <f>DATE(2019,J1121,Tabla1[[#This Row],[dia]])</f>
        <v>43610</v>
      </c>
      <c r="P1121">
        <f>DAY(Tabla1[[#This Row],[fecha]])</f>
        <v>25</v>
      </c>
      <c r="Q1121">
        <f>MONTH(Tabla1[[#This Row],[fecha]])</f>
        <v>6</v>
      </c>
      <c r="R1121">
        <f>YEAR(Tabla1[[#This Row],[fecha]])</f>
        <v>2019</v>
      </c>
      <c r="S1121" t="str">
        <f t="shared" si="51"/>
        <v>'2019-6-25'</v>
      </c>
      <c r="T1121" t="str">
        <f t="shared" si="52"/>
        <v/>
      </c>
      <c r="U1121" t="str">
        <f t="shared" si="53"/>
        <v>insert into estados_cuenta (tipo_movimiento, concepto, fecha, cheque, total, deposito, pagado, estatus, created_at, updated_at, pagado_boolean, id_cuenta, id_admin) values('INGRESO','RO "LEA LECTURA EVOLUCIONADA APLICADA" Y PAQ FACTURA 6136','2019-6-25','',3190,3190,3190,'Pagado','2019-06-27 22:39:00','2019-06-27 22:39:00',1,3,2);</v>
      </c>
    </row>
    <row r="1122" spans="1:21" x14ac:dyDescent="0.2">
      <c r="A1122">
        <v>25</v>
      </c>
      <c r="B1122" s="4">
        <v>43641</v>
      </c>
      <c r="D1122" t="s">
        <v>546</v>
      </c>
      <c r="E1122" s="1">
        <v>500</v>
      </c>
      <c r="F1122" s="1"/>
      <c r="G1122" s="1">
        <v>14769.8</v>
      </c>
      <c r="H1122" t="s">
        <v>137</v>
      </c>
      <c r="J1122">
        <v>5</v>
      </c>
      <c r="K1122" t="str">
        <f>IF(Tabla1[[#This Row],[cheque]]="","''",Tabla1[[#This Row],[cheque]])</f>
        <v>''</v>
      </c>
      <c r="L1122">
        <f>VLOOKUP(Tabla1[[#This Row],[banco]],Hoja2!$A$1:$B$6,2,0)</f>
        <v>3</v>
      </c>
      <c r="M1122" t="str">
        <f>CONCATENATE("'2019-",J1122,"-",Tabla1[[#This Row],[dia]],"'")</f>
        <v>'2019-5-25'</v>
      </c>
      <c r="N1122" s="4">
        <f>DATE(2019,J1122,Tabla1[[#This Row],[dia]])</f>
        <v>43610</v>
      </c>
      <c r="P1122">
        <f>DAY(Tabla1[[#This Row],[fecha]])</f>
        <v>25</v>
      </c>
      <c r="Q1122">
        <f>MONTH(Tabla1[[#This Row],[fecha]])</f>
        <v>6</v>
      </c>
      <c r="R1122">
        <f>YEAR(Tabla1[[#This Row],[fecha]])</f>
        <v>2019</v>
      </c>
      <c r="S1122" t="str">
        <f t="shared" si="51"/>
        <v>'2019-6-25'</v>
      </c>
      <c r="T1122" t="str">
        <f t="shared" si="52"/>
        <v/>
      </c>
      <c r="U1122" t="str">
        <f t="shared" si="53"/>
        <v>insert into estados_cuenta (tipo_movimiento, concepto, fecha, cheque, total, deposito, pagado, estatus, created_at, updated_at, pagado_boolean, id_cuenta, id_admin) values('INGRESO','EF "MINIDENTAL" RECIBO 2257','2019-6-25','',500,500,500,'Pagado','2019-06-27 22:39:00','2019-06-27 22:39:00',1,3,2);</v>
      </c>
    </row>
    <row r="1123" spans="1:21" x14ac:dyDescent="0.2">
      <c r="A1123">
        <v>25</v>
      </c>
      <c r="B1123" s="4">
        <v>43641</v>
      </c>
      <c r="D1123" t="s">
        <v>728</v>
      </c>
      <c r="F1123" s="1">
        <v>7</v>
      </c>
      <c r="G1123" s="1">
        <v>2162.89</v>
      </c>
      <c r="H1123" t="s">
        <v>138</v>
      </c>
      <c r="J1123">
        <v>5</v>
      </c>
      <c r="K1123" t="str">
        <f>IF(Tabla1[[#This Row],[cheque]]="","''",Tabla1[[#This Row],[cheque]])</f>
        <v>''</v>
      </c>
      <c r="L1123">
        <f>VLOOKUP(Tabla1[[#This Row],[banco]],Hoja2!$A$1:$B$6,2,0)</f>
        <v>4</v>
      </c>
      <c r="M1123" t="str">
        <f>CONCATENATE("'2019-",J1123,"-",Tabla1[[#This Row],[dia]],"'")</f>
        <v>'2019-5-25'</v>
      </c>
      <c r="N1123" s="4">
        <f>DATE(2019,J1123,Tabla1[[#This Row],[dia]])</f>
        <v>43610</v>
      </c>
      <c r="P1123">
        <f>DAY(Tabla1[[#This Row],[fecha]])</f>
        <v>25</v>
      </c>
      <c r="Q1123">
        <f>MONTH(Tabla1[[#This Row],[fecha]])</f>
        <v>6</v>
      </c>
      <c r="R1123">
        <f>YEAR(Tabla1[[#This Row],[fecha]])</f>
        <v>2019</v>
      </c>
      <c r="S1123" t="str">
        <f t="shared" si="51"/>
        <v>'2019-6-25'</v>
      </c>
      <c r="T1123" t="str">
        <f t="shared" si="52"/>
        <v>insert into estados_cuenta (tipo_movimiento, concepto, fecha, cheque, total, retiro, pagado, estatus, created_at, updated_at, pagado_boolean, id_cuenta, id_admin) values('EGRESO','COBRO DE COMISION','2019-6-25','',7,7,7,'Pagado','2019-06-27 22:39:00','2019-06-27 22:39:00',1,4,2);</v>
      </c>
      <c r="U1123" t="str">
        <f t="shared" si="53"/>
        <v/>
      </c>
    </row>
    <row r="1124" spans="1:21" x14ac:dyDescent="0.2">
      <c r="A1124">
        <v>25</v>
      </c>
      <c r="B1124" s="4">
        <v>43641</v>
      </c>
      <c r="D1124" t="s">
        <v>729</v>
      </c>
      <c r="F1124" s="1">
        <v>1.1200000000000001</v>
      </c>
      <c r="G1124" s="1">
        <v>2161.77</v>
      </c>
      <c r="H1124" t="s">
        <v>138</v>
      </c>
      <c r="J1124">
        <v>5</v>
      </c>
      <c r="K1124" t="str">
        <f>IF(Tabla1[[#This Row],[cheque]]="","''",Tabla1[[#This Row],[cheque]])</f>
        <v>''</v>
      </c>
      <c r="L1124">
        <f>VLOOKUP(Tabla1[[#This Row],[banco]],Hoja2!$A$1:$B$6,2,0)</f>
        <v>4</v>
      </c>
      <c r="M1124" t="str">
        <f>CONCATENATE("'2019-",J1124,"-",Tabla1[[#This Row],[dia]],"'")</f>
        <v>'2019-5-25'</v>
      </c>
      <c r="N1124" s="4">
        <f>DATE(2019,J1124,Tabla1[[#This Row],[dia]])</f>
        <v>43610</v>
      </c>
      <c r="P1124">
        <f>DAY(Tabla1[[#This Row],[fecha]])</f>
        <v>25</v>
      </c>
      <c r="Q1124">
        <f>MONTH(Tabla1[[#This Row],[fecha]])</f>
        <v>6</v>
      </c>
      <c r="R1124">
        <f>YEAR(Tabla1[[#This Row],[fecha]])</f>
        <v>2019</v>
      </c>
      <c r="S1124" t="str">
        <f t="shared" si="51"/>
        <v>'2019-6-25'</v>
      </c>
      <c r="T1124" t="str">
        <f t="shared" si="52"/>
        <v>insert into estados_cuenta (tipo_movimiento, concepto, fecha, cheque, total, retiro, pagado, estatus, created_at, updated_at, pagado_boolean, id_cuenta, id_admin) values('EGRESO','COBRO IVA','2019-6-25','',1.12,1.12,1.12,'Pagado','2019-06-27 22:39:00','2019-06-27 22:39:00',1,4,2);</v>
      </c>
      <c r="U1124" t="str">
        <f t="shared" si="53"/>
        <v/>
      </c>
    </row>
    <row r="1125" spans="1:21" x14ac:dyDescent="0.2">
      <c r="A1125">
        <v>26</v>
      </c>
      <c r="B1125" s="4">
        <v>43642</v>
      </c>
      <c r="D1125" t="s">
        <v>547</v>
      </c>
      <c r="E1125" s="1">
        <v>11400</v>
      </c>
      <c r="F1125" s="1"/>
      <c r="G1125" s="1">
        <v>26169.8</v>
      </c>
      <c r="H1125" t="s">
        <v>137</v>
      </c>
      <c r="J1125">
        <v>5</v>
      </c>
      <c r="K1125" t="str">
        <f>IF(Tabla1[[#This Row],[cheque]]="","''",Tabla1[[#This Row],[cheque]])</f>
        <v>''</v>
      </c>
      <c r="L1125">
        <f>VLOOKUP(Tabla1[[#This Row],[banco]],Hoja2!$A$1:$B$6,2,0)</f>
        <v>3</v>
      </c>
      <c r="M1125" t="str">
        <f>CONCATENATE("'2019-",J1125,"-",Tabla1[[#This Row],[dia]],"'")</f>
        <v>'2019-5-26'</v>
      </c>
      <c r="N1125" s="4">
        <f>DATE(2019,J1125,Tabla1[[#This Row],[dia]])</f>
        <v>43611</v>
      </c>
      <c r="P1125">
        <f>DAY(Tabla1[[#This Row],[fecha]])</f>
        <v>26</v>
      </c>
      <c r="Q1125">
        <f>MONTH(Tabla1[[#This Row],[fecha]])</f>
        <v>6</v>
      </c>
      <c r="R1125">
        <f>YEAR(Tabla1[[#This Row],[fecha]])</f>
        <v>2019</v>
      </c>
      <c r="S1125" t="str">
        <f t="shared" si="51"/>
        <v>'2019-6-26'</v>
      </c>
      <c r="T1125" t="str">
        <f t="shared" si="52"/>
        <v/>
      </c>
      <c r="U1125" t="str">
        <f t="shared" si="53"/>
        <v>insert into estados_cuenta (tipo_movimiento, concepto, fecha, cheque, total, deposito, pagado, estatus, created_at, updated_at, pagado_boolean, id_cuenta, id_admin) values('INGRESO','COMISIONES LIC. PARRA','2019-6-26','',11400,11400,11400,'Pagado','2019-06-27 22:39:00','2019-06-27 22:39:00',1,3,2);</v>
      </c>
    </row>
    <row r="1126" spans="1:21" ht="34" x14ac:dyDescent="0.2">
      <c r="A1126">
        <v>26</v>
      </c>
      <c r="B1126" s="4">
        <v>43642</v>
      </c>
      <c r="D1126" s="2" t="s">
        <v>548</v>
      </c>
      <c r="F1126" s="1">
        <v>4500</v>
      </c>
      <c r="G1126" s="1">
        <v>21669.8</v>
      </c>
      <c r="H1126" t="s">
        <v>137</v>
      </c>
      <c r="J1126">
        <v>6</v>
      </c>
      <c r="K1126" t="str">
        <f>IF(Tabla1[[#This Row],[cheque]]="","''",Tabla1[[#This Row],[cheque]])</f>
        <v>''</v>
      </c>
      <c r="L1126">
        <f>VLOOKUP(Tabla1[[#This Row],[banco]],Hoja2!$A$1:$B$6,2,0)</f>
        <v>3</v>
      </c>
      <c r="M1126" t="str">
        <f>CONCATENATE("'2019-",J1126,"-",Tabla1[[#This Row],[dia]],"'")</f>
        <v>'2019-6-26'</v>
      </c>
      <c r="N1126" s="4">
        <f>DATE(2019,J1126,Tabla1[[#This Row],[dia]])</f>
        <v>43642</v>
      </c>
      <c r="P1126">
        <f>DAY(Tabla1[[#This Row],[fecha]])</f>
        <v>26</v>
      </c>
      <c r="Q1126">
        <f>MONTH(Tabla1[[#This Row],[fecha]])</f>
        <v>6</v>
      </c>
      <c r="R1126">
        <f>YEAR(Tabla1[[#This Row],[fecha]])</f>
        <v>2019</v>
      </c>
      <c r="S1126" t="str">
        <f t="shared" si="51"/>
        <v>'2019-6-26'</v>
      </c>
      <c r="T1126" t="str">
        <f t="shared" si="52"/>
        <v>insert into estados_cuenta (tipo_movimiento, concepto, fecha, cheque, total, retiro, pagado, estatus, created_at, updated_at, pagado_boolean, id_cuenta, id_admin) values('EGRESO','LIC. TORRES
','2019-6-26','',4500,4500,4500,'Pagado','2019-06-27 22:39:00','2019-06-27 22:39:00',1,3,2);</v>
      </c>
      <c r="U1126" t="str">
        <f t="shared" si="53"/>
        <v/>
      </c>
    </row>
    <row r="1127" spans="1:21" x14ac:dyDescent="0.2">
      <c r="A1127">
        <v>26</v>
      </c>
      <c r="B1127" s="4">
        <v>43642</v>
      </c>
      <c r="D1127" t="s">
        <v>549</v>
      </c>
      <c r="F1127" s="1">
        <v>263</v>
      </c>
      <c r="G1127" s="1">
        <v>21406.799999999999</v>
      </c>
      <c r="H1127" t="s">
        <v>137</v>
      </c>
      <c r="J1127">
        <v>6</v>
      </c>
      <c r="K1127" t="str">
        <f>IF(Tabla1[[#This Row],[cheque]]="","''",Tabla1[[#This Row],[cheque]])</f>
        <v>''</v>
      </c>
      <c r="L1127">
        <f>VLOOKUP(Tabla1[[#This Row],[banco]],Hoja2!$A$1:$B$6,2,0)</f>
        <v>3</v>
      </c>
      <c r="M1127" t="str">
        <f>CONCATENATE("'2019-",J1127,"-",Tabla1[[#This Row],[dia]],"'")</f>
        <v>'2019-6-26'</v>
      </c>
      <c r="N1127" s="4">
        <f>DATE(2019,J1127,Tabla1[[#This Row],[dia]])</f>
        <v>43642</v>
      </c>
      <c r="P1127">
        <f>DAY(Tabla1[[#This Row],[fecha]])</f>
        <v>26</v>
      </c>
      <c r="Q1127">
        <f>MONTH(Tabla1[[#This Row],[fecha]])</f>
        <v>6</v>
      </c>
      <c r="R1127">
        <f>YEAR(Tabla1[[#This Row],[fecha]])</f>
        <v>2019</v>
      </c>
      <c r="S1127" t="str">
        <f t="shared" si="51"/>
        <v>'2019-6-26'</v>
      </c>
      <c r="T1127" t="str">
        <f t="shared" si="52"/>
        <v>insert into estados_cuenta (tipo_movimiento, concepto, fecha, cheque, total, retiro, pagado, estatus, created_at, updated_at, pagado_boolean, id_cuenta, id_admin) values('EGRESO','RO "SISTEMA DE LECTURA EVOLUCIONADA APLICADA" INDAUTOR','2019-6-26','',263,263,263,'Pagado','2019-06-27 22:39:00','2019-06-27 22:39:00',1,3,2);</v>
      </c>
      <c r="U1127" t="str">
        <f t="shared" si="53"/>
        <v/>
      </c>
    </row>
    <row r="1128" spans="1:21" x14ac:dyDescent="0.2">
      <c r="A1128">
        <v>26</v>
      </c>
      <c r="B1128" s="4">
        <v>43642</v>
      </c>
      <c r="D1128" t="s">
        <v>550</v>
      </c>
      <c r="E1128" s="1">
        <v>3683</v>
      </c>
      <c r="F1128" s="1"/>
      <c r="G1128" s="1">
        <v>25089.8</v>
      </c>
      <c r="H1128" t="s">
        <v>137</v>
      </c>
      <c r="J1128">
        <v>6</v>
      </c>
      <c r="K1128" t="str">
        <f>IF(Tabla1[[#This Row],[cheque]]="","''",Tabla1[[#This Row],[cheque]])</f>
        <v>''</v>
      </c>
      <c r="L1128">
        <f>VLOOKUP(Tabla1[[#This Row],[banco]],Hoja2!$A$1:$B$6,2,0)</f>
        <v>3</v>
      </c>
      <c r="M1128" t="str">
        <f>CONCATENATE("'2019-",J1128,"-",Tabla1[[#This Row],[dia]],"'")</f>
        <v>'2019-6-26'</v>
      </c>
      <c r="N1128" s="4">
        <f>DATE(2019,J1128,Tabla1[[#This Row],[dia]])</f>
        <v>43642</v>
      </c>
      <c r="P1128">
        <f>DAY(Tabla1[[#This Row],[fecha]])</f>
        <v>26</v>
      </c>
      <c r="Q1128">
        <f>MONTH(Tabla1[[#This Row],[fecha]])</f>
        <v>6</v>
      </c>
      <c r="R1128">
        <f>YEAR(Tabla1[[#This Row],[fecha]])</f>
        <v>2019</v>
      </c>
      <c r="S1128" t="str">
        <f t="shared" si="51"/>
        <v>'2019-6-26'</v>
      </c>
      <c r="T1128" t="str">
        <f t="shared" si="52"/>
        <v/>
      </c>
      <c r="U1128" t="str">
        <f t="shared" si="53"/>
        <v>insert into estados_cuenta (tipo_movimiento, concepto, fecha, cheque, total, deposito, pagado, estatus, created_at, updated_at, pagado_boolean, id_cuenta, id_admin) values('INGRESO','RM 1° 50% "ALARCOM" FACTURA 6162','2019-6-26','',3683,3683,3683,'Pagado','2019-06-27 22:39:00','2019-06-27 22:39:00',1,3,2);</v>
      </c>
    </row>
    <row r="1129" spans="1:21" x14ac:dyDescent="0.2">
      <c r="A1129">
        <v>26</v>
      </c>
      <c r="B1129" s="4">
        <v>43642</v>
      </c>
      <c r="D1129" t="s">
        <v>551</v>
      </c>
      <c r="E1129" s="1">
        <v>1160</v>
      </c>
      <c r="F1129" s="1"/>
      <c r="G1129" s="1">
        <v>26249.8</v>
      </c>
      <c r="H1129" t="s">
        <v>137</v>
      </c>
      <c r="J1129">
        <v>6</v>
      </c>
      <c r="K1129" t="str">
        <f>IF(Tabla1[[#This Row],[cheque]]="","''",Tabla1[[#This Row],[cheque]])</f>
        <v>''</v>
      </c>
      <c r="L1129">
        <f>VLOOKUP(Tabla1[[#This Row],[banco]],Hoja2!$A$1:$B$6,2,0)</f>
        <v>3</v>
      </c>
      <c r="M1129" t="str">
        <f>CONCATENATE("'2019-",J1129,"-",Tabla1[[#This Row],[dia]],"'")</f>
        <v>'2019-6-26'</v>
      </c>
      <c r="N1129" s="4">
        <f>DATE(2019,J1129,Tabla1[[#This Row],[dia]])</f>
        <v>43642</v>
      </c>
      <c r="P1129">
        <f>DAY(Tabla1[[#This Row],[fecha]])</f>
        <v>26</v>
      </c>
      <c r="Q1129">
        <f>MONTH(Tabla1[[#This Row],[fecha]])</f>
        <v>6</v>
      </c>
      <c r="R1129">
        <f>YEAR(Tabla1[[#This Row],[fecha]])</f>
        <v>2019</v>
      </c>
      <c r="S1129" t="str">
        <f t="shared" si="51"/>
        <v>'2019-6-26'</v>
      </c>
      <c r="T1129" t="str">
        <f t="shared" si="52"/>
        <v/>
      </c>
      <c r="U1129" t="str">
        <f t="shared" si="53"/>
        <v>insert into estados_cuenta (tipo_movimiento, concepto, fecha, cheque, total, deposito, pagado, estatus, created_at, updated_at, pagado_boolean, id_cuenta, id_admin) values('INGRESO','EF MIXTO "CRÉCHE DAY CARE &amp; LEARNING CENTER" Y "CRECHE TO GO" FACTURA 6159','2019-6-26','',1160,1160,1160,'Pagado','2019-06-27 22:39:00','2019-06-27 22:39:00',1,3,2);</v>
      </c>
    </row>
    <row r="1130" spans="1:21" x14ac:dyDescent="0.2">
      <c r="A1130">
        <v>26</v>
      </c>
      <c r="B1130" s="4">
        <v>43642</v>
      </c>
      <c r="D1130" t="s">
        <v>552</v>
      </c>
      <c r="E1130" s="1">
        <v>9067.7199999999993</v>
      </c>
      <c r="F1130" s="1"/>
      <c r="G1130" s="1">
        <v>35317.519999999997</v>
      </c>
      <c r="H1130" t="s">
        <v>137</v>
      </c>
      <c r="J1130">
        <v>6</v>
      </c>
      <c r="K1130" t="str">
        <f>IF(Tabla1[[#This Row],[cheque]]="","''",Tabla1[[#This Row],[cheque]])</f>
        <v>''</v>
      </c>
      <c r="L1130">
        <f>VLOOKUP(Tabla1[[#This Row],[banco]],Hoja2!$A$1:$B$6,2,0)</f>
        <v>3</v>
      </c>
      <c r="M1130" t="str">
        <f>CONCATENATE("'2019-",J1130,"-",Tabla1[[#This Row],[dia]],"'")</f>
        <v>'2019-6-26'</v>
      </c>
      <c r="N1130" s="4">
        <f>DATE(2019,J1130,Tabla1[[#This Row],[dia]])</f>
        <v>43642</v>
      </c>
      <c r="P1130">
        <f>DAY(Tabla1[[#This Row],[fecha]])</f>
        <v>26</v>
      </c>
      <c r="Q1130">
        <f>MONTH(Tabla1[[#This Row],[fecha]])</f>
        <v>6</v>
      </c>
      <c r="R1130">
        <f>YEAR(Tabla1[[#This Row],[fecha]])</f>
        <v>2019</v>
      </c>
      <c r="S1130" t="str">
        <f t="shared" si="51"/>
        <v>'2019-6-26'</v>
      </c>
      <c r="T1130" t="str">
        <f t="shared" si="52"/>
        <v/>
      </c>
      <c r="U1130" t="str">
        <f t="shared" si="53"/>
        <v>insert into estados_cuenta (tipo_movimiento, concepto, fecha, cheque, total, deposito, pagado, estatus, created_at, updated_at, pagado_boolean, id_cuenta, id_admin) values('INGRESO','SOLADM PAGO 6/6 PRODUCTOS TROQUELADOS DE CHIHUAHUA FACTURA 6155','2019-6-26','',9067.72,9067.72,9067.72,'Pagado','2019-06-27 22:39:00','2019-06-27 22:39:00',1,3,2);</v>
      </c>
    </row>
    <row r="1131" spans="1:21" x14ac:dyDescent="0.2">
      <c r="A1131">
        <v>26</v>
      </c>
      <c r="B1131" s="4">
        <v>43642</v>
      </c>
      <c r="D1131" t="s">
        <v>10</v>
      </c>
      <c r="E1131" s="1">
        <v>1700</v>
      </c>
      <c r="F1131" s="1"/>
      <c r="G1131" s="1">
        <v>23619.23</v>
      </c>
      <c r="H1131" t="s">
        <v>140</v>
      </c>
      <c r="J1131">
        <v>6</v>
      </c>
      <c r="K1131" t="str">
        <f>IF(Tabla1[[#This Row],[cheque]]="","''",Tabla1[[#This Row],[cheque]])</f>
        <v>''</v>
      </c>
      <c r="L1131">
        <f>VLOOKUP(Tabla1[[#This Row],[banco]],Hoja2!$A$1:$B$6,2,0)</f>
        <v>6</v>
      </c>
      <c r="M1131" t="str">
        <f>CONCATENATE("'2019-",J1131,"-",Tabla1[[#This Row],[dia]],"'")</f>
        <v>'2019-6-26'</v>
      </c>
      <c r="N1131" s="4">
        <f>DATE(2019,J1131,Tabla1[[#This Row],[dia]])</f>
        <v>43642</v>
      </c>
      <c r="P1131">
        <f>DAY(Tabla1[[#This Row],[fecha]])</f>
        <v>26</v>
      </c>
      <c r="Q1131">
        <f>MONTH(Tabla1[[#This Row],[fecha]])</f>
        <v>6</v>
      </c>
      <c r="R1131">
        <f>YEAR(Tabla1[[#This Row],[fecha]])</f>
        <v>2019</v>
      </c>
      <c r="S1131" t="str">
        <f t="shared" si="51"/>
        <v>'2019-6-26'</v>
      </c>
      <c r="T1131" t="str">
        <f t="shared" si="52"/>
        <v/>
      </c>
      <c r="U1131" t="str">
        <f t="shared" si="53"/>
        <v>insert into estados_cuenta (tipo_movimiento, concepto, fecha, cheque, total, deposito, pagado, estatus, created_at, updated_at, pagado_boolean, id_cuenta, id_admin) values('INGRESO','CAMIONETA PAVEL','2019-6-26','',1700,1700,1700,'Pagado','2019-06-27 22:39:00','2019-06-27 22:39:00',1,6,2);</v>
      </c>
    </row>
    <row r="1132" spans="1:21" x14ac:dyDescent="0.2">
      <c r="A1132">
        <v>26</v>
      </c>
      <c r="B1132" s="4">
        <v>43642</v>
      </c>
      <c r="D1132" t="s">
        <v>10</v>
      </c>
      <c r="E1132" s="1">
        <v>8000</v>
      </c>
      <c r="F1132" s="1"/>
      <c r="G1132" s="1">
        <v>31619.23</v>
      </c>
      <c r="H1132" t="s">
        <v>140</v>
      </c>
      <c r="J1132">
        <v>6</v>
      </c>
      <c r="K1132" t="str">
        <f>IF(Tabla1[[#This Row],[cheque]]="","''",Tabla1[[#This Row],[cheque]])</f>
        <v>''</v>
      </c>
      <c r="L1132">
        <f>VLOOKUP(Tabla1[[#This Row],[banco]],Hoja2!$A$1:$B$6,2,0)</f>
        <v>6</v>
      </c>
      <c r="M1132" t="str">
        <f>CONCATENATE("'2019-",J1132,"-",Tabla1[[#This Row],[dia]],"'")</f>
        <v>'2019-6-26'</v>
      </c>
      <c r="N1132" s="4">
        <f>DATE(2019,J1132,Tabla1[[#This Row],[dia]])</f>
        <v>43642</v>
      </c>
      <c r="P1132">
        <f>DAY(Tabla1[[#This Row],[fecha]])</f>
        <v>26</v>
      </c>
      <c r="Q1132">
        <f>MONTH(Tabla1[[#This Row],[fecha]])</f>
        <v>6</v>
      </c>
      <c r="R1132">
        <f>YEAR(Tabla1[[#This Row],[fecha]])</f>
        <v>2019</v>
      </c>
      <c r="S1132" t="str">
        <f t="shared" si="51"/>
        <v>'2019-6-26'</v>
      </c>
      <c r="T1132" t="str">
        <f t="shared" si="52"/>
        <v/>
      </c>
      <c r="U1132" t="str">
        <f t="shared" si="53"/>
        <v>insert into estados_cuenta (tipo_movimiento, concepto, fecha, cheque, total, deposito, pagado, estatus, created_at, updated_at, pagado_boolean, id_cuenta, id_admin) values('INGRESO','CAMIONETA PAVEL','2019-6-26','',8000,8000,8000,'Pagado','2019-06-27 22:39:00','2019-06-27 22:39:00',1,6,2);</v>
      </c>
    </row>
    <row r="1133" spans="1:21" x14ac:dyDescent="0.2">
      <c r="A1133">
        <v>27</v>
      </c>
      <c r="B1133" s="4">
        <v>43643</v>
      </c>
      <c r="D1133" t="s">
        <v>553</v>
      </c>
      <c r="E1133" s="1">
        <v>3500</v>
      </c>
      <c r="F1133" s="1"/>
      <c r="G1133" s="1">
        <v>38817.519999999997</v>
      </c>
      <c r="H1133" t="s">
        <v>137</v>
      </c>
      <c r="J1133">
        <v>6</v>
      </c>
      <c r="K1133" t="str">
        <f>IF(Tabla1[[#This Row],[cheque]]="","''",Tabla1[[#This Row],[cheque]])</f>
        <v>''</v>
      </c>
      <c r="L1133">
        <f>VLOOKUP(Tabla1[[#This Row],[banco]],Hoja2!$A$1:$B$6,2,0)</f>
        <v>3</v>
      </c>
      <c r="M1133" t="str">
        <f>CONCATENATE("'2019-",J1133,"-",Tabla1[[#This Row],[dia]],"'")</f>
        <v>'2019-6-27'</v>
      </c>
      <c r="N1133" s="4">
        <f>DATE(2019,J1133,Tabla1[[#This Row],[dia]])</f>
        <v>43643</v>
      </c>
      <c r="P1133">
        <f>DAY(Tabla1[[#This Row],[fecha]])</f>
        <v>27</v>
      </c>
      <c r="Q1133">
        <f>MONTH(Tabla1[[#This Row],[fecha]])</f>
        <v>6</v>
      </c>
      <c r="R1133">
        <f>YEAR(Tabla1[[#This Row],[fecha]])</f>
        <v>2019</v>
      </c>
      <c r="S1133" t="str">
        <f t="shared" si="51"/>
        <v>'2019-6-27'</v>
      </c>
      <c r="T1133" t="str">
        <f t="shared" si="52"/>
        <v/>
      </c>
      <c r="U1133" t="str">
        <f t="shared" si="53"/>
        <v>insert into estados_cuenta (tipo_movimiento, concepto, fecha, cheque, total, deposito, pagado, estatus, created_at, updated_at, pagado_boolean, id_cuenta, id_admin) values('INGRESO','LUIS FERNANDO C','2019-6-27','',3500,3500,3500,'Pagado','2019-06-27 22:39:00','2019-06-27 22:39:00',1,3,2);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95D0-6651-AF4F-AE24-A3961E3A6EF8}">
  <dimension ref="A1:L6"/>
  <sheetViews>
    <sheetView workbookViewId="0">
      <selection activeCell="D1" sqref="D1"/>
    </sheetView>
  </sheetViews>
  <sheetFormatPr baseColWidth="10" defaultRowHeight="16" x14ac:dyDescent="0.2"/>
  <sheetData>
    <row r="1" spans="1:12" x14ac:dyDescent="0.2">
      <c r="A1" t="s">
        <v>135</v>
      </c>
      <c r="B1">
        <v>1</v>
      </c>
      <c r="K1" s="3"/>
      <c r="L1" s="3"/>
    </row>
    <row r="2" spans="1:12" x14ac:dyDescent="0.2">
      <c r="A2" t="s">
        <v>136</v>
      </c>
      <c r="B2">
        <v>2</v>
      </c>
      <c r="K2" s="3"/>
      <c r="L2" s="3"/>
    </row>
    <row r="3" spans="1:12" x14ac:dyDescent="0.2">
      <c r="A3" t="s">
        <v>137</v>
      </c>
      <c r="B3">
        <v>3</v>
      </c>
      <c r="K3" s="3"/>
      <c r="L3" s="3"/>
    </row>
    <row r="4" spans="1:12" x14ac:dyDescent="0.2">
      <c r="A4" t="s">
        <v>138</v>
      </c>
      <c r="B4">
        <v>4</v>
      </c>
      <c r="K4" s="3"/>
      <c r="L4" s="3"/>
    </row>
    <row r="5" spans="1:12" x14ac:dyDescent="0.2">
      <c r="A5" t="s">
        <v>139</v>
      </c>
      <c r="B5">
        <v>5</v>
      </c>
      <c r="K5" s="3"/>
      <c r="L5" s="3"/>
    </row>
    <row r="6" spans="1:12" x14ac:dyDescent="0.2">
      <c r="A6" t="s">
        <v>140</v>
      </c>
      <c r="B6">
        <v>6</v>
      </c>
      <c r="K6" s="3"/>
      <c r="L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Valenz</dc:creator>
  <cp:lastModifiedBy>Martin Valenz</cp:lastModifiedBy>
  <dcterms:created xsi:type="dcterms:W3CDTF">2019-06-28T03:45:13Z</dcterms:created>
  <dcterms:modified xsi:type="dcterms:W3CDTF">2019-07-01T05:45:08Z</dcterms:modified>
</cp:coreProperties>
</file>