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e07e48d03ebb44/Desktop/"/>
    </mc:Choice>
  </mc:AlternateContent>
  <xr:revisionPtr revIDLastSave="25" documentId="13_ncr:1_{926FCA76-629B-4D83-94EF-1A2760DA021F}" xr6:coauthVersionLast="47" xr6:coauthVersionMax="47" xr10:uidLastSave="{86217A41-A60A-4A89-9EA1-A3696AB85769}"/>
  <bookViews>
    <workbookView xWindow="-108" yWindow="-108" windowWidth="23256" windowHeight="12456" tabRatio="345" xr2:uid="{D63472A4-8300-4934-9C87-0EC792DCF89D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alario">APP!$D$12</definedName>
    <definedName name="sugestao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" i="1" l="1"/>
  <c r="C36" i="1"/>
  <c r="C37" i="1"/>
  <c r="C38" i="1"/>
  <c r="C39" i="1"/>
  <c r="C40" i="1"/>
  <c r="C41" i="1"/>
  <c r="H4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0" i="1"/>
  <c r="D21" i="1" s="1"/>
  <c r="C27" i="1"/>
  <c r="D27" i="1" s="1"/>
  <c r="C26" i="1"/>
  <c r="D26" i="1" s="1"/>
  <c r="C25" i="1"/>
  <c r="D25" i="1" s="1"/>
  <c r="C28" i="1"/>
  <c r="D28" i="1" s="1"/>
  <c r="C24" i="1"/>
  <c r="D24" i="1" s="1"/>
  <c r="D36" i="1" l="1"/>
  <c r="D41" i="1"/>
  <c r="D39" i="1"/>
  <c r="D38" i="1"/>
  <c r="D40" i="1"/>
  <c r="D37" i="1"/>
  <c r="D42" i="1" l="1"/>
</calcChain>
</file>

<file path=xl/sharedStrings.xml><?xml version="1.0" encoding="utf-8"?>
<sst xmlns="http://schemas.openxmlformats.org/spreadsheetml/2006/main" count="71" uniqueCount="34">
  <si>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</si>
  <si>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</si>
  <si>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</si>
  <si>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</si>
  <si>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</si>
  <si>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</si>
  <si>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 ?</t>
  </si>
  <si>
    <t>Quanto em 5 Anos ?</t>
  </si>
  <si>
    <t>Quanto em 10 Anos ?</t>
  </si>
  <si>
    <t>Quanto em 20 Anos ?</t>
  </si>
  <si>
    <t>Quanto em 30 Anos ?</t>
  </si>
  <si>
    <t xml:space="preserve"> Cenários</t>
  </si>
  <si>
    <t>Dividendo</t>
  </si>
  <si>
    <t>Rendimento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</si>
  <si>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</si>
  <si>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</si>
  <si>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</si>
  <si>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</si>
  <si>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</si>
  <si>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</si>
  <si>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</si>
  <si>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</si>
  <si>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</si>
  <si>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</si>
  <si>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</si>
  <si>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</si>
  <si>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</si>
  <si>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</si>
  <si>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</si>
  <si>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</si>
  <si>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</si>
  <si>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</si>
  <si>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Moderado-TIJOLO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</si>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</sst>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b/>
      <sz val="20"/>
      <color theme="0"/>
      <name val="Segoe UI Semibold"/>
      <family val="2"/>
    </font>
    <font>
      <b/>
      <sz val="20"/>
      <color theme="0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sz val="12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1"/>
      <color rgb="FF9C5700"/>
      <name val="Aptos Display"/>
      <family val="2"/>
      <scheme val="major"/>
    </font>
    <font>
      <b/>
      <u/>
      <sz val="11"/>
      <color theme="1"/>
      <name val="Aptos Display"/>
      <family val="2"/>
      <scheme val="major"/>
    </font>
  </fonts>
  <fills count="10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5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hair">
        <color theme="0" tint="-0.14996795556505021"/>
      </left>
      <right style="medium">
        <color indexed="64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2" fillId="2" borderId="0" xfId="3"/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9" fontId="0" fillId="7" borderId="0" xfId="0" applyNumberFormat="1" applyFill="1" applyAlignment="1">
      <alignment horizontal="center"/>
    </xf>
    <xf numFmtId="9" fontId="2" fillId="2" borderId="0" xfId="2" applyFont="1" applyFill="1"/>
    <xf numFmtId="0" fontId="3" fillId="8" borderId="0" xfId="0" applyFont="1" applyFill="1"/>
    <xf numFmtId="0" fontId="3" fillId="8" borderId="0" xfId="0" applyFont="1" applyFill="1" applyAlignment="1">
      <alignment horizontal="center"/>
    </xf>
    <xf numFmtId="0" fontId="6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right"/>
    </xf>
    <xf numFmtId="0" fontId="4" fillId="9" borderId="2" xfId="0" applyFont="1" applyFill="1" applyBorder="1" applyAlignment="1">
      <alignment horizontal="right" vertical="center"/>
    </xf>
    <xf numFmtId="0" fontId="7" fillId="3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/>
    </xf>
    <xf numFmtId="0" fontId="9" fillId="5" borderId="14" xfId="0" applyFont="1" applyFill="1" applyBorder="1" applyAlignment="1">
      <alignment horizontal="left" indent="3"/>
    </xf>
    <xf numFmtId="0" fontId="9" fillId="5" borderId="15" xfId="0" applyFont="1" applyFill="1" applyBorder="1" applyAlignment="1">
      <alignment horizontal="left" indent="3"/>
    </xf>
    <xf numFmtId="164" fontId="10" fillId="0" borderId="16" xfId="1" applyNumberFormat="1" applyFont="1" applyBorder="1" applyAlignment="1">
      <alignment horizontal="center"/>
    </xf>
    <xf numFmtId="0" fontId="9" fillId="5" borderId="17" xfId="0" applyFont="1" applyFill="1" applyBorder="1" applyAlignment="1">
      <alignment horizontal="left" indent="3"/>
    </xf>
    <xf numFmtId="0" fontId="9" fillId="5" borderId="18" xfId="0" applyFont="1" applyFill="1" applyBorder="1" applyAlignment="1">
      <alignment horizontal="left" indent="3"/>
    </xf>
    <xf numFmtId="10" fontId="10" fillId="0" borderId="19" xfId="0" applyNumberFormat="1" applyFont="1" applyBorder="1" applyAlignment="1">
      <alignment horizontal="center"/>
    </xf>
    <xf numFmtId="0" fontId="9" fillId="5" borderId="20" xfId="0" applyFont="1" applyFill="1" applyBorder="1" applyAlignment="1">
      <alignment horizontal="left" indent="3"/>
    </xf>
    <xf numFmtId="0" fontId="9" fillId="5" borderId="21" xfId="0" applyFont="1" applyFill="1" applyBorder="1" applyAlignment="1">
      <alignment horizontal="left" indent="3"/>
    </xf>
    <xf numFmtId="164" fontId="10" fillId="5" borderId="22" xfId="0" applyNumberFormat="1" applyFont="1" applyFill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10" fontId="11" fillId="0" borderId="19" xfId="0" applyNumberFormat="1" applyFont="1" applyBorder="1" applyAlignment="1">
      <alignment horizontal="center"/>
    </xf>
    <xf numFmtId="0" fontId="12" fillId="4" borderId="17" xfId="0" applyFont="1" applyFill="1" applyBorder="1" applyAlignment="1">
      <alignment horizontal="left" indent="3"/>
    </xf>
    <xf numFmtId="0" fontId="12" fillId="4" borderId="18" xfId="0" applyFont="1" applyFill="1" applyBorder="1" applyAlignment="1">
      <alignment horizontal="left" indent="3"/>
    </xf>
    <xf numFmtId="8" fontId="11" fillId="4" borderId="19" xfId="0" applyNumberFormat="1" applyFont="1" applyFill="1" applyBorder="1" applyAlignment="1">
      <alignment horizontal="center"/>
    </xf>
    <xf numFmtId="0" fontId="12" fillId="4" borderId="20" xfId="0" applyFont="1" applyFill="1" applyBorder="1" applyAlignment="1">
      <alignment horizontal="left" indent="3"/>
    </xf>
    <xf numFmtId="0" fontId="12" fillId="4" borderId="21" xfId="0" applyFont="1" applyFill="1" applyBorder="1" applyAlignment="1">
      <alignment horizontal="left" indent="3"/>
    </xf>
    <xf numFmtId="8" fontId="11" fillId="4" borderId="22" xfId="0" applyNumberFormat="1" applyFont="1" applyFill="1" applyBorder="1" applyAlignment="1">
      <alignment horizontal="center"/>
    </xf>
    <xf numFmtId="0" fontId="9" fillId="5" borderId="5" xfId="0" applyFont="1" applyFill="1" applyBorder="1" applyAlignment="1">
      <alignment horizontal="left" indent="3"/>
    </xf>
    <xf numFmtId="164" fontId="10" fillId="5" borderId="6" xfId="0" applyNumberFormat="1" applyFont="1" applyFill="1" applyBorder="1" applyAlignment="1">
      <alignment horizontal="center"/>
    </xf>
    <xf numFmtId="164" fontId="10" fillId="5" borderId="7" xfId="0" applyNumberFormat="1" applyFont="1" applyFill="1" applyBorder="1" applyAlignment="1">
      <alignment horizontal="center"/>
    </xf>
    <xf numFmtId="0" fontId="9" fillId="5" borderId="8" xfId="0" applyFont="1" applyFill="1" applyBorder="1" applyAlignment="1">
      <alignment horizontal="left" indent="3"/>
    </xf>
    <xf numFmtId="164" fontId="10" fillId="5" borderId="9" xfId="0" applyNumberFormat="1" applyFont="1" applyFill="1" applyBorder="1" applyAlignment="1">
      <alignment horizontal="center"/>
    </xf>
    <xf numFmtId="164" fontId="10" fillId="5" borderId="10" xfId="0" applyNumberFormat="1" applyFont="1" applyFill="1" applyBorder="1" applyAlignment="1">
      <alignment horizontal="center"/>
    </xf>
    <xf numFmtId="0" fontId="9" fillId="5" borderId="11" xfId="0" applyFont="1" applyFill="1" applyBorder="1" applyAlignment="1">
      <alignment horizontal="left" indent="3"/>
    </xf>
    <xf numFmtId="164" fontId="10" fillId="5" borderId="12" xfId="0" applyNumberFormat="1" applyFont="1" applyFill="1" applyBorder="1" applyAlignment="1">
      <alignment horizontal="center"/>
    </xf>
    <xf numFmtId="164" fontId="10" fillId="5" borderId="13" xfId="0" applyNumberFormat="1" applyFont="1" applyFill="1" applyBorder="1" applyAlignment="1">
      <alignment horizontal="center"/>
    </xf>
    <xf numFmtId="0" fontId="10" fillId="0" borderId="0" xfId="0" applyFont="1"/>
    <xf numFmtId="0" fontId="13" fillId="2" borderId="0" xfId="3" applyFont="1"/>
    <xf numFmtId="0" fontId="13" fillId="2" borderId="0" xfId="3" applyFont="1" applyAlignment="1">
      <alignment horizontal="center"/>
    </xf>
    <xf numFmtId="0" fontId="11" fillId="5" borderId="0" xfId="0" applyFont="1" applyFill="1"/>
    <xf numFmtId="164" fontId="11" fillId="5" borderId="0" xfId="1" applyNumberFormat="1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9" fontId="10" fillId="0" borderId="0" xfId="0" applyNumberFormat="1" applyFont="1" applyAlignment="1">
      <alignment horizontal="center"/>
    </xf>
    <xf numFmtId="164" fontId="10" fillId="5" borderId="0" xfId="0" applyNumberFormat="1" applyFont="1" applyFill="1" applyAlignment="1">
      <alignment horizontal="center"/>
    </xf>
    <xf numFmtId="0" fontId="11" fillId="6" borderId="0" xfId="0" applyFont="1" applyFill="1"/>
    <xf numFmtId="164" fontId="11" fillId="6" borderId="0" xfId="0" applyNumberFormat="1" applyFont="1" applyFill="1" applyAlignment="1">
      <alignment horizontal="center"/>
    </xf>
    <xf numFmtId="0" fontId="14" fillId="5" borderId="0" xfId="0" applyFont="1" applyFill="1"/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E593"/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APP!$C$35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4DE-4272-B783-D45FA3FBEF7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4DE-4272-B783-D45FA3FBEF7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4DE-4272-B783-D45FA3FBEF7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B4DE-4272-B783-D45FA3FBEF7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B4DE-4272-B783-D45FA3FBEF7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B4DE-4272-B783-D45FA3FBEF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APP!$C$36:$C$41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29-4386-8C2E-9F990CFD8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346364</xdr:colOff>
      <xdr:row>1</xdr:row>
      <xdr:rowOff>3587</xdr:rowOff>
    </xdr:from>
    <xdr:to>
      <xdr:col>4</xdr:col>
      <xdr:colOff>13854</xdr:colOff>
      <xdr:row>9</xdr:row>
      <xdr:rowOff>25401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06C0C26-EE62-D9A1-8A3D-A7E61EE75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943" b="27943"/>
        <a:stretch/>
      </xdr:blipFill>
      <xdr:spPr>
        <a:xfrm>
          <a:off x="346364" y="183696"/>
          <a:ext cx="5507181" cy="1462687"/>
        </a:xfrm>
        <a:prstGeom prst="rect">
          <a:avLst/>
        </a:prstGeom>
        <a:effectLst>
          <a:softEdge rad="38100"/>
        </a:effectLst>
      </xdr:spPr>
    </xdr:pic>
    <xdr:clientData/>
  </xdr:twoCellAnchor>
  <xdr:twoCellAnchor>
    <xdr:from>
      <xdr:col>0</xdr:col>
      <xdr:colOff>317046</xdr:colOff>
      <xdr:row>42</xdr:row>
      <xdr:rowOff>97971</xdr:rowOff>
    </xdr:from>
    <xdr:to>
      <xdr:col>3</xdr:col>
      <xdr:colOff>892175</xdr:colOff>
      <xdr:row>55</xdr:row>
      <xdr:rowOff>35832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4B8E7C0-F2C3-7792-03A6-894CBA5335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0B514-4758-45B7-9E7C-BEE6ADE55698}">
  <dimension ref="A10:H65"/>
  <sheetViews>
    <sheetView showGridLines="0" tabSelected="1" zoomScale="110" zoomScaleNormal="110" workbookViewId="0">
      <selection activeCell="B33" sqref="B33"/>
    </sheetView>
  </sheetViews>
  <sheetFormatPr defaultColWidth="0" defaultRowHeight="14.4" x14ac:dyDescent="0.3"/>
  <cols>
    <col min="1" max="1" width="5.88671875" customWidth="1"/>
    <col min="2" max="2" width="46.77734375" customWidth="1"/>
    <col min="3" max="3" width="17.44140625" bestFit="1" customWidth="1"/>
    <col min="4" max="4" width="15" customWidth="1"/>
    <col min="5" max="5" width="5.77734375" customWidth="1"/>
    <col min="9" max="16384" width="8.77734375" hidden="1"/>
  </cols>
  <sheetData>
    <row r="10" spans="2:4" ht="15" thickBot="1" x14ac:dyDescent="0.35"/>
    <row r="11" spans="2:4" ht="27" x14ac:dyDescent="0.4">
      <c r="B11" s="19" t="s">
        <v>15</v>
      </c>
      <c r="C11" s="16"/>
      <c r="D11" s="17"/>
    </row>
    <row r="12" spans="2:4" ht="15.6" x14ac:dyDescent="0.3">
      <c r="B12" s="21" t="s">
        <v>14</v>
      </c>
      <c r="C12" s="22"/>
      <c r="D12" s="23">
        <v>2000</v>
      </c>
    </row>
    <row r="13" spans="2:4" ht="15.6" x14ac:dyDescent="0.3">
      <c r="B13" s="24" t="s">
        <v>13</v>
      </c>
      <c r="C13" s="25"/>
      <c r="D13" s="26">
        <v>6.0000000000000001E-3</v>
      </c>
    </row>
    <row r="14" spans="2:4" ht="16.2" thickBot="1" x14ac:dyDescent="0.35">
      <c r="B14" s="27" t="s">
        <v>33</v>
      </c>
      <c r="C14" s="28"/>
      <c r="D14" s="29">
        <f>D12*30%</f>
        <v>600</v>
      </c>
    </row>
    <row r="15" spans="2:4" ht="15" thickBot="1" x14ac:dyDescent="0.35"/>
    <row r="16" spans="2:4" ht="28.5" customHeight="1" x14ac:dyDescent="0.3">
      <c r="B16" s="18" t="s">
        <v>5</v>
      </c>
      <c r="C16" s="14"/>
      <c r="D16" s="15"/>
    </row>
    <row r="17" spans="1:5" ht="15.6" x14ac:dyDescent="0.3">
      <c r="B17" s="21" t="s">
        <v>0</v>
      </c>
      <c r="C17" s="22"/>
      <c r="D17" s="30">
        <v>200</v>
      </c>
    </row>
    <row r="18" spans="1:5" ht="15.6" x14ac:dyDescent="0.3">
      <c r="B18" s="24" t="s">
        <v>1</v>
      </c>
      <c r="C18" s="25"/>
      <c r="D18" s="31">
        <v>5</v>
      </c>
    </row>
    <row r="19" spans="1:5" ht="15.6" x14ac:dyDescent="0.3">
      <c r="B19" s="24" t="s">
        <v>2</v>
      </c>
      <c r="C19" s="25"/>
      <c r="D19" s="32">
        <v>1.0789999999999999E-2</v>
      </c>
    </row>
    <row r="20" spans="1:5" ht="15.6" x14ac:dyDescent="0.3">
      <c r="B20" s="33" t="s">
        <v>3</v>
      </c>
      <c r="C20" s="34"/>
      <c r="D20" s="35">
        <f>FV(taxa_mensal,qtd_anos*12,aporte*-1)</f>
        <v>16755.382799697527</v>
      </c>
    </row>
    <row r="21" spans="1:5" ht="16.2" thickBot="1" x14ac:dyDescent="0.35">
      <c r="B21" s="36" t="s">
        <v>4</v>
      </c>
      <c r="C21" s="37"/>
      <c r="D21" s="38">
        <f>patrimonio*rendimento_carteira</f>
        <v>100.53229679818516</v>
      </c>
    </row>
    <row r="22" spans="1:5" ht="15" thickBot="1" x14ac:dyDescent="0.35"/>
    <row r="23" spans="1:5" ht="29.4" x14ac:dyDescent="0.3">
      <c r="B23" s="18" t="s">
        <v>11</v>
      </c>
      <c r="C23" s="14"/>
      <c r="D23" s="20" t="s">
        <v>12</v>
      </c>
    </row>
    <row r="24" spans="1:5" ht="15.6" x14ac:dyDescent="0.3">
      <c r="A24" s="1">
        <v>2</v>
      </c>
      <c r="B24" s="39" t="s">
        <v>6</v>
      </c>
      <c r="C24" s="40">
        <f>FV($D$19,$A24*12,$D$17*-1)</f>
        <v>5445.5254595290435</v>
      </c>
      <c r="D24" s="41">
        <f>C24*rendimento_carteira</f>
        <v>32.673152757174265</v>
      </c>
    </row>
    <row r="25" spans="1:5" ht="15.6" x14ac:dyDescent="0.3">
      <c r="A25" s="1">
        <v>5</v>
      </c>
      <c r="B25" s="42" t="s">
        <v>7</v>
      </c>
      <c r="C25" s="43">
        <f>FV($D$19,$A25*12,$D$17*-1)</f>
        <v>16755.382799697527</v>
      </c>
      <c r="D25" s="44">
        <f>C25*rendimento_carteira</f>
        <v>100.53229679818516</v>
      </c>
    </row>
    <row r="26" spans="1:5" ht="15.6" x14ac:dyDescent="0.3">
      <c r="A26" s="1">
        <v>10</v>
      </c>
      <c r="B26" s="42" t="s">
        <v>8</v>
      </c>
      <c r="C26" s="43">
        <f>FV($D$19,$A26*12,$D$17*-1)</f>
        <v>48656.842506034438</v>
      </c>
      <c r="D26" s="44">
        <f>C26*rendimento_carteira</f>
        <v>291.94105503620665</v>
      </c>
    </row>
    <row r="27" spans="1:5" ht="15.6" x14ac:dyDescent="0.3">
      <c r="A27" s="1">
        <v>20</v>
      </c>
      <c r="B27" s="42" t="s">
        <v>9</v>
      </c>
      <c r="C27" s="43">
        <f>FV($D$19,$A27*12,$D$17*-1)</f>
        <v>225039.68001941612</v>
      </c>
      <c r="D27" s="44">
        <f>C27*rendimento_carteira</f>
        <v>1350.2380801164968</v>
      </c>
    </row>
    <row r="28" spans="1:5" ht="16.2" thickBot="1" x14ac:dyDescent="0.35">
      <c r="A28" s="1">
        <v>30</v>
      </c>
      <c r="B28" s="45" t="s">
        <v>10</v>
      </c>
      <c r="C28" s="46">
        <f>FV($D$19,$A28*12,$D$17*-1)</f>
        <v>864433.93100094295</v>
      </c>
      <c r="D28" s="47">
        <f>C28*rendimento_carteira</f>
        <v>5186.6035860056581</v>
      </c>
    </row>
    <row r="30" spans="1:5" x14ac:dyDescent="0.3">
      <c r="A30" s="48"/>
      <c r="B30" s="48"/>
      <c r="C30" s="48"/>
      <c r="D30" s="48"/>
      <c r="E30" s="48"/>
    </row>
    <row r="31" spans="1:5" x14ac:dyDescent="0.3">
      <c r="A31" s="48"/>
      <c r="B31" s="48"/>
      <c r="C31" s="48"/>
      <c r="D31" s="48"/>
      <c r="E31" s="48"/>
    </row>
    <row r="32" spans="1:5" x14ac:dyDescent="0.3">
      <c r="A32" s="48"/>
      <c r="B32" s="49" t="s">
        <v>20</v>
      </c>
      <c r="C32" s="50" t="s">
        <v>17</v>
      </c>
      <c r="D32" s="49"/>
      <c r="E32" s="48"/>
    </row>
    <row r="33" spans="1:5" x14ac:dyDescent="0.3">
      <c r="A33" s="48"/>
      <c r="B33" s="59" t="s">
        <v>19</v>
      </c>
      <c r="C33" s="52">
        <f>aporte</f>
        <v>200</v>
      </c>
      <c r="D33" s="51"/>
      <c r="E33" s="48"/>
    </row>
    <row r="34" spans="1:5" x14ac:dyDescent="0.3">
      <c r="A34" s="48"/>
      <c r="B34" s="48"/>
      <c r="C34" s="48"/>
      <c r="D34" s="48"/>
      <c r="E34" s="48"/>
    </row>
    <row r="35" spans="1:5" x14ac:dyDescent="0.3">
      <c r="A35" s="48"/>
      <c r="B35" s="53" t="s">
        <v>21</v>
      </c>
      <c r="C35" s="53" t="s">
        <v>22</v>
      </c>
      <c r="D35" s="53" t="s">
        <v>23</v>
      </c>
      <c r="E35" s="48"/>
    </row>
    <row r="36" spans="1:5" x14ac:dyDescent="0.3">
      <c r="A36" s="48"/>
      <c r="B36" s="54" t="s">
        <v>24</v>
      </c>
      <c r="C36" s="55">
        <f>VLOOKUP($C$32&amp;"-"&amp;B36,Planilha2!$A:$D,4,FALSE)</f>
        <v>0.32</v>
      </c>
      <c r="D36" s="56">
        <f>C36*$C$33</f>
        <v>64</v>
      </c>
      <c r="E36" s="48"/>
    </row>
    <row r="37" spans="1:5" x14ac:dyDescent="0.3">
      <c r="A37" s="48"/>
      <c r="B37" s="54" t="s">
        <v>25</v>
      </c>
      <c r="C37" s="55">
        <f>VLOOKUP($C$32&amp;"-"&amp;B37,Planilha2!$A:$D,4,FALSE)</f>
        <v>0.35</v>
      </c>
      <c r="D37" s="56">
        <f t="shared" ref="D37:D41" si="0">C37*$C$33</f>
        <v>70</v>
      </c>
      <c r="E37" s="48"/>
    </row>
    <row r="38" spans="1:5" x14ac:dyDescent="0.3">
      <c r="A38" s="48"/>
      <c r="B38" s="54" t="s">
        <v>26</v>
      </c>
      <c r="C38" s="55">
        <f>VLOOKUP($C$32&amp;"-"&amp;B38,Planilha2!$A:$D,4,FALSE)</f>
        <v>0.08</v>
      </c>
      <c r="D38" s="56">
        <f t="shared" si="0"/>
        <v>16</v>
      </c>
      <c r="E38" s="48"/>
    </row>
    <row r="39" spans="1:5" x14ac:dyDescent="0.3">
      <c r="A39" s="48"/>
      <c r="B39" s="54" t="s">
        <v>27</v>
      </c>
      <c r="C39" s="55">
        <f>VLOOKUP($C$32&amp;"-"&amp;B39,Planilha2!$A:$D,4,FALSE)</f>
        <v>0.05</v>
      </c>
      <c r="D39" s="56">
        <f t="shared" si="0"/>
        <v>10</v>
      </c>
      <c r="E39" s="48"/>
    </row>
    <row r="40" spans="1:5" x14ac:dyDescent="0.3">
      <c r="A40" s="48"/>
      <c r="B40" s="54" t="s">
        <v>28</v>
      </c>
      <c r="C40" s="55">
        <f>VLOOKUP($C$32&amp;"-"&amp;B40,Planilha2!$A:$D,4,FALSE)</f>
        <v>0.1</v>
      </c>
      <c r="D40" s="56">
        <f t="shared" si="0"/>
        <v>20</v>
      </c>
      <c r="E40" s="48"/>
    </row>
    <row r="41" spans="1:5" x14ac:dyDescent="0.3">
      <c r="A41" s="48"/>
      <c r="B41" s="54" t="s">
        <v>29</v>
      </c>
      <c r="C41" s="55">
        <f>VLOOKUP($C$32&amp;"-"&amp;B41,Planilha2!$A:$D,4,FALSE)</f>
        <v>0.1</v>
      </c>
      <c r="D41" s="56">
        <f t="shared" si="0"/>
        <v>20</v>
      </c>
      <c r="E41" s="48"/>
    </row>
    <row r="42" spans="1:5" x14ac:dyDescent="0.3">
      <c r="A42" s="48"/>
      <c r="B42" s="57"/>
      <c r="C42" s="57"/>
      <c r="D42" s="58">
        <f>SUM(D36:D41)</f>
        <v>200</v>
      </c>
      <c r="E42" s="48"/>
    </row>
    <row r="43" spans="1:5" x14ac:dyDescent="0.3">
      <c r="A43" s="48"/>
      <c r="B43" s="48"/>
      <c r="C43" s="48"/>
      <c r="D43" s="48"/>
      <c r="E43" s="48"/>
    </row>
    <row r="44" spans="1:5" x14ac:dyDescent="0.3">
      <c r="A44" s="48"/>
      <c r="B44" s="48"/>
      <c r="C44" s="48"/>
      <c r="D44" s="48"/>
      <c r="E44" s="48"/>
    </row>
    <row r="45" spans="1:5" x14ac:dyDescent="0.3">
      <c r="A45" s="48"/>
      <c r="B45" s="48"/>
      <c r="C45" s="48"/>
      <c r="D45" s="48"/>
      <c r="E45" s="48"/>
    </row>
    <row r="46" spans="1:5" x14ac:dyDescent="0.3">
      <c r="A46" s="48"/>
      <c r="B46" s="48"/>
      <c r="C46" s="48"/>
      <c r="D46" s="48"/>
      <c r="E46" s="48"/>
    </row>
    <row r="47" spans="1:5" x14ac:dyDescent="0.3">
      <c r="A47" s="48"/>
      <c r="B47" s="48"/>
      <c r="C47" s="48"/>
      <c r="D47" s="48"/>
      <c r="E47" s="48"/>
    </row>
    <row r="48" spans="1:5" x14ac:dyDescent="0.3">
      <c r="A48" s="48"/>
      <c r="B48" s="48"/>
      <c r="C48" s="48"/>
      <c r="D48" s="48"/>
      <c r="E48" s="48"/>
    </row>
    <row r="49" spans="1:5" x14ac:dyDescent="0.3">
      <c r="A49" s="48"/>
      <c r="B49" s="48"/>
      <c r="C49" s="48"/>
      <c r="D49" s="48"/>
      <c r="E49" s="48"/>
    </row>
    <row r="50" spans="1:5" x14ac:dyDescent="0.3">
      <c r="A50" s="48"/>
      <c r="B50" s="48"/>
      <c r="C50" s="48"/>
      <c r="D50" s="48"/>
      <c r="E50" s="48"/>
    </row>
    <row r="51" spans="1:5" x14ac:dyDescent="0.3">
      <c r="A51" s="48"/>
      <c r="B51" s="48"/>
      <c r="C51" s="48"/>
      <c r="D51" s="48"/>
      <c r="E51" s="48"/>
    </row>
    <row r="52" spans="1:5" x14ac:dyDescent="0.3">
      <c r="A52" s="48"/>
      <c r="B52" s="48"/>
      <c r="C52" s="48"/>
      <c r="D52" s="48"/>
      <c r="E52" s="48"/>
    </row>
    <row r="53" spans="1:5" x14ac:dyDescent="0.3">
      <c r="A53" s="48"/>
      <c r="B53" s="48"/>
      <c r="C53" s="48"/>
      <c r="D53" s="48"/>
      <c r="E53" s="48"/>
    </row>
    <row r="54" spans="1:5" x14ac:dyDescent="0.3">
      <c r="A54" s="48"/>
      <c r="B54" s="48"/>
      <c r="C54" s="48"/>
      <c r="D54" s="48"/>
      <c r="E54" s="48"/>
    </row>
    <row r="55" spans="1:5" x14ac:dyDescent="0.3">
      <c r="A55" s="48"/>
      <c r="B55" s="48"/>
      <c r="C55" s="48"/>
      <c r="D55" s="48"/>
      <c r="E55" s="48"/>
    </row>
    <row r="56" spans="1:5" x14ac:dyDescent="0.3">
      <c r="A56" s="48"/>
      <c r="B56" s="48"/>
      <c r="C56" s="48"/>
      <c r="D56" s="48"/>
      <c r="E56" s="48"/>
    </row>
    <row r="57" spans="1:5" x14ac:dyDescent="0.3">
      <c r="A57" s="48"/>
      <c r="B57" s="48"/>
      <c r="C57" s="48"/>
      <c r="D57" s="48"/>
      <c r="E57" s="48"/>
    </row>
    <row r="58" spans="1:5" x14ac:dyDescent="0.3">
      <c r="A58" s="48"/>
      <c r="B58" s="48"/>
      <c r="C58" s="48"/>
      <c r="D58" s="48"/>
      <c r="E58" s="48"/>
    </row>
    <row r="65" customFormat="1" x14ac:dyDescent="0.3"/>
  </sheetData>
  <mergeCells count="10">
    <mergeCell ref="B12:C12"/>
    <mergeCell ref="B13:C13"/>
    <mergeCell ref="B14:C14"/>
    <mergeCell ref="B20:C20"/>
    <mergeCell ref="B23:C23"/>
    <mergeCell ref="B17:C17"/>
    <mergeCell ref="B18:C18"/>
    <mergeCell ref="B19:C19"/>
    <mergeCell ref="B21:C21"/>
    <mergeCell ref="B16:D16"/>
  </mergeCells>
  <dataValidations count="1">
    <dataValidation type="list" allowBlank="1" showInputMessage="1" showErrorMessage="1" sqref="C32" xr:uid="{25FB6157-0D6F-4288-BDF6-1C9F16279EC9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3A6F9-1A8F-494B-BC52-78E26FF12D4E}">
  <dimension ref="A2:H21"/>
  <sheetViews>
    <sheetView showGridLines="0" zoomScale="115" zoomScaleNormal="115" workbookViewId="0">
      <selection activeCell="C7" sqref="C7"/>
    </sheetView>
  </sheetViews>
  <sheetFormatPr defaultRowHeight="14.4" x14ac:dyDescent="0.3"/>
  <cols>
    <col min="1" max="1" width="29.21875" bestFit="1" customWidth="1"/>
    <col min="2" max="2" width="11.5546875" bestFit="1" customWidth="1"/>
    <col min="3" max="3" width="17.77734375" bestFit="1" customWidth="1"/>
    <col min="7" max="7" width="15.33203125" bestFit="1" customWidth="1"/>
  </cols>
  <sheetData>
    <row r="2" spans="1:8" x14ac:dyDescent="0.3">
      <c r="A2" s="12" t="s">
        <v>31</v>
      </c>
      <c r="B2" s="12" t="s">
        <v>20</v>
      </c>
      <c r="C2" s="13" t="s">
        <v>21</v>
      </c>
      <c r="D2" s="13" t="s">
        <v>30</v>
      </c>
    </row>
    <row r="3" spans="1:8" x14ac:dyDescent="0.3">
      <c r="A3" t="str">
        <f>B3&amp;"-"&amp;C3</f>
        <v>Conservador-PAPEL</v>
      </c>
      <c r="B3" t="s">
        <v>16</v>
      </c>
      <c r="C3" s="2" t="s">
        <v>24</v>
      </c>
      <c r="D3" s="3">
        <v>0.3</v>
      </c>
      <c r="H3" t="s">
        <v>30</v>
      </c>
    </row>
    <row r="4" spans="1:8" x14ac:dyDescent="0.3">
      <c r="A4" t="str">
        <f t="shared" ref="A4:A20" si="0">B4&amp;"-"&amp;C4</f>
        <v>Conservador-TIJOLO</v>
      </c>
      <c r="B4" t="s">
        <v>16</v>
      </c>
      <c r="C4" s="2" t="s">
        <v>25</v>
      </c>
      <c r="D4" s="3">
        <v>0.5</v>
      </c>
      <c r="G4" s="4" t="s">
        <v>32</v>
      </c>
      <c r="H4" s="11">
        <f>VLOOKUP(G4,$A:$D,4,FALSE)</f>
        <v>0.35</v>
      </c>
    </row>
    <row r="5" spans="1:8" x14ac:dyDescent="0.3">
      <c r="A5" t="str">
        <f t="shared" si="0"/>
        <v>Conservador-HÍBRIDOS</v>
      </c>
      <c r="B5" t="s">
        <v>16</v>
      </c>
      <c r="C5" s="2" t="s">
        <v>26</v>
      </c>
      <c r="D5" s="3">
        <v>0.1</v>
      </c>
    </row>
    <row r="6" spans="1:8" x14ac:dyDescent="0.3">
      <c r="A6" t="str">
        <f t="shared" si="0"/>
        <v>Conservador-FOFs</v>
      </c>
      <c r="B6" t="s">
        <v>16</v>
      </c>
      <c r="C6" s="2" t="s">
        <v>27</v>
      </c>
      <c r="D6" s="3">
        <v>0.1</v>
      </c>
    </row>
    <row r="7" spans="1:8" x14ac:dyDescent="0.3">
      <c r="A7" t="str">
        <f t="shared" si="0"/>
        <v>Conservador-DESENVOLVIMENTO</v>
      </c>
      <c r="B7" t="s">
        <v>16</v>
      </c>
      <c r="C7" s="2" t="s">
        <v>28</v>
      </c>
      <c r="D7" s="3">
        <v>0</v>
      </c>
    </row>
    <row r="8" spans="1:8" ht="15" thickBot="1" x14ac:dyDescent="0.35">
      <c r="A8" s="5" t="str">
        <f t="shared" si="0"/>
        <v>Conservador-HOTELARIAS</v>
      </c>
      <c r="B8" s="5" t="s">
        <v>16</v>
      </c>
      <c r="C8" s="6" t="s">
        <v>29</v>
      </c>
      <c r="D8" s="7">
        <v>0</v>
      </c>
    </row>
    <row r="9" spans="1:8" x14ac:dyDescent="0.3">
      <c r="A9" t="str">
        <f t="shared" si="0"/>
        <v>Moderado-PAPEL</v>
      </c>
      <c r="B9" t="s">
        <v>17</v>
      </c>
      <c r="C9" s="2" t="s">
        <v>24</v>
      </c>
      <c r="D9" s="3">
        <v>0.32</v>
      </c>
    </row>
    <row r="10" spans="1:8" x14ac:dyDescent="0.3">
      <c r="A10" s="8" t="str">
        <f t="shared" si="0"/>
        <v>Moderado-TIJOLO</v>
      </c>
      <c r="B10" s="8" t="s">
        <v>17</v>
      </c>
      <c r="C10" s="9" t="s">
        <v>25</v>
      </c>
      <c r="D10" s="10">
        <v>0.35</v>
      </c>
    </row>
    <row r="11" spans="1:8" x14ac:dyDescent="0.3">
      <c r="A11" t="str">
        <f t="shared" si="0"/>
        <v>Moderado-HÍBRIDOS</v>
      </c>
      <c r="B11" t="s">
        <v>17</v>
      </c>
      <c r="C11" s="2" t="s">
        <v>26</v>
      </c>
      <c r="D11" s="3">
        <v>0.08</v>
      </c>
    </row>
    <row r="12" spans="1:8" x14ac:dyDescent="0.3">
      <c r="A12" t="str">
        <f t="shared" si="0"/>
        <v>Moderado-FOFs</v>
      </c>
      <c r="B12" t="s">
        <v>17</v>
      </c>
      <c r="C12" s="2" t="s">
        <v>27</v>
      </c>
      <c r="D12" s="3">
        <v>0.05</v>
      </c>
    </row>
    <row r="13" spans="1:8" x14ac:dyDescent="0.3">
      <c r="A13" t="str">
        <f t="shared" si="0"/>
        <v>Moderado-DESENVOLVIMENTO</v>
      </c>
      <c r="B13" t="s">
        <v>17</v>
      </c>
      <c r="C13" s="2" t="s">
        <v>28</v>
      </c>
      <c r="D13" s="3">
        <v>0.1</v>
      </c>
    </row>
    <row r="14" spans="1:8" ht="15" thickBot="1" x14ac:dyDescent="0.35">
      <c r="A14" s="5" t="str">
        <f t="shared" si="0"/>
        <v>Moderado-HOTELARIAS</v>
      </c>
      <c r="B14" s="5" t="s">
        <v>17</v>
      </c>
      <c r="C14" s="6" t="s">
        <v>29</v>
      </c>
      <c r="D14" s="7">
        <v>0.1</v>
      </c>
    </row>
    <row r="15" spans="1:8" x14ac:dyDescent="0.3">
      <c r="A15" t="str">
        <f t="shared" si="0"/>
        <v>Agressivo-PAPEL</v>
      </c>
      <c r="B15" t="s">
        <v>18</v>
      </c>
      <c r="C15" s="2" t="s">
        <v>24</v>
      </c>
      <c r="D15" s="3">
        <v>0.5</v>
      </c>
    </row>
    <row r="16" spans="1:8" x14ac:dyDescent="0.3">
      <c r="A16" t="str">
        <f t="shared" si="0"/>
        <v>Agressivo-TIJOLO</v>
      </c>
      <c r="B16" t="s">
        <v>18</v>
      </c>
      <c r="C16" s="2" t="s">
        <v>25</v>
      </c>
      <c r="D16" s="3">
        <v>0.1</v>
      </c>
    </row>
    <row r="17" spans="1:4" x14ac:dyDescent="0.3">
      <c r="A17" t="str">
        <f t="shared" si="0"/>
        <v>Agressivo-HÍBRIDOS</v>
      </c>
      <c r="B17" t="s">
        <v>18</v>
      </c>
      <c r="C17" s="2" t="s">
        <v>26</v>
      </c>
      <c r="D17" s="3">
        <v>0.05</v>
      </c>
    </row>
    <row r="18" spans="1:4" x14ac:dyDescent="0.3">
      <c r="A18" t="str">
        <f t="shared" si="0"/>
        <v>Agressivo-FOFs</v>
      </c>
      <c r="B18" t="s">
        <v>18</v>
      </c>
      <c r="C18" s="2" t="s">
        <v>27</v>
      </c>
      <c r="D18" s="3">
        <v>0.05</v>
      </c>
    </row>
    <row r="19" spans="1:4" x14ac:dyDescent="0.3">
      <c r="A19" t="str">
        <f t="shared" si="0"/>
        <v>Agressivo-DESENVOLVIMENTO</v>
      </c>
      <c r="B19" t="s">
        <v>18</v>
      </c>
      <c r="C19" s="2" t="s">
        <v>28</v>
      </c>
      <c r="D19" s="3">
        <v>0.2</v>
      </c>
    </row>
    <row r="20" spans="1:4" x14ac:dyDescent="0.3">
      <c r="A20" t="str">
        <f t="shared" si="0"/>
        <v>Agressivo-HOTELARIAS</v>
      </c>
      <c r="B20" t="s">
        <v>18</v>
      </c>
      <c r="C20" s="2" t="s">
        <v>29</v>
      </c>
      <c r="D20" s="3">
        <v>0.1</v>
      </c>
    </row>
    <row r="21" spans="1:4" x14ac:dyDescent="0.3">
      <c r="D21" s="2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Marco Souza Gomes</cp:lastModifiedBy>
  <dcterms:created xsi:type="dcterms:W3CDTF">2025-04-16T18:38:03Z</dcterms:created>
  <dcterms:modified xsi:type="dcterms:W3CDTF">2025-11-14T13:08:01Z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