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a/an")</f>
        <v>Употребление артикля a/an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IFERROR(__xludf.DUMMYFUNCTION("""COMPUTED_VALUE"""),"Причастия")</f>
        <v>Причастия</v>
      </c>
      <c r="B31" s="1">
        <f>IFERROR(__xludf.DUMMYFUNCTION("""COMPUTED_VALUE"""),30.0)</f>
        <v>30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простых предложениях")</f>
        <v>Пунктуация в простых предложениях</v>
      </c>
      <c r="B32" s="1">
        <f>IFERROR(__xludf.DUMMYFUNCTION("""COMPUTED_VALUE"""),31.0)</f>
        <v>31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IFERROR(__xludf.DUMMYFUNCTION("""COMPUTED_VALUE"""),"Пунктуация в сложных предложениях")</f>
        <v>Пунктуация в сложных предложениях</v>
      </c>
      <c r="B33" s="1">
        <f>IFERROR(__xludf.DUMMYFUNCTION("""COMPUTED_VALUE"""),32.0)</f>
        <v>32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4" s="1">
        <f>IFERROR(__xludf.DUMMYFUNCTION("""COMPUTED_VALUE"""),33.0)</f>
        <v>33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IFERROR(__xludf.DUMMYFUNCTION("""COMPUTED_VALUE"""),"Relative Clauses")</f>
        <v>Relative Clauses</v>
      </c>
      <c r="B35" s="1">
        <f>IFERROR(__xludf.DUMMYFUNCTION("""COMPUTED_VALUE"""),34.0)</f>
        <v>34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IFERROR(__xludf.DUMMYFUNCTION("""COMPUTED_VALUE"""),"Согласование времён в косвенной речи")</f>
        <v>Согласование времён в косвенной речи</v>
      </c>
      <c r="B36" s="1">
        <f>IFERROR(__xludf.DUMMYFUNCTION("""COMPUTED_VALUE"""),35.0)</f>
        <v>35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7" s="1">
        <f>IFERROR(__xludf.DUMMYFUNCTION("""COMPUTED_VALUE"""),36.0)</f>
        <v>36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8" s="1">
        <f>IFERROR(__xludf.DUMMYFUNCTION("""COMPUTED_VALUE"""),37.0)</f>
        <v>37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9" s="1">
        <f>IFERROR(__xludf.DUMMYFUNCTION("""COMPUTED_VALUE"""),38.0)</f>
        <v>38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40" s="1">
        <f>IFERROR(__xludf.DUMMYFUNCTION("""COMPUTED_VALUE"""),39.0)</f>
        <v>39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IFERROR(__xludf.DUMMYFUNCTION("""COMPUTED_VALUE"""),"Исключения в сравнении прилагательных")</f>
        <v>Исключения в сравнении прилагательных</v>
      </c>
      <c r="B41" s="1">
        <f>IFERROR(__xludf.DUMMYFUNCTION("""COMPUTED_VALUE"""),40.0)</f>
        <v>40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IFERROR(__xludf.DUMMYFUNCTION("""COMPUTED_VALUE"""),"Оборот as...as")</f>
        <v>Оборот as...as</v>
      </c>
      <c r="B42" s="1">
        <f>IFERROR(__xludf.DUMMYFUNCTION("""COMPUTED_VALUE"""),41.0)</f>
        <v>41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IFERROR(__xludf.DUMMYFUNCTION("""COMPUTED_VALUE"""),"Инфинитив и герундий после глаголов")</f>
        <v>Инфинитив и герундий после глаголов</v>
      </c>
      <c r="B43" s="1">
        <f>IFERROR(__xludf.DUMMYFUNCTION("""COMPUTED_VALUE"""),42.0)</f>
        <v>42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4" s="1">
        <f>IFERROR(__xludf.DUMMYFUNCTION("""COMPUTED_VALUE"""),43.0)</f>
        <v>43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IFERROR(__xludf.DUMMYFUNCTION("""COMPUTED_VALUE"""),"Stative Verbs")</f>
        <v>Stative Verbs</v>
      </c>
      <c r="B45" s="1">
        <f>IFERROR(__xludf.DUMMYFUNCTION("""COMPUTED_VALUE"""),44.0)</f>
        <v>44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IFERROR(__xludf.DUMMYFUNCTION("""COMPUTED_VALUE"""),"Нулевой тип условных предложений")</f>
        <v>Нулевой тип условных предложений</v>
      </c>
      <c r="B46" s="1">
        <f>IFERROR(__xludf.DUMMYFUNCTION("""COMPUTED_VALUE"""),45.0)</f>
        <v>45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IFERROR(__xludf.DUMMYFUNCTION("""COMPUTED_VALUE"""),"Первый тип условных предложений")</f>
        <v>Первый тип условных предложений</v>
      </c>
      <c r="B47" s="1">
        <f>IFERROR(__xludf.DUMMYFUNCTION("""COMPUTED_VALUE"""),46.0)</f>
        <v>46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IFERROR(__xludf.DUMMYFUNCTION("""COMPUTED_VALUE"""),"Второй тип условных предложений")</f>
        <v>Второй тип условных предложений</v>
      </c>
      <c r="B48" s="1">
        <f>IFERROR(__xludf.DUMMYFUNCTION("""COMPUTED_VALUE"""),47.0)</f>
        <v>47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IFERROR(__xludf.DUMMYFUNCTION("""COMPUTED_VALUE"""),"Третий тип условных предложений")</f>
        <v>Третий тип условных предложений</v>
      </c>
      <c r="B49" s="1">
        <f>IFERROR(__xludf.DUMMYFUNCTION("""COMPUTED_VALUE"""),48.0)</f>
        <v>48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IFERROR(__xludf.DUMMYFUNCTION("""COMPUTED_VALUE"""),"Конструкция «I wish..»")</f>
        <v>Конструкция «I wish..»</v>
      </c>
      <c r="B50" s="1">
        <f>IFERROR(__xludf.DUMMYFUNCTION("""COMPUTED_VALUE"""),49.0)</f>
        <v>49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 ""can""")</f>
        <v>Модальный глагол "can"</v>
      </c>
      <c r="B51" s="1">
        <f>IFERROR(__xludf.DUMMYFUNCTION("""COMPUTED_VALUE"""),50.0)</f>
        <v>50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""may""")</f>
        <v>Модальный глагол "may"</v>
      </c>
      <c r="B52" s="1">
        <f>IFERROR(__xludf.DUMMYFUNCTION("""COMPUTED_VALUE"""),51.0)</f>
        <v>51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глаголы ""shall"" и ""should""")</f>
        <v>Модальный глаголы "shall" и "should"</v>
      </c>
      <c r="B53" s="1">
        <f>IFERROR(__xludf.DUMMYFUNCTION("""COMPUTED_VALUE"""),52.0)</f>
        <v>52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""ought to""")</f>
        <v>Модальный глагол "ought to"</v>
      </c>
      <c r="B54" s="1">
        <f>IFERROR(__xludf.DUMMYFUNCTION("""COMPUTED_VALUE"""),53.0)</f>
        <v>53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""must""")</f>
        <v>Модальный глагол "must"</v>
      </c>
      <c r="B55" s="1">
        <f>IFERROR(__xludf.DUMMYFUNCTION("""COMPUTED_VALUE"""),54.0)</f>
        <v>54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IFERROR(__xludf.DUMMYFUNCTION("""COMPUTED_VALUE"""),"Модальный глагол ""have to""")</f>
        <v>Модальный глагол "have to"</v>
      </c>
      <c r="B56" s="1">
        <f>IFERROR(__xludf.DUMMYFUNCTION("""COMPUTED_VALUE"""),55.0)</f>
        <v>55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IFERROR(__xludf.DUMMYFUNCTION("""COMPUTED_VALUE"""),"Модальный глагол ""might""")</f>
        <v>Модальный глагол "might"</v>
      </c>
      <c r="B57" s="1">
        <f>IFERROR(__xludf.DUMMYFUNCTION("""COMPUTED_VALUE"""),56.0)</f>
        <v>56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IFERROR(__xludf.DUMMYFUNCTION("""COMPUTED_VALUE"""),"Глагол be to")</f>
        <v>Глагол be to</v>
      </c>
      <c r="B58" s="1">
        <f>IFERROR(__xludf.DUMMYFUNCTION("""COMPUTED_VALUE"""),57.0)</f>
        <v>57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used to")</f>
        <v>Конструкция used to</v>
      </c>
      <c r="B59" s="1">
        <f>IFERROR(__xludf.DUMMYFUNCTION("""COMPUTED_VALUE"""),58.0)</f>
        <v>58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IFERROR(__xludf.DUMMYFUNCTION("""COMPUTED_VALUE"""),"Конструкция to be used to")</f>
        <v>Конструкция to be used to</v>
      </c>
      <c r="B60" s="1">
        <f>IFERROR(__xludf.DUMMYFUNCTION("""COMPUTED_VALUE"""),59.0)</f>
        <v>59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IFERROR(__xludf.DUMMYFUNCTION("""COMPUTED_VALUE"""),"Конструкция to be going to")</f>
        <v>Конструкция to be going to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Have something done")</f>
        <v>Конструкция Have something done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 Would")</f>
        <v>Глагол Would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IFERROR(__xludf.DUMMYFUNCTION("""COMPUTED_VALUE"""),"Конструкции had better… / would rather")</f>
        <v>Конструкции had better… / would rather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IFERROR(__xludf.DUMMYFUNCTION("""COMPUTED_VALUE"""),"Конструкция Had better")</f>
        <v>Конструкция Had better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IFERROR(__xludf.DUMMYFUNCTION("""COMPUTED_VALUE"""),"Конструкции would prefer и would rather")</f>
        <v>Конструкции would prefer и would rather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IFERROR(__xludf.DUMMYFUNCTION("""COMPUTED_VALUE"""),"Согласование времен")</f>
        <v>Согласование времен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IFERROR(__xludf.DUMMYFUNCTION("""COMPUTED_VALUE"""),"Сложное дополнение")</f>
        <v>Сложное дополнение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IFERROR(__xludf.DUMMYFUNCTION("""COMPUTED_VALUE"""),"Сложное подлежащее")</f>
        <v>Сложное подлежащее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IFERROR(__xludf.DUMMYFUNCTION("""COMPUTED_VALUE"""),"Модальный глагол could")</f>
        <v>Модальный глагол could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IFERROR(__xludf.DUMMYFUNCTION("""COMPUTED_VALUE"""),"Tag questions")</f>
        <v>Tag questions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IFERROR(__xludf.DUMMYFUNCTION("""COMPUTED_VALUE"""),"Предложение с начальным it")</f>
        <v>Предложение с начальным it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IFERROR(__xludf.DUMMYFUNCTION("""COMPUTED_VALUE"""),"Простые предложения")</f>
        <v>Простые предложения</v>
      </c>
      <c r="B77" s="1">
        <f>IFERROR(__xludf.DUMMYFUNCTION("""COMPUTED_VALUE"""),76.0)</f>
        <v>76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IFERROR(__xludf.DUMMYFUNCTION("""COMPUTED_VALUE"""),"Герундий в предложении")</f>
        <v>Герундий в предложении</v>
      </c>
      <c r="B78" s="1">
        <f>IFERROR(__xludf.DUMMYFUNCTION("""COMPUTED_VALUE"""),77.0)</f>
        <v>77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IFERROR(__xludf.DUMMYFUNCTION("""COMPUTED_VALUE"""),"Инфинитив в предложении")</f>
        <v>Инфинитив в предложении</v>
      </c>
      <c r="B79" s="1">
        <f>IFERROR(__xludf.DUMMYFUNCTION("""COMPUTED_VALUE"""),78.0)</f>
        <v>78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IFERROR(__xludf.DUMMYFUNCTION("""COMPUTED_VALUE"""),"Конструкция ""it+to be""")</f>
        <v>Конструкция "it+to be"</v>
      </c>
      <c r="B80" s="1">
        <f>IFERROR(__xludf.DUMMYFUNCTION("""COMPUTED_VALUE"""),79.0)</f>
        <v>79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IFERROR(__xludf.DUMMYFUNCTION("""COMPUTED_VALUE"""),"Конструкция ""it takes""")</f>
        <v>Конструкция "it takes"</v>
      </c>
      <c r="B81" s="1">
        <f>IFERROR(__xludf.DUMMYFUNCTION("""COMPUTED_VALUE"""),80.0)</f>
        <v>80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82" s="1">
        <f>IFERROR(__xludf.DUMMYFUNCTION("""COMPUTED_VALUE"""),81.0)</f>
        <v>81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83" s="1">
        <f>IFERROR(__xludf.DUMMYFUNCTION("""COMPUTED_VALUE"""),82.0)</f>
        <v>82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4" s="1">
        <f>IFERROR(__xludf.DUMMYFUNCTION("""COMPUTED_VALUE"""),83.0)</f>
        <v>83</v>
      </c>
      <c r="C84" s="1"/>
      <c r="D84" s="1"/>
      <c r="E84" s="1" t="str">
        <f>IFERROR(__xludf.DUMMYFUNCTION("""COMPUTED_VALUE"""),"Фразовый глагол «hang»")</f>
        <v>Фразовый глагол «hang»</v>
      </c>
      <c r="F84" s="1">
        <f>IFERROR(__xludf.DUMMYFUNCTION("""COMPUTED_VALUE"""),284.0)</f>
        <v>284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IFERROR(__xludf.DUMMYFUNCTION("""COMPUTED_VALUE"""),"Причастие Participle 2")</f>
        <v>Причастие Participle 2</v>
      </c>
      <c r="B85" s="1">
        <f>IFERROR(__xludf.DUMMYFUNCTION("""COMPUTED_VALUE"""),84.0)</f>
        <v>84</v>
      </c>
      <c r="C85" s="1"/>
      <c r="D85" s="1"/>
      <c r="E85" s="1" t="str">
        <f>IFERROR(__xludf.DUMMYFUNCTION("""COMPUTED_VALUE"""),"Лексика «Problems and solutions»")</f>
        <v>Лексика «Problems and solutions»</v>
      </c>
      <c r="F85" s="1">
        <f>IFERROR(__xludf.DUMMYFUNCTION("""COMPUTED_VALUE"""),285.0)</f>
        <v>285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6" s="1">
        <f>IFERROR(__xludf.DUMMYFUNCTION("""COMPUTED_VALUE"""),85.0)</f>
        <v>85</v>
      </c>
      <c r="C86" s="1"/>
      <c r="D86" s="1"/>
      <c r="E86" s="1" t="str">
        <f>IFERROR(__xludf.DUMMYFUNCTION("""COMPUTED_VALUE"""),"Лексика «Movement and transport»")</f>
        <v>Лексика «Movement and transport»</v>
      </c>
      <c r="F86" s="1">
        <f>IFERROR(__xludf.DUMMYFUNCTION("""COMPUTED_VALUE"""),286.0)</f>
        <v>286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7" s="1">
        <f>IFERROR(__xludf.DUMMYFUNCTION("""COMPUTED_VALUE"""),86.0)</f>
        <v>86</v>
      </c>
      <c r="C87" s="1"/>
      <c r="D87" s="1"/>
      <c r="E87" s="1" t="str">
        <f>IFERROR(__xludf.DUMMYFUNCTION("""COMPUTED_VALUE"""),"Лексика «Chance and nature»")</f>
        <v>Лексика «Chance and nature»</v>
      </c>
      <c r="F87" s="1">
        <f>IFERROR(__xludf.DUMMYFUNCTION("""COMPUTED_VALUE"""),287.0)</f>
        <v>287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8" s="1">
        <f>IFERROR(__xludf.DUMMYFUNCTION("""COMPUTED_VALUE"""),87.0)</f>
        <v>87</v>
      </c>
      <c r="C88" s="1"/>
      <c r="D88" s="1"/>
      <c r="E88" s="1" t="str">
        <f>IFERROR(__xludf.DUMMYFUNCTION("""COMPUTED_VALUE"""),"Лексика «Materials and the built environment»")</f>
        <v>Лексика «Materials and the built environment»</v>
      </c>
      <c r="F88" s="1">
        <f>IFERROR(__xludf.DUMMYFUNCTION("""COMPUTED_VALUE"""),288.0)</f>
        <v>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9" s="1">
        <f>IFERROR(__xludf.DUMMYFUNCTION("""COMPUTED_VALUE"""),88.0)</f>
        <v>88</v>
      </c>
      <c r="C89" s="1"/>
      <c r="D89" s="1"/>
      <c r="E89" s="1" t="str">
        <f>IFERROR(__xludf.DUMMYFUNCTION("""COMPUTED_VALUE"""),"Лексика «Reactions and health»")</f>
        <v>Лексика «Reactions and health»</v>
      </c>
      <c r="F89" s="1">
        <f>IFERROR(__xludf.DUMMYFUNCTION("""COMPUTED_VALUE"""),289.0)</f>
        <v>289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90" s="1">
        <f>IFERROR(__xludf.DUMMYFUNCTION("""COMPUTED_VALUE"""),89.0)</f>
        <v>89</v>
      </c>
      <c r="C90" s="1"/>
      <c r="D90" s="1"/>
      <c r="E90" s="1" t="str">
        <f>IFERROR(__xludf.DUMMYFUNCTION("""COMPUTED_VALUE"""),"Лексика «Power and Social issues» ")</f>
        <v>Лексика «Power and Social issues» </v>
      </c>
      <c r="F90" s="1">
        <f>IFERROR(__xludf.DUMMYFUNCTION("""COMPUTED_VALUE"""),290.0)</f>
        <v>290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IFERROR(__xludf.DUMMYFUNCTION("""COMPUTED_VALUE"""),"Конструкция be able to")</f>
        <v>Конструкция be able to</v>
      </c>
      <c r="B91" s="1">
        <f>IFERROR(__xludf.DUMMYFUNCTION("""COMPUTED_VALUE"""),126.0)</f>
        <v>126</v>
      </c>
      <c r="C91" s="1"/>
      <c r="D91" s="1"/>
      <c r="E91" s="1" t="str">
        <f>IFERROR(__xludf.DUMMYFUNCTION("""COMPUTED_VALUE"""),"Лексика «Communication and the media»")</f>
        <v>Лексика «Communication and the media»</v>
      </c>
      <c r="F91" s="1">
        <f>IFERROR(__xludf.DUMMYFUNCTION("""COMPUTED_VALUE"""),291.0)</f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92" s="1">
        <f>IFERROR(__xludf.DUMMYFUNCTION("""COMPUTED_VALUE"""),90.0)</f>
        <v>90</v>
      </c>
      <c r="C92" s="1"/>
      <c r="D92" s="1"/>
      <c r="E92" s="1" t="str">
        <f>IFERROR(__xludf.DUMMYFUNCTION("""COMPUTED_VALUE"""),"Лексика «Quality and the arts»")</f>
        <v>Лексика «Quality and the arts»</v>
      </c>
      <c r="F92" s="1">
        <f>IFERROR(__xludf.DUMMYFUNCTION("""COMPUTED_VALUE"""),292.0)</f>
        <v>292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93" s="1">
        <f>IFERROR(__xludf.DUMMYFUNCTION("""COMPUTED_VALUE"""),91.0)</f>
        <v>91</v>
      </c>
      <c r="C93" s="1"/>
      <c r="D93" s="1"/>
      <c r="E93" s="1" t="str">
        <f>IFERROR(__xludf.DUMMYFUNCTION("""COMPUTED_VALUE"""),"Лексика «Relationships and people»")</f>
        <v>Лексика «Relationships and people»</v>
      </c>
      <c r="F93" s="1">
        <f>IFERROR(__xludf.DUMMYFUNCTION("""COMPUTED_VALUE"""),293.0)</f>
        <v>293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IFERROR(__xludf.DUMMYFUNCTION("""COMPUTED_VALUE"""),"Исключения в сравнении наречий")</f>
        <v>Исключения в сравнении наречий</v>
      </c>
      <c r="B94" s="1">
        <f>IFERROR(__xludf.DUMMYFUNCTION("""COMPUTED_VALUE"""),92.0)</f>
        <v>92</v>
      </c>
      <c r="C94" s="1"/>
      <c r="D94" s="1"/>
      <c r="E94" s="1" t="str">
        <f>IFERROR(__xludf.DUMMYFUNCTION("""COMPUTED_VALUE"""),"Лексика «Preference and Leisure activities»")</f>
        <v>Лексика «Preference and Leisure activities»</v>
      </c>
      <c r="F94" s="1">
        <f>IFERROR(__xludf.DUMMYFUNCTION("""COMPUTED_VALUE"""),294.0)</f>
        <v>294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5" s="1">
        <f>IFERROR(__xludf.DUMMYFUNCTION("""COMPUTED_VALUE"""),93.0)</f>
        <v>93</v>
      </c>
      <c r="C95" s="1"/>
      <c r="D95" s="1"/>
      <c r="E95" s="1" t="str">
        <f>IFERROR(__xludf.DUMMYFUNCTION("""COMPUTED_VALUE"""),"Лексика «Fun and games»")</f>
        <v>Лексика «Fun and games»</v>
      </c>
      <c r="F95" s="1">
        <f>IFERROR(__xludf.DUMMYFUNCTION("""COMPUTED_VALUE"""),295.0)</f>
        <v>295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IFERROR(__xludf.DUMMYFUNCTION("""COMPUTED_VALUE"""),"For-to construction, Causative form")</f>
        <v>For-to construction, Causative form</v>
      </c>
      <c r="B96" s="1">
        <f>IFERROR(__xludf.DUMMYFUNCTION("""COMPUTED_VALUE"""),94.0)</f>
        <v>94</v>
      </c>
      <c r="C96" s="1"/>
      <c r="D96" s="1"/>
      <c r="E96" s="1" t="str">
        <f>IFERROR(__xludf.DUMMYFUNCTION("""COMPUTED_VALUE"""),"Британский и американский английский")</f>
        <v>Британский и американский английский</v>
      </c>
      <c r="F96" s="1">
        <f>IFERROR(__xludf.DUMMYFUNCTION("""COMPUTED_VALUE"""),296.0)</f>
        <v>296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IFERROR(__xludf.DUMMYFUNCTION("""COMPUTED_VALUE"""),"Относительные местоимения")</f>
        <v>Относительные местоимения</v>
      </c>
      <c r="B97" s="1">
        <f>IFERROR(__xludf.DUMMYFUNCTION("""COMPUTED_VALUE"""),95.0)</f>
        <v>95</v>
      </c>
      <c r="C97" s="1"/>
      <c r="D97" s="1"/>
      <c r="E97" s="1" t="str">
        <f>IFERROR(__xludf.DUMMYFUNCTION("""COMPUTED_VALUE"""),"Лексика «Learning and doing»")</f>
        <v>Лексика «Learning and doing»</v>
      </c>
      <c r="F97" s="1">
        <f>IFERROR(__xludf.DUMMYFUNCTION("""COMPUTED_VALUE"""),297.0)</f>
        <v>297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IFERROR(__xludf.DUMMYFUNCTION("""COMPUTED_VALUE"""),"Порядок прилагательных")</f>
        <v>Порядок прилагательных</v>
      </c>
      <c r="B98" s="1">
        <f>IFERROR(__xludf.DUMMYFUNCTION("""COMPUTED_VALUE"""),96.0)</f>
        <v>96</v>
      </c>
      <c r="C98" s="1"/>
      <c r="D98" s="1"/>
      <c r="E98" s="1" t="str">
        <f>IFERROR(__xludf.DUMMYFUNCTION("""COMPUTED_VALUE"""),"Лексика «Coming and going»")</f>
        <v>Лексика «Coming and going»</v>
      </c>
      <c r="F98" s="1">
        <f>IFERROR(__xludf.DUMMYFUNCTION("""COMPUTED_VALUE"""),298.0)</f>
        <v>298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IFERROR(__xludf.DUMMYFUNCTION("""COMPUTED_VALUE"""),"Разница like/as")</f>
        <v>Разница like/as</v>
      </c>
      <c r="B99" s="1">
        <f>IFERROR(__xludf.DUMMYFUNCTION("""COMPUTED_VALUE"""),97.0)</f>
        <v>97</v>
      </c>
      <c r="C99" s="1"/>
      <c r="D99" s="1"/>
      <c r="E99" s="1" t="str">
        <f>IFERROR(__xludf.DUMMYFUNCTION("""COMPUTED_VALUE"""),"Лексика «Friends and relations»")</f>
        <v>Лексика «Friends and relations»</v>
      </c>
      <c r="F99" s="1">
        <f>IFERROR(__xludf.DUMMYFUNCTION("""COMPUTED_VALUE"""),299.0)</f>
        <v>299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IFERROR(__xludf.DUMMYFUNCTION("""COMPUTED_VALUE"""),"Собирательные существительные")</f>
        <v>Собирательные существительные</v>
      </c>
      <c r="B100" s="1">
        <f>IFERROR(__xludf.DUMMYFUNCTION("""COMPUTED_VALUE"""),98.0)</f>
        <v>98</v>
      </c>
      <c r="C100" s="1"/>
      <c r="D100" s="1"/>
      <c r="E100" s="1" t="str">
        <f>IFERROR(__xludf.DUMMYFUNCTION("""COMPUTED_VALUE"""),"Sending and receiving")</f>
        <v>Sending and receiving</v>
      </c>
      <c r="F100" s="1">
        <f>IFERROR(__xludf.DUMMYFUNCTION("""COMPUTED_VALUE"""),801.0)</f>
        <v>801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IFERROR(__xludf.DUMMYFUNCTION("""COMPUTED_VALUE"""),"Конструкция For-to-Infinitive")</f>
        <v>Конструкция For-to-Infinitive</v>
      </c>
      <c r="B101" s="1">
        <f>IFERROR(__xludf.DUMMYFUNCTION("""COMPUTED_VALUE"""),99.0)</f>
        <v>99</v>
      </c>
      <c r="C101" s="1"/>
      <c r="D101" s="1"/>
      <c r="E101" s="1" t="str">
        <f>IFERROR(__xludf.DUMMYFUNCTION("""COMPUTED_VALUE"""),"Buying and selling")</f>
        <v>Buying and selling</v>
      </c>
      <c r="F101" s="1">
        <f>IFERROR(__xludf.DUMMYFUNCTION("""COMPUTED_VALUE"""),802.0)</f>
        <v>802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IFERROR(__xludf.DUMMYFUNCTION("""COMPUTED_VALUE"""),"Инверсия")</f>
        <v>Инверсия</v>
      </c>
      <c r="B102" s="1">
        <f>IFERROR(__xludf.DUMMYFUNCTION("""COMPUTED_VALUE"""),701.0)</f>
        <v>701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tr">
        <f>IFERROR(__xludf.DUMMYFUNCTION("""COMPUTED_VALUE"""),"Члены предложения в английском языке")</f>
        <v>Члены предложения в английском языке</v>
      </c>
      <c r="B103" s="1">
        <f>IFERROR(__xludf.DUMMYFUNCTION("""COMPUTED_VALUE"""),702.0)</f>
        <v>702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