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IFERROR(__xludf.DUMMYFUNCTION("IMPORTRANGE(""https://docs.google.com/spreadsheets/d/1UPx6B44t1Te-3g2YDT3uRFD6HuoA0lXICoT63V7huQQ/edit"",""УМИТЫ!A:Z"")"),"Общая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IFERROR(__xludf.DUMMYFUNCTION("""COMPUTED_VALUE"""),"Оксиды")</f>
        <v>Оксиды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IFERROR(__xludf.DUMMYFUNCTION("""COMPUTED_VALUE"""),"Расчеты по химическим формулам. Уравнения реакций. Химия и жизнь")</f>
        <v>Расчеты по химическим формулам. Уравнения реакций. Химия и жизнь</v>
      </c>
      <c r="Z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IFERROR(__xludf.DUMMYFUNCTION("""COMPUTED_VALUE"""),"Составление уравнений реакций")</f>
        <v>Составление уравнений реакций</v>
      </c>
      <c r="Z2" s="1">
        <f>IFERROR(__xludf.DUMMYFUNCTION("""COMPUTED_VALUE"""),1201.0)</f>
        <v>1201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 и др.)")</f>
        <v>Химические свойства алканов (реакции замещения и др.)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IFERROR(__xludf.DUMMYFUNCTION("""COMPUTED_VALUE"""),"Органические полимеры")</f>
        <v>Органические полимеры</v>
      </c>
      <c r="X3" s="1">
        <f>IFERROR(__xludf.DUMMYFUNCTION("""COMPUTED_VALUE"""),1102.0)</f>
        <v>1102</v>
      </c>
      <c r="Y3" s="1" t="str">
        <f>IFERROR(__xludf.DUMMYFUNCTION("""COMPUTED_VALUE"""),"Установление логических связей")</f>
        <v>Установление логических связей</v>
      </c>
      <c r="Z3" s="1">
        <f>IFERROR(__xludf.DUMMYFUNCTION("""COMPUTED_VALUE"""),1202.0)</f>
        <v>1202</v>
      </c>
    </row>
    <row r="4">
      <c r="A4" s="1" t="str">
        <f>IFERROR(__xludf.DUMMYFUNCTION("""COMPUTED_VALUE"""),"Квантовые числа")</f>
        <v>Квантовые числа</v>
      </c>
      <c r="B4" s="1">
        <f>IFERROR(__xludf.DUMMYFUNCTION("""COMPUTED_VALUE"""),3.0)</f>
        <v>3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IFERROR(__xludf.DUMMYFUNCTION("""COMPUTED_VALUE"""),"Неорганические полимеры")</f>
        <v>Неорганические полимеры</v>
      </c>
      <c r="X4" s="1">
        <f>IFERROR(__xludf.DUMMYFUNCTION("""COMPUTED_VALUE"""),1103.0)</f>
        <v>1103</v>
      </c>
      <c r="Y4" s="1" t="str">
        <f>IFERROR(__xludf.DUMMYFUNCTION("""COMPUTED_VALUE"""),"Способы выражения концентрации вещества")</f>
        <v>Способы выражения концентрации вещества</v>
      </c>
      <c r="Z4" s="1">
        <f>IFERROR(__xludf.DUMMYFUNCTION("""COMPUTED_VALUE"""),1203.0)</f>
        <v>1203</v>
      </c>
    </row>
    <row r="5">
      <c r="A5" s="1" t="str">
        <f>IFERROR(__xludf.DUMMYFUNCTION("""COMPUTED_VALUE"""),"Порядок заполнения электронных орбиталей электронами и их строение")</f>
        <v>Порядок заполнения электронных орбиталей электронами и их строение</v>
      </c>
      <c r="B5" s="1">
        <f>IFERROR(__xludf.DUMMYFUNCTION("""COMPUTED_VALUE"""),4.0)</f>
        <v>4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IFERROR(__xludf.DUMMYFUNCTION("""COMPUTED_VALUE"""),"Основы номенклатуры органических соединений")</f>
        <v>Основы номенклатуры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IFERROR(__xludf.DUMMYFUNCTION("""COMPUTED_VALUE"""),"Природные полимеры")</f>
        <v>Природные полимеры</v>
      </c>
      <c r="X5" s="1">
        <f>IFERROR(__xludf.DUMMYFUNCTION("""COMPUTED_VALUE"""),1104.0)</f>
        <v>1104</v>
      </c>
      <c r="Y5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Z5" s="1">
        <f>IFERROR(__xludf.DUMMYFUNCTION("""COMPUTED_VALUE"""),1204.0)</f>
        <v>1204</v>
      </c>
    </row>
    <row r="6">
      <c r="A6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6" s="1">
        <f>IFERROR(__xludf.DUMMYFUNCTION("""COMPUTED_VALUE"""),5.0)</f>
        <v>5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IFERROR(__xludf.DUMMYFUNCTION("""COMPUTED_VALUE"""),"Синтетические полимеры")</f>
        <v>Синтетические полимеры</v>
      </c>
      <c r="X6" s="1">
        <f>IFERROR(__xludf.DUMMYFUNCTION("""COMPUTED_VALUE"""),1105.0)</f>
        <v>1105</v>
      </c>
      <c r="Y6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Z6" s="1">
        <f>IFERROR(__xludf.DUMMYFUNCTION("""COMPUTED_VALUE"""),1205.0)</f>
        <v>1205</v>
      </c>
    </row>
    <row r="7">
      <c r="A7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7" s="1">
        <f>IFERROR(__xludf.DUMMYFUNCTION("""COMPUTED_VALUE"""),6.0)</f>
        <v>6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IFERROR(__xludf.DUMMYFUNCTION("""COMPUTED_VALUE"""),"Искусственные полимеры")</f>
        <v>Искусственные полимеры</v>
      </c>
      <c r="X7" s="1">
        <f>IFERROR(__xludf.DUMMYFUNCTION("""COMPUTED_VALUE"""),1106.0)</f>
        <v>1106</v>
      </c>
      <c r="Y7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Z7" s="1">
        <f>IFERROR(__xludf.DUMMYFUNCTION("""COMPUTED_VALUE"""),1206.0)</f>
        <v>1206</v>
      </c>
    </row>
    <row r="8">
      <c r="A8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B8" s="1">
        <f>IFERROR(__xludf.DUMMYFUNCTION("""COMPUTED_VALUE"""),7.0)</f>
        <v>7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IFERROR(__xludf.DUMMYFUNCTION("""COMPUTED_VALUE"""),"Общие химические свойства предельных одноатомных спиртов")</f>
        <v>Общие химические свойства предельных одноатомных спиртов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8" s="1">
        <f>IFERROR(__xludf.DUMMYFUNCTION("""COMPUTED_VALUE"""),1107.0)</f>
        <v>1107</v>
      </c>
      <c r="Y8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Z8" s="1">
        <f>IFERROR(__xludf.DUMMYFUNCTION("""COMPUTED_VALUE"""),1207.0)</f>
        <v>1207</v>
      </c>
    </row>
    <row r="9">
      <c r="A9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9" s="1">
        <f>IFERROR(__xludf.DUMMYFUNCTION("""COMPUTED_VALUE"""),8.0)</f>
        <v>8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IFERROR(__xludf.DUMMYFUNCTION("""COMPUTED_VALUE"""),"Физические свойства полимеров")</f>
        <v>Физические свойства полимеров</v>
      </c>
      <c r="X9" s="1">
        <f>IFERROR(__xludf.DUMMYFUNCTION("""COMPUTED_VALUE"""),1108.0)</f>
        <v>1108</v>
      </c>
      <c r="Y9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9" s="1">
        <f>IFERROR(__xludf.DUMMYFUNCTION("""COMPUTED_VALUE"""),1208.0)</f>
        <v>1208</v>
      </c>
    </row>
    <row r="10">
      <c r="A10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10" s="1">
        <f>IFERROR(__xludf.DUMMYFUNCTION("""COMPUTED_VALUE"""),9.0)</f>
        <v>9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IFERROR(__xludf.DUMMYFUNCTION("""COMPUTED_VALUE"""),"Свойства полимеров")</f>
        <v>Свойства полимеров</v>
      </c>
      <c r="X10" s="1">
        <f>IFERROR(__xludf.DUMMYFUNCTION("""COMPUTED_VALUE"""),1109.0)</f>
        <v>1109</v>
      </c>
      <c r="Y10" s="1" t="str">
        <f>IFERROR(__xludf.DUMMYFUNCTION("""COMPUTED_VALUE"""),"Качественные реакции на органические соединения")</f>
        <v>Качественные реакции на органические соединения</v>
      </c>
      <c r="Z10" s="1">
        <f>IFERROR(__xludf.DUMMYFUNCTION("""COMPUTED_VALUE"""),1209.0)</f>
        <v>1209</v>
      </c>
    </row>
    <row r="11">
      <c r="A11" s="1" t="str">
        <f>IFERROR(__xludf.DUMMYFUNCTION("""COMPUTED_VALUE"""),"Полярная и неполярная ковалентные связи")</f>
        <v>Полярная и неполярная ковалентные связи</v>
      </c>
      <c r="B11" s="1">
        <f>IFERROR(__xludf.DUMMYFUNCTION("""COMPUTED_VALUE"""),10.0)</f>
        <v>10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IFERROR(__xludf.DUMMYFUNCTION("""COMPUTED_VALUE"""),"Получение резины. Вулканизация каучука")</f>
        <v>Получение резины. Вулканизация каучука</v>
      </c>
      <c r="X11" s="1">
        <f>IFERROR(__xludf.DUMMYFUNCTION("""COMPUTED_VALUE"""),1110.0)</f>
        <v>1110</v>
      </c>
      <c r="Y11" s="1" t="str">
        <f>IFERROR(__xludf.DUMMYFUNCTION("""COMPUTED_VALUE"""),"Понятие растворимости")</f>
        <v>Понятие растворимости</v>
      </c>
      <c r="Z11" s="1">
        <f>IFERROR(__xludf.DUMMYFUNCTION("""COMPUTED_VALUE"""),1210.0)</f>
        <v>1210</v>
      </c>
    </row>
    <row r="12">
      <c r="A12" s="1" t="str">
        <f>IFERROR(__xludf.DUMMYFUNCTION("""COMPUTED_VALUE"""),"Ионная связь")</f>
        <v>Ионная связь</v>
      </c>
      <c r="B12" s="1">
        <f>IFERROR(__xludf.DUMMYFUNCTION("""COMPUTED_VALUE"""),11.0)</f>
        <v>11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/>
      <c r="H12" s="1"/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(реакции замещения, присоединения, полимеризации и др.)")</f>
        <v>Химические свойства алкенов (реакции замещения, присоединения, полимеризации и др.)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/>
      <c r="X12" s="1"/>
      <c r="Y12" s="1" t="str">
        <f>IFERROR(__xludf.DUMMYFUNCTION("""COMPUTED_VALUE"""),"Понятие количества вещества")</f>
        <v>Понятие количества вещества</v>
      </c>
      <c r="Z12" s="1">
        <f>IFERROR(__xludf.DUMMYFUNCTION("""COMPUTED_VALUE"""),1211.0)</f>
        <v>1211</v>
      </c>
    </row>
    <row r="13">
      <c r="A13" s="1" t="str">
        <f>IFERROR(__xludf.DUMMYFUNCTION("""COMPUTED_VALUE"""),"Металлическая связь")</f>
        <v>Металлическая связь</v>
      </c>
      <c r="B13" s="1">
        <f>IFERROR(__xludf.DUMMYFUNCTION("""COMPUTED_VALUE"""),12.0)</f>
        <v>12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 t="str">
        <f>IFERROR(__xludf.DUMMYFUNCTION("""COMPUTED_VALUE"""),"Понятие массовой доли вещества / элемента")</f>
        <v>Понятие массовой доли вещества / элемента</v>
      </c>
      <c r="Z13" s="1">
        <f>IFERROR(__xludf.DUMMYFUNCTION("""COMPUTED_VALUE"""),1212.0)</f>
        <v>1212</v>
      </c>
    </row>
    <row r="14">
      <c r="A14" s="1" t="str">
        <f>IFERROR(__xludf.DUMMYFUNCTION("""COMPUTED_VALUE"""),"Водородная связь")</f>
        <v>Водородная связь</v>
      </c>
      <c r="B14" s="1">
        <f>IFERROR(__xludf.DUMMYFUNCTION("""COMPUTED_VALUE"""),13.0)</f>
        <v>13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 t="str">
        <f>IFERROR(__xludf.DUMMYFUNCTION("""COMPUTED_VALUE"""),"Именные реакции в органической химии")</f>
        <v>Именные реакции в органической химии</v>
      </c>
      <c r="P14" s="1">
        <f>IFERROR(__xludf.DUMMYFUNCTION("""COMPUTED_VALUE"""),713.0)</f>
        <v>713</v>
      </c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 t="str">
        <f>IFERROR(__xludf.DUMMYFUNCTION("""COMPUTED_VALUE"""),"Умение составлять и решать пропорции ")</f>
        <v>Умение составлять и решать пропорции </v>
      </c>
      <c r="Z14" s="1">
        <f>IFERROR(__xludf.DUMMYFUNCTION("""COMPUTED_VALUE"""),1213.0)</f>
        <v>1213</v>
      </c>
    </row>
    <row r="15">
      <c r="A15" s="1" t="str">
        <f>IFERROR(__xludf.DUMMYFUNCTION("""COMPUTED_VALUE"""),"Атомная решетка")</f>
        <v>Атомная решетка</v>
      </c>
      <c r="B15" s="1">
        <f>IFERROR(__xludf.DUMMYFUNCTION("""COMPUTED_VALUE"""),14.0)</f>
        <v>14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солей")</f>
        <v>Химические свойства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 t="str">
        <f>IFERROR(__xludf.DUMMYFUNCTION("""COMPUTED_VALUE"""),"Понятие объема вещества")</f>
        <v>Понятие объема вещества</v>
      </c>
      <c r="Z15" s="1">
        <f>IFERROR(__xludf.DUMMYFUNCTION("""COMPUTED_VALUE"""),1214.0)</f>
        <v>1214</v>
      </c>
    </row>
    <row r="16">
      <c r="A16" s="1" t="str">
        <f>IFERROR(__xludf.DUMMYFUNCTION("""COMPUTED_VALUE"""),"Молекулярная решетка")</f>
        <v>Молекулярная решетка</v>
      </c>
      <c r="B16" s="1">
        <f>IFERROR(__xludf.DUMMYFUNCTION("""COMPUTED_VALUE"""),15.0)</f>
        <v>15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 t="str">
        <f>IFERROR(__xludf.DUMMYFUNCTION("""COMPUTED_VALUE"""),"Общие химические свойства кислот")</f>
        <v>Общие химические свойства кислот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 t="str">
        <f>IFERROR(__xludf.DUMMYFUNCTION("""COMPUTED_VALUE"""),"Понятие массы вещества")</f>
        <v>Понятие массы вещества</v>
      </c>
      <c r="Z16" s="1">
        <f>IFERROR(__xludf.DUMMYFUNCTION("""COMPUTED_VALUE"""),1215.0)</f>
        <v>1215</v>
      </c>
    </row>
    <row r="17">
      <c r="A17" s="1" t="str">
        <f>IFERROR(__xludf.DUMMYFUNCTION("""COMPUTED_VALUE"""),"Ионная решетка")</f>
        <v>Ионная решетка</v>
      </c>
      <c r="B17" s="1">
        <f>IFERROR(__xludf.DUMMYFUNCTION("""COMPUTED_VALUE"""),16.0)</f>
        <v>16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 t="str">
        <f>IFERROR(__xludf.DUMMYFUNCTION("""COMPUTED_VALUE"""),"Качественные реакции на многоатомные спирты")</f>
        <v>Качественные реакции на многоатомные спирты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 t="str">
        <f>IFERROR(__xludf.DUMMYFUNCTION("""COMPUTED_VALUE"""),"Определение находится ли вещество, участвующее в реакции, в избытке или недостатке")</f>
        <v>Определение находится ли вещество, участвующее в реакции, в избытке или недостатке</v>
      </c>
      <c r="Z17" s="1">
        <f>IFERROR(__xludf.DUMMYFUNCTION("""COMPUTED_VALUE"""),1216.0)</f>
        <v>1216</v>
      </c>
    </row>
    <row r="18">
      <c r="A18" s="1" t="str">
        <f>IFERROR(__xludf.DUMMYFUNCTION("""COMPUTED_VALUE"""),"Металлическая решетка")</f>
        <v>Металлическая решетка</v>
      </c>
      <c r="B18" s="1">
        <f>IFERROR(__xludf.DUMMYFUNCTION("""COMPUTED_VALUE"""),17.0)</f>
        <v>17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 t="str">
        <f>IFERROR(__xludf.DUMMYFUNCTION("""COMPUTED_VALUE"""),"Качественные реакции на фенол")</f>
        <v>Качественные реакции на фенол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Z18" s="1">
        <f>IFERROR(__xludf.DUMMYFUNCTION("""COMPUTED_VALUE"""),1217.0)</f>
        <v>1217</v>
      </c>
    </row>
    <row r="19">
      <c r="A19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9" s="1">
        <f>IFERROR(__xludf.DUMMYFUNCTION("""COMPUTED_VALUE"""),18.0)</f>
        <v>18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 t="str">
        <f>IFERROR(__xludf.DUMMYFUNCTION("""COMPUTED_VALUE"""),"Изменение основных свойств в ряду аминов")</f>
        <v>Изменение основных свойств в ряду аминов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Z19" s="1">
        <f>IFERROR(__xludf.DUMMYFUNCTION("""COMPUTED_VALUE"""),1218.0)</f>
        <v>1218</v>
      </c>
    </row>
    <row r="20">
      <c r="A20" s="1" t="str">
        <f>IFERROR(__xludf.DUMMYFUNCTION("""COMPUTED_VALUE"""),"Закон постоянства состава вещества. Закон Авогадро")</f>
        <v>Закон постоянства состава вещества. Закон Авогадро</v>
      </c>
      <c r="B20" s="1">
        <f>IFERROR(__xludf.DUMMYFUNCTION("""COMPUTED_VALUE"""),19.0)</f>
        <v>19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 t="str">
        <f>IFERROR(__xludf.DUMMYFUNCTION("""COMPUTED_VALUE"""),"Особенности строения и свойств анилина")</f>
        <v>Особенности строения и свойств анилина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 t="str">
        <f>IFERROR(__xludf.DUMMYFUNCTION("""COMPUTED_VALUE"""),"Понятие примесей")</f>
        <v>Понятие примесей</v>
      </c>
      <c r="Z20" s="1">
        <f>IFERROR(__xludf.DUMMYFUNCTION("""COMPUTED_VALUE"""),1219.0)</f>
        <v>1219</v>
      </c>
    </row>
    <row r="21">
      <c r="A21" s="1" t="str">
        <f>IFERROR(__xludf.DUMMYFUNCTION("""COMPUTED_VALUE"""),"Понятие количества вещества. Постоянная Авогадро")</f>
        <v>Понятие количества вещества. Постоянная Авогадро</v>
      </c>
      <c r="B21" s="1">
        <f>IFERROR(__xludf.DUMMYFUNCTION("""COMPUTED_VALUE"""),20.0)</f>
        <v>20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 t="str">
        <f>IFERROR(__xludf.DUMMYFUNCTION("""COMPUTED_VALUE"""),"Волокна")</f>
        <v>Волокна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(реакции присоединения, замещения, полимеризации и др.)")</f>
        <v>Химические свойства алкинов (реакции присоединения, замещения, полимеризации и др.)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 t="str">
        <f>IFERROR(__xludf.DUMMYFUNCTION("""COMPUTED_VALUE"""),"Понятие плотности вещества")</f>
        <v>Понятие плотности вещества</v>
      </c>
      <c r="Z21" s="1">
        <f>IFERROR(__xludf.DUMMYFUNCTION("""COMPUTED_VALUE"""),1220.0)</f>
        <v>1220</v>
      </c>
    </row>
    <row r="22">
      <c r="A22" s="1" t="str">
        <f>IFERROR(__xludf.DUMMYFUNCTION("""COMPUTED_VALUE"""),"Закон сохранения массы")</f>
        <v>Закон сохранения массы</v>
      </c>
      <c r="B22" s="1">
        <f>IFERROR(__xludf.DUMMYFUNCTION("""COMPUTED_VALUE"""),21.0)</f>
        <v>21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 t="str">
        <f>IFERROR(__xludf.DUMMYFUNCTION("""COMPUTED_VALUE"""),"Механизмы образования связи: обменный и донорно-акцепторный")</f>
        <v>Механизмы образования связи: обменный и донорно-акцепторный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Z22" s="1">
        <f>IFERROR(__xludf.DUMMYFUNCTION("""COMPUTED_VALUE"""),1221.0)</f>
        <v>1221</v>
      </c>
    </row>
    <row r="23">
      <c r="A23" s="1" t="str">
        <f>IFERROR(__xludf.DUMMYFUNCTION("""COMPUTED_VALUE"""),"Закон объёмных отношений")</f>
        <v>Закон объёмных отношений</v>
      </c>
      <c r="B23" s="1">
        <f>IFERROR(__xludf.DUMMYFUNCTION("""COMPUTED_VALUE"""),22.0)</f>
        <v>22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 t="str">
        <f>IFERROR(__xludf.DUMMYFUNCTION("""COMPUTED_VALUE"""),"Умение составлять реакции ионного обмена на основе заданных условий")</f>
        <v>Умение составлять реакции ионного обмена на основе заданных условий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Z23" s="1">
        <f>IFERROR(__xludf.DUMMYFUNCTION("""COMPUTED_VALUE"""),1222.0)</f>
        <v>1222</v>
      </c>
    </row>
    <row r="24">
      <c r="A24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24" s="1">
        <f>IFERROR(__xludf.DUMMYFUNCTION("""COMPUTED_VALUE"""),23.0)</f>
        <v>23</v>
      </c>
      <c r="C24" s="1"/>
      <c r="D24" s="1"/>
      <c r="E24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IFERROR(__xludf.DUMMYFUNCTION("""COMPUTED_VALUE"""),"Применение аминов в фармацевтической промышленности")</f>
        <v>Применение аминов в фармацевтической промышленности</v>
      </c>
      <c r="V24" s="1">
        <f>IFERROR(__xludf.DUMMYFUNCTION("""COMPUTED_VALUE"""),1023.0)</f>
        <v>1023</v>
      </c>
      <c r="W24" s="1"/>
      <c r="X24" s="1"/>
      <c r="Y24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Z24" s="1">
        <f>IFERROR(__xludf.DUMMYFUNCTION("""COMPUTED_VALUE"""),1223.0)</f>
        <v>1223</v>
      </c>
    </row>
    <row r="25">
      <c r="A25" s="1" t="str">
        <f>IFERROR(__xludf.DUMMYFUNCTION("""COMPUTED_VALUE"""),"Понятие атомной массы")</f>
        <v>Понятие атомной массы</v>
      </c>
      <c r="B25" s="1">
        <f>IFERROR(__xludf.DUMMYFUNCTION("""COMPUTED_VALUE"""),24.0)</f>
        <v>24</v>
      </c>
      <c r="C25" s="1"/>
      <c r="D25" s="1"/>
      <c r="E25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IFERROR(__xludf.DUMMYFUNCTION("""COMPUTED_VALUE"""),"Анилин как сырье для производства анилиновых красителей")</f>
        <v>Анилин как сырье для производства анилиновых красителей</v>
      </c>
      <c r="V25" s="1">
        <f>IFERROR(__xludf.DUMMYFUNCTION("""COMPUTED_VALUE"""),1024.0)</f>
        <v>1024</v>
      </c>
      <c r="W25" s="1"/>
      <c r="X25" s="1"/>
      <c r="Y25" s="1" t="str">
        <f>IFERROR(__xludf.DUMMYFUNCTION("""COMPUTED_VALUE"""),"Нахождение объёма вещества")</f>
        <v>Нахождение объёма вещества</v>
      </c>
      <c r="Z25" s="1">
        <f>IFERROR(__xludf.DUMMYFUNCTION("""COMPUTED_VALUE"""),1224.0)</f>
        <v>1224</v>
      </c>
    </row>
    <row r="26">
      <c r="A26" s="1" t="str">
        <f>IFERROR(__xludf.DUMMYFUNCTION("""COMPUTED_VALUE"""),"Объединенный газовый закон")</f>
        <v>Объединенный газовый закон</v>
      </c>
      <c r="B26" s="1">
        <f>IFERROR(__xludf.DUMMYFUNCTION("""COMPUTED_VALUE"""),25.0)</f>
        <v>25</v>
      </c>
      <c r="C26" s="1"/>
      <c r="D26" s="1"/>
      <c r="E26" s="1" t="str">
        <f>IFERROR(__xludf.DUMMYFUNCTION("""COMPUTED_VALUE"""),"Умение сопоставлять мономеры и полимеры")</f>
        <v>Умение сопоставлять мономеры и полимеры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/>
      <c r="V26" s="1"/>
      <c r="W26" s="1"/>
      <c r="X26" s="1"/>
      <c r="Y26" s="1" t="str">
        <f>IFERROR(__xludf.DUMMYFUNCTION("""COMPUTED_VALUE"""),"Нахождение массы вещества")</f>
        <v>Нахождение массы вещества</v>
      </c>
      <c r="Z26" s="1">
        <f>IFERROR(__xludf.DUMMYFUNCTION("""COMPUTED_VALUE"""),1225.0)</f>
        <v>1225</v>
      </c>
    </row>
    <row r="27">
      <c r="A27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IFERROR(__xludf.DUMMYFUNCTION("""COMPUTED_VALUE"""),"Вещества и область их применения")</f>
        <v>Вещества и область их применения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Z27" s="1">
        <f>IFERROR(__xludf.DUMMYFUNCTION("""COMPUTED_VALUE"""),1226.0)</f>
        <v>1226</v>
      </c>
    </row>
    <row r="28">
      <c r="A28" s="1" t="str">
        <f>IFERROR(__xludf.DUMMYFUNCTION("""COMPUTED_VALUE"""),"Теория электролитической диссоциации и ее основные положения")</f>
        <v>Теория электролитической диссоциации и ее основные положения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IFERROR(__xludf.DUMMYFUNCTION("""COMPUTED_VALUE"""),"Источники получения веществ")</f>
        <v>Источники получения веществ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 t="str">
        <f>IFERROR(__xludf.DUMMYFUNCTION("""COMPUTED_VALUE"""),"Нахождение молекулярной формулы вещества по соотношению количеств атомов, входящих в его состав")</f>
        <v>Нахождение молекулярной формулы вещества по соотношению количеств атомов, входящих в его состав</v>
      </c>
      <c r="Z28" s="1">
        <f>IFERROR(__xludf.DUMMYFUNCTION("""COMPUTED_VALUE"""),1227.0)</f>
        <v>1227</v>
      </c>
    </row>
    <row r="29">
      <c r="A29" s="1" t="str">
        <f>IFERROR(__xludf.DUMMYFUNCTION("""COMPUTED_VALUE"""),"Кислотность среды. Понятие рН")</f>
        <v>Кислотность среды. Понятие рН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IFERROR(__xludf.DUMMYFUNCTION("""COMPUTED_VALUE"""),"Получение ангидридов карбоновых кислот")</f>
        <v>Получение ангидридов карбоновых кислот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 t="str">
        <f>IFERROR(__xludf.DUMMYFUNCTION("""COMPUTED_VALUE"""),"Умение выстраивать последовательность химических реакций на основе условия задачи")</f>
        <v>Умение выстраивать последовательность химических реакций на основе условия задачи</v>
      </c>
      <c r="Z29" s="1">
        <f>IFERROR(__xludf.DUMMYFUNCTION("""COMPUTED_VALUE"""),1228.0)</f>
        <v>1228</v>
      </c>
    </row>
    <row r="30">
      <c r="A30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30" s="1">
        <f>IFERROR(__xludf.DUMMYFUNCTION("""COMPUTED_VALUE"""),29.0)</f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Z30" s="1">
        <f>IFERROR(__xludf.DUMMYFUNCTION("""COMPUTED_VALUE"""),1229.0)</f>
        <v>1229</v>
      </c>
    </row>
    <row r="31">
      <c r="A31" s="1" t="str">
        <f>IFERROR(__xludf.DUMMYFUNCTION("""COMPUTED_VALUE"""),"Понятие проскока электрона")</f>
        <v>Понятие проскока электрона</v>
      </c>
      <c r="B31" s="1">
        <f>IFERROR(__xludf.DUMMYFUNCTION("""COMPUTED_VALUE"""),30.0)</f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IFERROR(__xludf.DUMMYFUNCTION("""COMPUTED_VALUE"""),"Основное состояние атома")</f>
        <v>Основное состояние атома</v>
      </c>
      <c r="B32" s="1">
        <f>IFERROR(__xludf.DUMMYFUNCTION("""COMPUTED_VALUE"""),31.0)</f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")</f>
        <v>Химические свойства альдегидов </v>
      </c>
      <c r="T32" s="1">
        <f>IFERROR(__xludf.DUMMYFUNCTION("""COMPUTED_VALUE"""),931.0)</f>
        <v>931</v>
      </c>
      <c r="U32" s="1"/>
      <c r="V32" s="1"/>
      <c r="W32" s="1"/>
      <c r="X32" s="1"/>
      <c r="Y32" s="1" t="str">
        <f>IFERROR(__xludf.DUMMYFUNCTION("""COMPUTED_VALUE"""),"Понятие объемной доли газа")</f>
        <v>Понятие объемной доли газа</v>
      </c>
      <c r="Z32" s="1">
        <f>IFERROR(__xludf.DUMMYFUNCTION("""COMPUTED_VALUE"""),1231.0)</f>
        <v>1231</v>
      </c>
    </row>
    <row r="33">
      <c r="A33" s="1" t="str">
        <f>IFERROR(__xludf.DUMMYFUNCTION("""COMPUTED_VALUE"""),"Возбужденное состояние атома")</f>
        <v>Возбужденное состояние атома</v>
      </c>
      <c r="B33" s="1">
        <f>IFERROR(__xludf.DUMMYFUNCTION("""COMPUTED_VALUE"""),32.0)</f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 t="str">
        <f>IFERROR(__xludf.DUMMYFUNCTION("""COMPUTED_VALUE"""),"Правила работы в лаборатории")</f>
        <v>Правила работы в лаборатории</v>
      </c>
      <c r="Z33" s="1">
        <f>IFERROR(__xludf.DUMMYFUNCTION("""COMPUTED_VALUE"""),1232.0)</f>
        <v>1232</v>
      </c>
    </row>
    <row r="34">
      <c r="A34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34" s="1">
        <f>IFERROR(__xludf.DUMMYFUNCTION("""COMPUTED_VALUE"""),33.0)</f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 t="str">
        <f>IFERROR(__xludf.DUMMYFUNCTION("""COMPUTED_VALUE"""),"Лабораторная посуда и оборудование")</f>
        <v>Лабораторная посуда и оборудование</v>
      </c>
      <c r="Z34" s="1">
        <f>IFERROR(__xludf.DUMMYFUNCTION("""COMPUTED_VALUE"""),1233.0)</f>
        <v>1233</v>
      </c>
    </row>
    <row r="35">
      <c r="A35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35" s="1">
        <f>IFERROR(__xludf.DUMMYFUNCTION("""COMPUTED_VALUE"""),34.0)</f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35" s="1">
        <f>IFERROR(__xludf.DUMMYFUNCTION("""COMPUTED_VALUE"""),1234.0)</f>
        <v>1234</v>
      </c>
    </row>
    <row r="36">
      <c r="A36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IFERROR(__xludf.DUMMYFUNCTION("""COMPUTED_VALUE"""),35.0)</f>
        <v>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 t="str">
        <f>IFERROR(__xludf.DUMMYFUNCTION("""COMPUTED_VALUE"""),"Методы разделения смесей ")</f>
        <v>Методы разделения смесей </v>
      </c>
      <c r="Z36" s="1">
        <f>IFERROR(__xludf.DUMMYFUNCTION("""COMPUTED_VALUE"""),1235.0)</f>
        <v>1235</v>
      </c>
    </row>
    <row r="37">
      <c r="A37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7" s="1">
        <f>IFERROR(__xludf.DUMMYFUNCTION("""COMPUTED_VALUE"""),36.0)</f>
        <v>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 t="str">
        <f>IFERROR(__xludf.DUMMYFUNCTION("""COMPUTED_VALUE"""),"Методы очистки веществ")</f>
        <v>Методы очистки веществ</v>
      </c>
      <c r="Z37" s="1">
        <f>IFERROR(__xludf.DUMMYFUNCTION("""COMPUTED_VALUE"""),1236.0)</f>
        <v>1236</v>
      </c>
    </row>
    <row r="38">
      <c r="A38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 t="str">
        <f>IFERROR(__xludf.DUMMYFUNCTION("""COMPUTED_VALUE"""),"Коллоидные и дисперсные системы")</f>
        <v>Коллоидные и дисперсные системы</v>
      </c>
      <c r="Z38" s="1">
        <f>IFERROR(__xludf.DUMMYFUNCTION("""COMPUTED_VALUE"""),1237.0)</f>
        <v>1237</v>
      </c>
    </row>
    <row r="39">
      <c r="A39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9" s="1">
        <f>IFERROR(__xludf.DUMMYFUNCTION("""COMPUTED_VALUE"""),38.0)</f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 t="str">
        <f>IFERROR(__xludf.DUMMYFUNCTION("""COMPUTED_VALUE"""),"Распознавание катионов металлов по цвету пламени")</f>
        <v>Распознавание катионов металлов по цвету пламени</v>
      </c>
      <c r="Z39" s="1">
        <f>IFERROR(__xludf.DUMMYFUNCTION("""COMPUTED_VALUE"""),1238.0)</f>
        <v>1238</v>
      </c>
    </row>
    <row r="40">
      <c r="A40" s="1" t="str">
        <f>IFERROR(__xludf.DUMMYFUNCTION("""COMPUTED_VALUE"""),"Сигма- и пи-связи")</f>
        <v>Сигма- и пи-связи</v>
      </c>
      <c r="B40" s="1">
        <f>IFERROR(__xludf.DUMMYFUNCTION("""COMPUTED_VALUE"""),39.0)</f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 t="str">
        <f>IFERROR(__xludf.DUMMYFUNCTION("""COMPUTED_VALUE"""),"Идентификация неорганических веществ и ионов")</f>
        <v>Идентификация неорганических веществ и ионов</v>
      </c>
      <c r="Z40" s="1">
        <f>IFERROR(__xludf.DUMMYFUNCTION("""COMPUTED_VALUE"""),1239.0)</f>
        <v>1239</v>
      </c>
    </row>
    <row r="41">
      <c r="A41" s="1" t="str">
        <f>IFERROR(__xludf.DUMMYFUNCTION("""COMPUTED_VALUE"""),"Реакции ионного обмена. Правило Бертолле")</f>
        <v>Реакции ионного обмена. Правило Бертолле</v>
      </c>
      <c r="B41" s="1">
        <f>IFERROR(__xludf.DUMMYFUNCTION("""COMPUTED_VALUE"""),40.0)</f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 t="str">
        <f>IFERROR(__xludf.DUMMYFUNCTION("""COMPUTED_VALUE"""),"Идентификация органических веществ")</f>
        <v>Идентификация органических веществ</v>
      </c>
      <c r="Z41" s="1">
        <f>IFERROR(__xludf.DUMMYFUNCTION("""COMPUTED_VALUE"""),1240.0)</f>
        <v>1240</v>
      </c>
    </row>
    <row r="42">
      <c r="A42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42" s="1">
        <f>IFERROR(__xludf.DUMMYFUNCTION("""COMPUTED_VALUE"""),41.0)</f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 t="str">
        <f>IFERROR(__xludf.DUMMYFUNCTION("""COMPUTED_VALUE"""),"Основные способы получения в лаборатории конкретных неорганических соединений")</f>
        <v>Основные способы получения в лаборатории конкретных неорганических соединений</v>
      </c>
      <c r="Z42" s="1">
        <f>IFERROR(__xludf.DUMMYFUNCTION("""COMPUTED_VALUE"""),1241.0)</f>
        <v>1241</v>
      </c>
    </row>
    <row r="43">
      <c r="A43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43" s="1">
        <f>IFERROR(__xludf.DUMMYFUNCTION("""COMPUTED_VALUE"""),42.0)</f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43" s="1">
        <f>IFERROR(__xludf.DUMMYFUNCTION("""COMPUTED_VALUE"""),1242.0)</f>
        <v>1242</v>
      </c>
    </row>
    <row r="44">
      <c r="A44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44" s="1">
        <f>IFERROR(__xludf.DUMMYFUNCTION("""COMPUTED_VALUE"""),43.0)</f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IFERROR(__xludf.DUMMYFUNCTION("""COMPUTED_VALUE"""),"Химические свойства карбоновых кислот")</f>
        <v>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 t="str">
        <f>IFERROR(__xludf.DUMMYFUNCTION("""COMPUTED_VALUE"""),"Умение определять признак(-и) реакции")</f>
        <v>Умение определять признак(-и) реакции</v>
      </c>
      <c r="Z44" s="1">
        <f>IFERROR(__xludf.DUMMYFUNCTION("""COMPUTED_VALUE"""),1243.0)</f>
        <v>1243</v>
      </c>
    </row>
    <row r="45">
      <c r="A45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45" s="1">
        <f>IFERROR(__xludf.DUMMYFUNCTION("""COMPUTED_VALUE"""),44.0)</f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Z45" s="1">
        <f>IFERROR(__xludf.DUMMYFUNCTION("""COMPUTED_VALUE"""),1244.0)</f>
        <v>1244</v>
      </c>
    </row>
    <row r="46">
      <c r="A46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46" s="1">
        <f>IFERROR(__xludf.DUMMYFUNCTION("""COMPUTED_VALUE"""),45.0)</f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 t="str">
        <f>IFERROR(__xludf.DUMMYFUNCTION("""COMPUTED_VALUE"""),"Составление химических формул на основе названий веществ")</f>
        <v>Составление химических формул на основе названий веществ</v>
      </c>
      <c r="Z46" s="1">
        <f>IFERROR(__xludf.DUMMYFUNCTION("""COMPUTED_VALUE"""),1245.0)</f>
        <v>1245</v>
      </c>
    </row>
    <row r="47">
      <c r="A47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7" s="1">
        <f>IFERROR(__xludf.DUMMYFUNCTION("""COMPUTED_VALUE"""),46.0)</f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47" s="1">
        <f>IFERROR(__xludf.DUMMYFUNCTION("""COMPUTED_VALUE"""),1246.0)</f>
        <v>1246</v>
      </c>
    </row>
    <row r="48">
      <c r="A48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8" s="1">
        <f>IFERROR(__xludf.DUMMYFUNCTION("""COMPUTED_VALUE"""),47.0)</f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(реакции замещения, присоединения, полимеризации и др.)")</f>
        <v>Химические свойства алкадиенов (реакции замещения, присоединения, полимеризации и др.)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Z48" s="1">
        <f>IFERROR(__xludf.DUMMYFUNCTION("""COMPUTED_VALUE"""),1247.0)</f>
        <v>1247</v>
      </c>
    </row>
    <row r="49">
      <c r="A49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9" s="1">
        <f>IFERROR(__xludf.DUMMYFUNCTION("""COMPUTED_VALUE"""),48.0)</f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Z49" s="1">
        <f>IFERROR(__xludf.DUMMYFUNCTION("""COMPUTED_VALUE"""),1248.0)</f>
        <v>1248</v>
      </c>
    </row>
    <row r="50">
      <c r="A50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50" s="1">
        <f>IFERROR(__xludf.DUMMYFUNCTION("""COMPUTED_VALUE"""),49.0)</f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 t="str">
        <f>IFERROR(__xludf.DUMMYFUNCTION("""COMPUTED_VALUE"""),"Полное и сокращенное ионные уравнения")</f>
        <v>Полное и сокращенное ионные уравнения</v>
      </c>
      <c r="Z50" s="1">
        <f>IFERROR(__xludf.DUMMYFUNCTION("""COMPUTED_VALUE"""),1249.0)</f>
        <v>1249</v>
      </c>
    </row>
    <row r="51">
      <c r="A51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51" s="1">
        <f>IFERROR(__xludf.DUMMYFUNCTION("""COMPUTED_VALUE"""),50.0)</f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 t="str">
        <f>IFERROR(__xludf.DUMMYFUNCTION("""COMPUTED_VALUE"""),"Понятие молярной массы")</f>
        <v>Понятие молярной массы</v>
      </c>
      <c r="Z51" s="1">
        <f>IFERROR(__xludf.DUMMYFUNCTION("""COMPUTED_VALUE"""),1250.0)</f>
        <v>1250</v>
      </c>
    </row>
    <row r="52">
      <c r="A52" s="1" t="str">
        <f>IFERROR(__xludf.DUMMYFUNCTION("""COMPUTED_VALUE"""),"Умение различать металлы и неметаллы в Периодической системе Д.И. Менделеева")</f>
        <v>Умение различать металлы и неметаллы в Периодической системе Д.И. Менделеева</v>
      </c>
      <c r="B52" s="1">
        <f>IFERROR(__xludf.DUMMYFUNCTION("""COMPUTED_VALUE"""),51.0)</f>
        <v>51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Z52" s="1">
        <f>IFERROR(__xludf.DUMMYFUNCTION("""COMPUTED_VALUE"""),1251.0)</f>
        <v>1251</v>
      </c>
    </row>
    <row r="53">
      <c r="A53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53" s="1">
        <f>IFERROR(__xludf.DUMMYFUNCTION("""COMPUTED_VALUE"""),52.0)</f>
        <v>52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 t="str">
        <f>IFERROR(__xludf.DUMMYFUNCTION("""COMPUTED_VALUE"""),"Понятие растворимости. Растворенное вещество и растворитель")</f>
        <v>Понятие растворимости. Растворенное вещество и растворитель</v>
      </c>
      <c r="Z53" s="1">
        <f>IFERROR(__xludf.DUMMYFUNCTION("""COMPUTED_VALUE"""),1252.0)</f>
        <v>1252</v>
      </c>
    </row>
    <row r="54">
      <c r="A54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54" s="1">
        <f>IFERROR(__xludf.DUMMYFUNCTION("""COMPUTED_VALUE"""),53.0)</f>
        <v>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 t="str">
        <f>IFERROR(__xludf.DUMMYFUNCTION("""COMPUTED_VALUE"""),"Классификация электролитов")</f>
        <v>Классификация электролитов</v>
      </c>
      <c r="Z54" s="1">
        <f>IFERROR(__xludf.DUMMYFUNCTION("""COMPUTED_VALUE"""),1253.0)</f>
        <v>1253</v>
      </c>
    </row>
    <row r="55">
      <c r="A55" s="1" t="str">
        <f>IFERROR(__xludf.DUMMYFUNCTION("""COMPUTED_VALUE"""),"Валентные электроны")</f>
        <v>Валентные электроны</v>
      </c>
      <c r="B55" s="1">
        <f>IFERROR(__xludf.DUMMYFUNCTION("""COMPUTED_VALUE"""),54.0)</f>
        <v>54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 t="str">
        <f>IFERROR(__xludf.DUMMYFUNCTION("""COMPUTED_VALUE"""),"Классы неорганических соединений")</f>
        <v>Классы неорганических соединений</v>
      </c>
      <c r="Z55" s="1">
        <f>IFERROR(__xludf.DUMMYFUNCTION("""COMPUTED_VALUE"""),1254.0)</f>
        <v>1254</v>
      </c>
    </row>
    <row r="56">
      <c r="A56" s="1" t="str">
        <f>IFERROR(__xludf.DUMMYFUNCTION("""COMPUTED_VALUE"""),"Неспаренные электроны")</f>
        <v>Неспаренные электроны</v>
      </c>
      <c r="B56" s="1">
        <f>IFERROR(__xludf.DUMMYFUNCTION("""COMPUTED_VALUE"""),55.0)</f>
        <v>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Z56" s="1">
        <f>IFERROR(__xludf.DUMMYFUNCTION("""COMPUTED_VALUE"""),1255.0)</f>
        <v>1255</v>
      </c>
    </row>
    <row r="57">
      <c r="A57" s="1" t="str">
        <f>IFERROR(__xludf.DUMMYFUNCTION("""COMPUTED_VALUE"""),"Электронная конфигурация ионов")</f>
        <v>Электронная конфигурация ионов</v>
      </c>
      <c r="B57" s="1">
        <f>IFERROR(__xludf.DUMMYFUNCTION("""COMPUTED_VALUE"""),56.0)</f>
        <v>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Z57" s="1">
        <f>IFERROR(__xludf.DUMMYFUNCTION("""COMPUTED_VALUE"""),1256.0)</f>
        <v>1256</v>
      </c>
    </row>
    <row r="58">
      <c r="A58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8" s="1">
        <f>IFERROR(__xludf.DUMMYFUNCTION("""COMPUTED_VALUE"""),57.0)</f>
        <v>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Z58" s="1">
        <f>IFERROR(__xludf.DUMMYFUNCTION("""COMPUTED_VALUE"""),1257.0)</f>
        <v>1257</v>
      </c>
    </row>
    <row r="59">
      <c r="A59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9" s="1">
        <f>IFERROR(__xludf.DUMMYFUNCTION("""COMPUTED_VALUE"""),58.0)</f>
        <v>58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ароматических углеводородов (реакции замещения, присоединения, полимеризации и др.)")</f>
        <v>Химические свойства ароматических углеводородов (реакции замещения, присоединения, полимеризации и др.)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 t="str">
        <f>IFERROR(__xludf.DUMMYFUNCTION("""COMPUTED_VALUE"""),"Катализаторы и условия протекания химических реакций")</f>
        <v>Катализаторы и условия протекания химических реакций</v>
      </c>
      <c r="Z59" s="1">
        <f>IFERROR(__xludf.DUMMYFUNCTION("""COMPUTED_VALUE"""),1258.0)</f>
        <v>1258</v>
      </c>
    </row>
    <row r="60">
      <c r="A60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60" s="1">
        <f>IFERROR(__xludf.DUMMYFUNCTION("""COMPUTED_VALUE"""),59.0)</f>
        <v>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Z60" s="1">
        <f>IFERROR(__xludf.DUMMYFUNCTION("""COMPUTED_VALUE"""),1259.0)</f>
        <v>1259</v>
      </c>
    </row>
    <row r="61">
      <c r="A61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61" s="1">
        <f>IFERROR(__xludf.DUMMYFUNCTION("""COMPUTED_VALUE"""),60.0)</f>
        <v>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фенола")</f>
        <v>Применение фенола</v>
      </c>
      <c r="T81" s="1">
        <f>IFERROR(__xludf.DUMMYFUNCTION("""COMPUTED_VALUE"""),980.0)</f>
        <v>980</v>
      </c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2" s="1">
        <f>IFERROR(__xludf.DUMMYFUNCTION("""COMPUTED_VALUE"""),981.0)</f>
        <v>981</v>
      </c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уксусной кислоты")</f>
        <v>Применение уксусной кислоты</v>
      </c>
      <c r="T83" s="1">
        <f>IFERROR(__xludf.DUMMYFUNCTION("""COMPUTED_VALUE"""),982.0)</f>
        <v>982</v>
      </c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4" s="1">
        <f>IFERROR(__xludf.DUMMYFUNCTION("""COMPUTED_VALUE"""),983.0)</f>
        <v>983</v>
      </c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ацетона")</f>
        <v>Применение ацетона</v>
      </c>
      <c r="T85" s="1">
        <f>IFERROR(__xludf.DUMMYFUNCTION("""COMPUTED_VALUE"""),984.0)</f>
        <v>984</v>
      </c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IFERROR(__xludf.DUMMYFUNCTION("""COMPUTED_VALUE"""),"Применение метанола и этанола")</f>
        <v>Применение метанола и этанола</v>
      </c>
      <c r="T86" s="1">
        <f>IFERROR(__xludf.DUMMYFUNCTION("""COMPUTED_VALUE"""),985.0)</f>
        <v>985</v>
      </c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7" s="1">
        <f>IFERROR(__xludf.DUMMYFUNCTION("""COMPUTED_VALUE"""),986.0)</f>
        <v>986</v>
      </c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8" s="1">
        <f>IFERROR(__xludf.DUMMYFUNCTION("""COMPUTED_VALUE"""),987.0)</f>
        <v>987</v>
      </c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9" s="1">
        <f>IFERROR(__xludf.DUMMYFUNCTION("""COMPUTED_VALUE"""),988.0)</f>
        <v>988</v>
      </c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90" s="1">
        <f>IFERROR(__xludf.DUMMYFUNCTION("""COMPUTED_VALUE"""),989.0)</f>
        <v>989</v>
      </c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