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IFERROR(__xludf.DUMMYFUNCTION("IMPORTRANGE(""https://docs.google.com/spreadsheets/d/1vcysYQh9uibZniaT4617AYL_UbO4kOCHhM2ZlIAD_Dg/edit"",""УМИТЫ!A:Z"")"),"Фонетика и произношение")</f>
        <v>Фонетика и произношение</v>
      </c>
      <c r="B1" s="1"/>
      <c r="C1" s="1" t="str">
        <f>IFERROR(__xludf.DUMMYFUNCTION("""COMPUTED_VALUE"""),"Артикли")</f>
        <v>Артикли</v>
      </c>
      <c r="D1" s="1"/>
      <c r="E1" s="1" t="str">
        <f>IFERROR(__xludf.DUMMYFUNCTION("""COMPUTED_VALUE"""),"Существительные")</f>
        <v>Существительные</v>
      </c>
      <c r="F1" s="1"/>
      <c r="G1" s="1" t="str">
        <f>IFERROR(__xludf.DUMMYFUNCTION("""COMPUTED_VALUE"""),"Лексика")</f>
        <v>Лексика</v>
      </c>
      <c r="H1" s="1"/>
      <c r="I1" s="1" t="str">
        <f>IFERROR(__xludf.DUMMYFUNCTION("""COMPUTED_VALUE"""),"Предлоги")</f>
        <v>Предлоги</v>
      </c>
      <c r="J1" s="1"/>
      <c r="K1" s="1" t="str">
        <f>IFERROR(__xludf.DUMMYFUNCTION("""COMPUTED_VALUE"""),"Местоимения")</f>
        <v>Местоимения</v>
      </c>
      <c r="L1" s="1"/>
      <c r="M1" s="1" t="str">
        <f>IFERROR(__xludf.DUMMYFUNCTION("""COMPUTED_VALUE"""),"Синтаксис")</f>
        <v>Синтаксис</v>
      </c>
      <c r="N1" s="1"/>
      <c r="O1" s="1" t="str">
        <f>IFERROR(__xludf.DUMMYFUNCTION("""COMPUTED_VALUE"""),"Глаголы")</f>
        <v>Глаголы</v>
      </c>
      <c r="P1" s="1"/>
      <c r="Q1" s="1" t="str">
        <f>IFERROR(__xludf.DUMMYFUNCTION("""COMPUTED_VALUE"""),"Числительные")</f>
        <v>Числительные</v>
      </c>
      <c r="R1" s="1"/>
      <c r="S1" s="1" t="str">
        <f>IFERROR(__xludf.DUMMYFUNCTION("""COMPUTED_VALUE"""),"Союзы")</f>
        <v>Союзы</v>
      </c>
      <c r="T1" s="1"/>
      <c r="U1" s="1" t="str">
        <f>IFERROR(__xludf.DUMMYFUNCTION("""COMPUTED_VALUE"""),"Прилагательные")</f>
        <v>Прилагательные</v>
      </c>
      <c r="V1" s="1"/>
      <c r="W1" s="1" t="str">
        <f>IFERROR(__xludf.DUMMYFUNCTION("""COMPUTED_VALUE"""),"Словообразование")</f>
        <v>Словообразование</v>
      </c>
      <c r="X1" s="1"/>
      <c r="Y1" s="1" t="str">
        <f>IFERROR(__xludf.DUMMYFUNCTION("""COMPUTED_VALUE"""),"Навыки и умения")</f>
        <v>Навыки и умения</v>
      </c>
      <c r="Z1" s="1"/>
    </row>
    <row r="2">
      <c r="A2" s="1" t="str">
        <f>IFERROR(__xludf.DUMMYFUNCTION("""COMPUTED_VALUE"""),"Интонация")</f>
        <v>Интонация</v>
      </c>
      <c r="B2" s="1">
        <f>IFERROR(__xludf.DUMMYFUNCTION("""COMPUTED_VALUE"""),1.0)</f>
        <v>1</v>
      </c>
      <c r="C2" s="1" t="str">
        <f>IFERROR(__xludf.DUMMYFUNCTION("""COMPUTED_VALUE"""),"Определённые артикли")</f>
        <v>Определённые артикли</v>
      </c>
      <c r="D2" s="1">
        <f>IFERROR(__xludf.DUMMYFUNCTION("""COMPUTED_VALUE"""),101.0)</f>
        <v>101</v>
      </c>
      <c r="E2" s="1" t="str">
        <f>IFERROR(__xludf.DUMMYFUNCTION("""COMPUTED_VALUE"""),"Единственное число")</f>
        <v>Единственное число</v>
      </c>
      <c r="F2" s="1">
        <f>IFERROR(__xludf.DUMMYFUNCTION("""COMPUTED_VALUE"""),201.0)</f>
        <v>201</v>
      </c>
      <c r="G2" s="1" t="str">
        <f>IFERROR(__xludf.DUMMYFUNCTION("""COMPUTED_VALUE"""),"Молодёжь и хобби")</f>
        <v>Молодёжь и хобби</v>
      </c>
      <c r="H2" s="1">
        <f>IFERROR(__xludf.DUMMYFUNCTION("""COMPUTED_VALUE"""),301.0)</f>
        <v>301</v>
      </c>
      <c r="I2" s="1" t="str">
        <f>IFERROR(__xludf.DUMMYFUNCTION("""COMPUTED_VALUE"""),"Предлоги с управлением Dativ")</f>
        <v>Предлоги с управлением Dativ</v>
      </c>
      <c r="J2" s="1">
        <f>IFERROR(__xludf.DUMMYFUNCTION("""COMPUTED_VALUE"""),401.0)</f>
        <v>401</v>
      </c>
      <c r="K2" s="1" t="str">
        <f>IFERROR(__xludf.DUMMYFUNCTION("""COMPUTED_VALUE"""),"Личные местоимения")</f>
        <v>Личные местоимения</v>
      </c>
      <c r="L2" s="1">
        <f>IFERROR(__xludf.DUMMYFUNCTION("""COMPUTED_VALUE"""),501.0)</f>
        <v>501</v>
      </c>
      <c r="M2" s="1" t="str">
        <f>IFERROR(__xludf.DUMMYFUNCTION("""COMPUTED_VALUE"""),"Простое нерастпространённое предложение")</f>
        <v>Простое нерастпространённое предложение</v>
      </c>
      <c r="N2" s="1">
        <f>IFERROR(__xludf.DUMMYFUNCTION("""COMPUTED_VALUE"""),601.0)</f>
        <v>601</v>
      </c>
      <c r="O2" s="1" t="str">
        <f>IFERROR(__xludf.DUMMYFUNCTION("""COMPUTED_VALUE"""),"Полнозначные глаголы")</f>
        <v>Полнозначные глаголы</v>
      </c>
      <c r="P2" s="1">
        <f>IFERROR(__xludf.DUMMYFUNCTION("""COMPUTED_VALUE"""),701.0)</f>
        <v>701</v>
      </c>
      <c r="Q2" s="1" t="str">
        <f>IFERROR(__xludf.DUMMYFUNCTION("""COMPUTED_VALUE"""),"Количественные числительные")</f>
        <v>Количественные числительные</v>
      </c>
      <c r="R2" s="1">
        <f>IFERROR(__xludf.DUMMYFUNCTION("""COMPUTED_VALUE"""),801.0)</f>
        <v>801</v>
      </c>
      <c r="S2" s="1" t="str">
        <f>IFERROR(__xludf.DUMMYFUNCTION("""COMPUTED_VALUE"""),"Сочинительные союзы")</f>
        <v>Сочинительные союзы</v>
      </c>
      <c r="T2" s="1">
        <f>IFERROR(__xludf.DUMMYFUNCTION("""COMPUTED_VALUE"""),901.0)</f>
        <v>901</v>
      </c>
      <c r="U2" s="1" t="str">
        <f>IFERROR(__xludf.DUMMYFUNCTION("""COMPUTED_VALUE"""),"Сильное склонение прилагательных")</f>
        <v>Сильное склонение прилагательных</v>
      </c>
      <c r="V2" s="1">
        <f>IFERROR(__xludf.DUMMYFUNCTION("""COMPUTED_VALUE"""),1001.0)</f>
        <v>1001</v>
      </c>
      <c r="W2" s="1" t="str">
        <f>IFERROR(__xludf.DUMMYFUNCTION("""COMPUTED_VALUE"""),"Безаффиксное")</f>
        <v>Безаффиксное</v>
      </c>
      <c r="X2" s="1">
        <f>IFERROR(__xludf.DUMMYFUNCTION("""COMPUTED_VALUE"""),1101.0)</f>
        <v>1101</v>
      </c>
      <c r="Y2" s="1" t="str">
        <f>IFERROR(__xludf.DUMMYFUNCTION("""COMPUTED_VALUE"""),"Понимание основного содержания прослушанного текста")</f>
        <v>Понимание основного содержания прослушанного текста</v>
      </c>
      <c r="Z2" s="1">
        <f>IFERROR(__xludf.DUMMYFUNCTION("""COMPUTED_VALUE"""),1201.0)</f>
        <v>1201</v>
      </c>
    </row>
    <row r="3">
      <c r="A3" s="1" t="str">
        <f>IFERROR(__xludf.DUMMYFUNCTION("""COMPUTED_VALUE"""),"Ударение")</f>
        <v>Ударение</v>
      </c>
      <c r="B3" s="1">
        <f>IFERROR(__xludf.DUMMYFUNCTION("""COMPUTED_VALUE"""),2.0)</f>
        <v>2</v>
      </c>
      <c r="C3" s="1" t="str">
        <f>IFERROR(__xludf.DUMMYFUNCTION("""COMPUTED_VALUE"""),"Неопределённые артикли")</f>
        <v>Неопределённые артикли</v>
      </c>
      <c r="D3" s="1">
        <f>IFERROR(__xludf.DUMMYFUNCTION("""COMPUTED_VALUE"""),102.0)</f>
        <v>102</v>
      </c>
      <c r="E3" s="1" t="str">
        <f>IFERROR(__xludf.DUMMYFUNCTION("""COMPUTED_VALUE"""),"Множественное число")</f>
        <v>Множественное число</v>
      </c>
      <c r="F3" s="1">
        <f>IFERROR(__xludf.DUMMYFUNCTION("""COMPUTED_VALUE"""),202.0)</f>
        <v>202</v>
      </c>
      <c r="G3" s="1" t="str">
        <f>IFERROR(__xludf.DUMMYFUNCTION("""COMPUTED_VALUE"""),"Повседневная жизнь")</f>
        <v>Повседневная жизнь</v>
      </c>
      <c r="H3" s="1">
        <f>IFERROR(__xludf.DUMMYFUNCTION("""COMPUTED_VALUE"""),302.0)</f>
        <v>302</v>
      </c>
      <c r="I3" s="1" t="str">
        <f>IFERROR(__xludf.DUMMYFUNCTION("""COMPUTED_VALUE"""),"Предлоги с управлением Akkusativ")</f>
        <v>Предлоги с управлением Akkusativ</v>
      </c>
      <c r="J3" s="1">
        <f>IFERROR(__xludf.DUMMYFUNCTION("""COMPUTED_VALUE"""),402.0)</f>
        <v>402</v>
      </c>
      <c r="K3" s="1" t="str">
        <f>IFERROR(__xludf.DUMMYFUNCTION("""COMPUTED_VALUE"""),"Вопросительные местоимения")</f>
        <v>Вопросительные местоимения</v>
      </c>
      <c r="L3" s="1">
        <f>IFERROR(__xludf.DUMMYFUNCTION("""COMPUTED_VALUE"""),502.0)</f>
        <v>502</v>
      </c>
      <c r="M3" s="1" t="str">
        <f>IFERROR(__xludf.DUMMYFUNCTION("""COMPUTED_VALUE"""),"Сложносочинённые бессоюзные предложения")</f>
        <v>Сложносочинённые бессоюзные предложения</v>
      </c>
      <c r="N3" s="1">
        <f>IFERROR(__xludf.DUMMYFUNCTION("""COMPUTED_VALUE"""),602.0)</f>
        <v>602</v>
      </c>
      <c r="O3" s="1" t="str">
        <f>IFERROR(__xludf.DUMMYFUNCTION("""COMPUTED_VALUE"""),"Глаголы-связки")</f>
        <v>Глаголы-связки</v>
      </c>
      <c r="P3" s="1">
        <f>IFERROR(__xludf.DUMMYFUNCTION("""COMPUTED_VALUE"""),702.0)</f>
        <v>702</v>
      </c>
      <c r="Q3" s="1" t="str">
        <f>IFERROR(__xludf.DUMMYFUNCTION("""COMPUTED_VALUE"""),"Порядковые числительные")</f>
        <v>Порядковые числительные</v>
      </c>
      <c r="R3" s="1">
        <f>IFERROR(__xludf.DUMMYFUNCTION("""COMPUTED_VALUE"""),802.0)</f>
        <v>802</v>
      </c>
      <c r="S3" s="1" t="str">
        <f>IFERROR(__xludf.DUMMYFUNCTION("""COMPUTED_VALUE"""),"Подчинительные союзы")</f>
        <v>Подчинительные союзы</v>
      </c>
      <c r="T3" s="1">
        <f>IFERROR(__xludf.DUMMYFUNCTION("""COMPUTED_VALUE"""),902.0)</f>
        <v>902</v>
      </c>
      <c r="U3" s="1" t="str">
        <f>IFERROR(__xludf.DUMMYFUNCTION("""COMPUTED_VALUE"""),"Слабое склонение прилагательных")</f>
        <v>Слабое склонение прилагательных</v>
      </c>
      <c r="V3" s="1">
        <f>IFERROR(__xludf.DUMMYFUNCTION("""COMPUTED_VALUE"""),1002.0)</f>
        <v>1002</v>
      </c>
      <c r="W3" s="1" t="str">
        <f>IFERROR(__xludf.DUMMYFUNCTION("""COMPUTED_VALUE"""),"Префиксальное и суффиксальное")</f>
        <v>Префиксальное и суффиксальное</v>
      </c>
      <c r="X3" s="1">
        <f>IFERROR(__xludf.DUMMYFUNCTION("""COMPUTED_VALUE"""),1102.0)</f>
        <v>1102</v>
      </c>
      <c r="Y3" s="1" t="str">
        <f>IFERROR(__xludf.DUMMYFUNCTION("""COMPUTED_VALUE"""),"Выделение информации в прослушанном тексте")</f>
        <v>Выделение информации в прослушанном тексте</v>
      </c>
      <c r="Z3" s="1">
        <f>IFERROR(__xludf.DUMMYFUNCTION("""COMPUTED_VALUE"""),1202.0)</f>
        <v>1202</v>
      </c>
    </row>
    <row r="4">
      <c r="A4" s="1" t="str">
        <f>IFERROR(__xludf.DUMMYFUNCTION("""COMPUTED_VALUE"""),"Произношение")</f>
        <v>Произношение</v>
      </c>
      <c r="B4" s="1">
        <f>IFERROR(__xludf.DUMMYFUNCTION("""COMPUTED_VALUE"""),3.0)</f>
        <v>3</v>
      </c>
      <c r="C4" s="1" t="str">
        <f>IFERROR(__xludf.DUMMYFUNCTION("""COMPUTED_VALUE"""),"Нулевой артикль")</f>
        <v>Нулевой артикль</v>
      </c>
      <c r="D4" s="1">
        <f>IFERROR(__xludf.DUMMYFUNCTION("""COMPUTED_VALUE"""),103.0)</f>
        <v>103</v>
      </c>
      <c r="E4" s="1" t="str">
        <f>IFERROR(__xludf.DUMMYFUNCTION("""COMPUTED_VALUE"""),"Сильное склонение существительных")</f>
        <v>Сильное склонение существительных</v>
      </c>
      <c r="F4" s="1">
        <f>IFERROR(__xludf.DUMMYFUNCTION("""COMPUTED_VALUE"""),203.0)</f>
        <v>203</v>
      </c>
      <c r="G4" s="1" t="str">
        <f>IFERROR(__xludf.DUMMYFUNCTION("""COMPUTED_VALUE"""),"Город и деревня")</f>
        <v>Город и деревня</v>
      </c>
      <c r="H4" s="1">
        <f>IFERROR(__xludf.DUMMYFUNCTION("""COMPUTED_VALUE"""),303.0)</f>
        <v>303</v>
      </c>
      <c r="I4" s="1" t="str">
        <f>IFERROR(__xludf.DUMMYFUNCTION("""COMPUTED_VALUE"""),"Предлоги с управлением Genitiv")</f>
        <v>Предлоги с управлением Genitiv</v>
      </c>
      <c r="J4" s="1">
        <f>IFERROR(__xludf.DUMMYFUNCTION("""COMPUTED_VALUE"""),403.0)</f>
        <v>403</v>
      </c>
      <c r="K4" s="1" t="str">
        <f>IFERROR(__xludf.DUMMYFUNCTION("""COMPUTED_VALUE"""),"Притяжательные местоимения")</f>
        <v>Притяжательные местоимения</v>
      </c>
      <c r="L4" s="1">
        <f>IFERROR(__xludf.DUMMYFUNCTION("""COMPUTED_VALUE"""),503.0)</f>
        <v>503</v>
      </c>
      <c r="M4" s="1" t="str">
        <f>IFERROR(__xludf.DUMMYFUNCTION("""COMPUTED_VALUE"""),"Сложносочинённые союзные предложения")</f>
        <v>Сложносочинённые союзные предложения</v>
      </c>
      <c r="N4" s="1">
        <f>IFERROR(__xludf.DUMMYFUNCTION("""COMPUTED_VALUE"""),603.0)</f>
        <v>603</v>
      </c>
      <c r="O4" s="1" t="str">
        <f>IFERROR(__xludf.DUMMYFUNCTION("""COMPUTED_VALUE"""),"Модальные глаголы")</f>
        <v>Модальные глаголы</v>
      </c>
      <c r="P4" s="1">
        <f>IFERROR(__xludf.DUMMYFUNCTION("""COMPUTED_VALUE"""),703.0)</f>
        <v>703</v>
      </c>
      <c r="Q4" s="1" t="str">
        <f>IFERROR(__xludf.DUMMYFUNCTION("""COMPUTED_VALUE"""),"Дробные числительные")</f>
        <v>Дробные числительные</v>
      </c>
      <c r="R4" s="1">
        <f>IFERROR(__xludf.DUMMYFUNCTION("""COMPUTED_VALUE"""),803.0)</f>
        <v>803</v>
      </c>
      <c r="S4" s="1" t="str">
        <f>IFERROR(__xludf.DUMMYFUNCTION("""COMPUTED_VALUE"""),"Местоименные наречия")</f>
        <v>Местоименные наречия</v>
      </c>
      <c r="T4" s="1">
        <f>IFERROR(__xludf.DUMMYFUNCTION("""COMPUTED_VALUE"""),903.0)</f>
        <v>903</v>
      </c>
      <c r="U4" s="1" t="str">
        <f>IFERROR(__xludf.DUMMYFUNCTION("""COMPUTED_VALUE"""),"Смешанное склонение прилагательных")</f>
        <v>Смешанное склонение прилагательных</v>
      </c>
      <c r="V4" s="1">
        <f>IFERROR(__xludf.DUMMYFUNCTION("""COMPUTED_VALUE"""),1003.0)</f>
        <v>1003</v>
      </c>
      <c r="W4" s="1" t="str">
        <f>IFERROR(__xludf.DUMMYFUNCTION("""COMPUTED_VALUE"""),"Словосложение")</f>
        <v>Словосложение</v>
      </c>
      <c r="X4" s="1">
        <f>IFERROR(__xludf.DUMMYFUNCTION("""COMPUTED_VALUE"""),1103.0)</f>
        <v>1103</v>
      </c>
      <c r="Y4" s="1" t="str">
        <f>IFERROR(__xludf.DUMMYFUNCTION("""COMPUTED_VALUE"""),"Полное понимание устной речи")</f>
        <v>Полное понимание устной речи</v>
      </c>
      <c r="Z4" s="1">
        <f>IFERROR(__xludf.DUMMYFUNCTION("""COMPUTED_VALUE"""),1203.0)</f>
        <v>1203</v>
      </c>
    </row>
    <row r="5">
      <c r="A5" s="1" t="str">
        <f>IFERROR(__xludf.DUMMYFUNCTION("""COMPUTED_VALUE"""),"Временное значение предлогов")</f>
        <v>Временное значение предлогов</v>
      </c>
      <c r="B5" s="1">
        <f>IFERROR(__xludf.DUMMYFUNCTION("""COMPUTED_VALUE"""),4.0)</f>
        <v>4</v>
      </c>
      <c r="C5" s="1" t="str">
        <f>IFERROR(__xludf.DUMMYFUNCTION("""COMPUTED_VALUE"""),"Местоимения как замена артикля")</f>
        <v>Местоимения как замена артикля</v>
      </c>
      <c r="D5" s="1">
        <f>IFERROR(__xludf.DUMMYFUNCTION("""COMPUTED_VALUE"""),104.0)</f>
        <v>104</v>
      </c>
      <c r="E5" s="1" t="str">
        <f>IFERROR(__xludf.DUMMYFUNCTION("""COMPUTED_VALUE"""),"Слабое склонение существительных")</f>
        <v>Слабое склонение существительных</v>
      </c>
      <c r="F5" s="1">
        <f>IFERROR(__xludf.DUMMYFUNCTION("""COMPUTED_VALUE"""),204.0)</f>
        <v>204</v>
      </c>
      <c r="G5" s="1" t="str">
        <f>IFERROR(__xludf.DUMMYFUNCTION("""COMPUTED_VALUE"""),"Семья, дружба")</f>
        <v>Семья, дружба</v>
      </c>
      <c r="H5" s="1">
        <f>IFERROR(__xludf.DUMMYFUNCTION("""COMPUTED_VALUE"""),304.0)</f>
        <v>304</v>
      </c>
      <c r="I5" s="1" t="str">
        <f>IFERROR(__xludf.DUMMYFUNCTION("""COMPUTED_VALUE"""),"Предлоги с двойным управлением")</f>
        <v>Предлоги с двойным управлением</v>
      </c>
      <c r="J5" s="1">
        <f>IFERROR(__xludf.DUMMYFUNCTION("""COMPUTED_VALUE"""),404.0)</f>
        <v>404</v>
      </c>
      <c r="K5" s="1" t="str">
        <f>IFERROR(__xludf.DUMMYFUNCTION("""COMPUTED_VALUE"""),"Указательные местоимения")</f>
        <v>Указательные местоимения</v>
      </c>
      <c r="L5" s="1">
        <f>IFERROR(__xludf.DUMMYFUNCTION("""COMPUTED_VALUE"""),504.0)</f>
        <v>504</v>
      </c>
      <c r="M5" s="1" t="str">
        <f>IFERROR(__xludf.DUMMYFUNCTION("""COMPUTED_VALUE"""),"Сложноподчинённые предложения")</f>
        <v>Сложноподчинённые предложения</v>
      </c>
      <c r="N5" s="1">
        <f>IFERROR(__xludf.DUMMYFUNCTION("""COMPUTED_VALUE"""),604.0)</f>
        <v>604</v>
      </c>
      <c r="O5" s="1" t="str">
        <f>IFERROR(__xludf.DUMMYFUNCTION("""COMPUTED_VALUE"""),"Вспомогательные глаголы")</f>
        <v>Вспомогательные глаголы</v>
      </c>
      <c r="P5" s="1">
        <f>IFERROR(__xludf.DUMMYFUNCTION("""COMPUTED_VALUE"""),704.0)</f>
        <v>704</v>
      </c>
      <c r="Q5" s="1"/>
      <c r="R5" s="1"/>
      <c r="S5" s="1"/>
      <c r="T5" s="1"/>
      <c r="U5" s="1" t="str">
        <f>IFERROR(__xludf.DUMMYFUNCTION("""COMPUTED_VALUE"""),"Степени сравнения")</f>
        <v>Степени сравнения</v>
      </c>
      <c r="V5" s="1">
        <f>IFERROR(__xludf.DUMMYFUNCTION("""COMPUTED_VALUE"""),1004.0)</f>
        <v>1004</v>
      </c>
      <c r="W5" s="1"/>
      <c r="X5" s="1"/>
      <c r="Y5" s="1" t="str">
        <f>IFERROR(__xludf.DUMMYFUNCTION("""COMPUTED_VALUE"""),"Понимание основного содержания прочитанного текста")</f>
        <v>Понимание основного содержания прочитанного текста</v>
      </c>
      <c r="Z5" s="1">
        <f>IFERROR(__xludf.DUMMYFUNCTION("""COMPUTED_VALUE"""),1204.0)</f>
        <v>1204</v>
      </c>
    </row>
    <row r="6">
      <c r="A6" s="1" t="str">
        <f>IFERROR(__xludf.DUMMYFUNCTION("""COMPUTED_VALUE"""),"Даты, года")</f>
        <v>Даты, года</v>
      </c>
      <c r="B6" s="1">
        <f>IFERROR(__xludf.DUMMYFUNCTION("""COMPUTED_VALUE"""),5.0)</f>
        <v>5</v>
      </c>
      <c r="C6" s="1"/>
      <c r="D6" s="1"/>
      <c r="E6" s="1" t="str">
        <f>IFERROR(__xludf.DUMMYFUNCTION("""COMPUTED_VALUE"""),"Женское склонение существительных")</f>
        <v>Женское склонение существительных</v>
      </c>
      <c r="F6" s="1">
        <f>IFERROR(__xludf.DUMMYFUNCTION("""COMPUTED_VALUE"""),205.0)</f>
        <v>205</v>
      </c>
      <c r="G6" s="1" t="str">
        <f>IFERROR(__xludf.DUMMYFUNCTION("""COMPUTED_VALUE"""),"Здоровье и медицина")</f>
        <v>Здоровье и медицина</v>
      </c>
      <c r="H6" s="1">
        <f>IFERROR(__xludf.DUMMYFUNCTION("""COMPUTED_VALUE"""),305.0)</f>
        <v>305</v>
      </c>
      <c r="I6" s="1"/>
      <c r="J6" s="1"/>
      <c r="K6" s="1" t="str">
        <f>IFERROR(__xludf.DUMMYFUNCTION("""COMPUTED_VALUE"""),"Относительные местоимения")</f>
        <v>Относительные местоимения</v>
      </c>
      <c r="L6" s="1">
        <f>IFERROR(__xludf.DUMMYFUNCTION("""COMPUTED_VALUE"""),505.0)</f>
        <v>505</v>
      </c>
      <c r="M6" s="1" t="str">
        <f>IFERROR(__xludf.DUMMYFUNCTION("""COMPUTED_VALUE"""),"Прямой порядок слов")</f>
        <v>Прямой порядок слов</v>
      </c>
      <c r="N6" s="1">
        <f>IFERROR(__xludf.DUMMYFUNCTION("""COMPUTED_VALUE"""),605.0)</f>
        <v>605</v>
      </c>
      <c r="O6" s="1" t="str">
        <f>IFERROR(__xludf.DUMMYFUNCTION("""COMPUTED_VALUE"""),"Переходные глаголы")</f>
        <v>Переходные глаголы</v>
      </c>
      <c r="P6" s="1">
        <f>IFERROR(__xludf.DUMMYFUNCTION("""COMPUTED_VALUE"""),705.0)</f>
        <v>705</v>
      </c>
      <c r="Q6" s="1"/>
      <c r="R6" s="1"/>
      <c r="S6" s="1"/>
      <c r="T6" s="1"/>
      <c r="U6" s="1" t="str">
        <f>IFERROR(__xludf.DUMMYFUNCTION("""COMPUTED_VALUE"""),"Субстантивированные прилагательные")</f>
        <v>Субстантивированные прилагательные</v>
      </c>
      <c r="V6" s="1">
        <f>IFERROR(__xludf.DUMMYFUNCTION("""COMPUTED_VALUE"""),1005.0)</f>
        <v>1005</v>
      </c>
      <c r="W6" s="1"/>
      <c r="X6" s="1"/>
      <c r="Y6" s="1" t="str">
        <f>IFERROR(__xludf.DUMMYFUNCTION("""COMPUTED_VALUE"""),"Понимание структурно-смысловых связей в прочитанном тексте")</f>
        <v>Понимание структурно-смысловых связей в прочитанном тексте</v>
      </c>
      <c r="Z6" s="1">
        <f>IFERROR(__xludf.DUMMYFUNCTION("""COMPUTED_VALUE"""),1205.0)</f>
        <v>1205</v>
      </c>
    </row>
    <row r="7">
      <c r="A7" s="1" t="str">
        <f>IFERROR(__xludf.DUMMYFUNCTION("""COMPUTED_VALUE"""),"Время")</f>
        <v>Время</v>
      </c>
      <c r="B7" s="1">
        <f>IFERROR(__xludf.DUMMYFUNCTION("""COMPUTED_VALUE"""),6.0)</f>
        <v>6</v>
      </c>
      <c r="C7" s="1"/>
      <c r="D7" s="1"/>
      <c r="E7" s="1" t="str">
        <f>IFERROR(__xludf.DUMMYFUNCTION("""COMPUTED_VALUE"""),"Смешанное склонение существительных")</f>
        <v>Смешанное склонение существительных</v>
      </c>
      <c r="F7" s="1">
        <f>IFERROR(__xludf.DUMMYFUNCTION("""COMPUTED_VALUE"""),206.0)</f>
        <v>206</v>
      </c>
      <c r="G7" s="1" t="str">
        <f>IFERROR(__xludf.DUMMYFUNCTION("""COMPUTED_VALUE"""),"Родина и страны изучаемого языка")</f>
        <v>Родина и страны изучаемого языка</v>
      </c>
      <c r="H7" s="1">
        <f>IFERROR(__xludf.DUMMYFUNCTION("""COMPUTED_VALUE"""),306.0)</f>
        <v>306</v>
      </c>
      <c r="I7" s="1"/>
      <c r="J7" s="1"/>
      <c r="K7" s="1" t="str">
        <f>IFERROR(__xludf.DUMMYFUNCTION("""COMPUTED_VALUE"""),"Отрицательные местоимения")</f>
        <v>Отрицательные местоимения</v>
      </c>
      <c r="L7" s="1">
        <f>IFERROR(__xludf.DUMMYFUNCTION("""COMPUTED_VALUE"""),506.0)</f>
        <v>506</v>
      </c>
      <c r="M7" s="1" t="str">
        <f>IFERROR(__xludf.DUMMYFUNCTION("""COMPUTED_VALUE"""),"Обратный порядок слов")</f>
        <v>Обратный порядок слов</v>
      </c>
      <c r="N7" s="1">
        <f>IFERROR(__xludf.DUMMYFUNCTION("""COMPUTED_VALUE"""),606.0)</f>
        <v>606</v>
      </c>
      <c r="O7" s="1" t="str">
        <f>IFERROR(__xludf.DUMMYFUNCTION("""COMPUTED_VALUE"""),"Непереходные глаголы")</f>
        <v>Непереходные глаголы</v>
      </c>
      <c r="P7" s="1">
        <f>IFERROR(__xludf.DUMMYFUNCTION("""COMPUTED_VALUE"""),706.0)</f>
        <v>706</v>
      </c>
      <c r="Q7" s="1"/>
      <c r="R7" s="1"/>
      <c r="S7" s="1"/>
      <c r="T7" s="1"/>
      <c r="U7" s="1"/>
      <c r="V7" s="1"/>
      <c r="W7" s="1"/>
      <c r="X7" s="1"/>
      <c r="Y7" s="1" t="str">
        <f>IFERROR(__xludf.DUMMYFUNCTION("""COMPUTED_VALUE"""),"Полное понимание информации в прочитанном тексте")</f>
        <v>Полное понимание информации в прочитанном тексте</v>
      </c>
      <c r="Z7" s="1">
        <f>IFERROR(__xludf.DUMMYFUNCTION("""COMPUTED_VALUE"""),1206.0)</f>
        <v>1206</v>
      </c>
    </row>
    <row r="8">
      <c r="A8" s="1" t="str">
        <f>IFERROR(__xludf.DUMMYFUNCTION("""COMPUTED_VALUE"""),"Парные союзы")</f>
        <v>Парные союзы</v>
      </c>
      <c r="B8" s="1">
        <f>IFERROR(__xludf.DUMMYFUNCTION("""COMPUTED_VALUE"""),7.0)</f>
        <v>7</v>
      </c>
      <c r="C8" s="1"/>
      <c r="D8" s="1"/>
      <c r="E8" s="1" t="str">
        <f>IFERROR(__xludf.DUMMYFUNCTION("""COMPUTED_VALUE"""),"Склонение существительных во множественном числе")</f>
        <v>Склонение существительных во множественном числе</v>
      </c>
      <c r="F8" s="1">
        <f>IFERROR(__xludf.DUMMYFUNCTION("""COMPUTED_VALUE"""),207.0)</f>
        <v>207</v>
      </c>
      <c r="G8" s="1" t="str">
        <f>IFERROR(__xludf.DUMMYFUNCTION("""COMPUTED_VALUE"""),"Путешествия")</f>
        <v>Путешествия</v>
      </c>
      <c r="H8" s="1">
        <f>IFERROR(__xludf.DUMMYFUNCTION("""COMPUTED_VALUE"""),307.0)</f>
        <v>307</v>
      </c>
      <c r="I8" s="1"/>
      <c r="J8" s="1"/>
      <c r="K8" s="1" t="str">
        <f>IFERROR(__xludf.DUMMYFUNCTION("""COMPUTED_VALUE"""),"Неопределённые местоимения (в т.ч. неопределённо-личное man)")</f>
        <v>Неопределённые местоимения (в т.ч. неопределённо-личное man)</v>
      </c>
      <c r="L8" s="1">
        <f>IFERROR(__xludf.DUMMYFUNCTION("""COMPUTED_VALUE"""),507.0)</f>
        <v>507</v>
      </c>
      <c r="M8" s="1" t="str">
        <f>IFERROR(__xludf.DUMMYFUNCTION("""COMPUTED_VALUE"""),"Порядок слов в придаточных предложениях")</f>
        <v>Порядок слов в придаточных предложениях</v>
      </c>
      <c r="N8" s="1">
        <f>IFERROR(__xludf.DUMMYFUNCTION("""COMPUTED_VALUE"""),607.0)</f>
        <v>607</v>
      </c>
      <c r="O8" s="1" t="str">
        <f>IFERROR(__xludf.DUMMYFUNCTION("""COMPUTED_VALUE"""),"Возвратные глаголы")</f>
        <v>Возвратные глаголы</v>
      </c>
      <c r="P8" s="1">
        <f>IFERROR(__xludf.DUMMYFUNCTION("""COMPUTED_VALUE"""),707.0)</f>
        <v>707</v>
      </c>
      <c r="Q8" s="1"/>
      <c r="R8" s="1"/>
      <c r="S8" s="1"/>
      <c r="T8" s="1"/>
      <c r="U8" s="1"/>
      <c r="V8" s="1"/>
      <c r="W8" s="1"/>
      <c r="X8" s="1"/>
      <c r="Y8" s="1" t="str">
        <f>IFERROR(__xludf.DUMMYFUNCTION("""COMPUTED_VALUE"""),"Грамматические навыки употребления в речи изученных морфологических форм ")</f>
        <v>Грамматические навыки употребления в речи изученных морфологических форм </v>
      </c>
      <c r="Z8" s="1">
        <f>IFERROR(__xludf.DUMMYFUNCTION("""COMPUTED_VALUE"""),1207.0)</f>
        <v>1207</v>
      </c>
    </row>
    <row r="9">
      <c r="A9" s="1" t="str">
        <f>IFERROR(__xludf.DUMMYFUNCTION("""COMPUTED_VALUE"""),"Несклоняемые прилагательные")</f>
        <v>Несклоняемые прилагательные</v>
      </c>
      <c r="B9" s="1">
        <f>IFERROR(__xludf.DUMMYFUNCTION("""COMPUTED_VALUE"""),8.0)</f>
        <v>8</v>
      </c>
      <c r="C9" s="1"/>
      <c r="D9" s="1"/>
      <c r="E9" s="1"/>
      <c r="F9" s="1"/>
      <c r="G9" s="1" t="str">
        <f>IFERROR(__xludf.DUMMYFUNCTION("""COMPUTED_VALUE"""),"Профессии")</f>
        <v>Профессии</v>
      </c>
      <c r="H9" s="1">
        <f>IFERROR(__xludf.DUMMYFUNCTION("""COMPUTED_VALUE"""),308.0)</f>
        <v>308</v>
      </c>
      <c r="I9" s="1"/>
      <c r="J9" s="1"/>
      <c r="K9" s="1" t="str">
        <f>IFERROR(__xludf.DUMMYFUNCTION("""COMPUTED_VALUE"""),"Безличное местоимение es")</f>
        <v>Безличное местоимение es</v>
      </c>
      <c r="L9" s="1">
        <f>IFERROR(__xludf.DUMMYFUNCTION("""COMPUTED_VALUE"""),508.0)</f>
        <v>508</v>
      </c>
      <c r="M9" s="1" t="str">
        <f>IFERROR(__xludf.DUMMYFUNCTION("""COMPUTED_VALUE"""),"Порядок слов в вопросительных предложениях")</f>
        <v>Порядок слов в вопросительных предложениях</v>
      </c>
      <c r="N9" s="1">
        <f>IFERROR(__xludf.DUMMYFUNCTION("""COMPUTED_VALUE"""),608.0)</f>
        <v>608</v>
      </c>
      <c r="O9" s="1" t="str">
        <f>IFERROR(__xludf.DUMMYFUNCTION("""COMPUTED_VALUE"""),"Слабые глаголы")</f>
        <v>Слабые глаголы</v>
      </c>
      <c r="P9" s="1">
        <f>IFERROR(__xludf.DUMMYFUNCTION("""COMPUTED_VALUE"""),708.0)</f>
        <v>708</v>
      </c>
      <c r="Q9" s="1"/>
      <c r="R9" s="1"/>
      <c r="S9" s="1"/>
      <c r="T9" s="1"/>
      <c r="U9" s="1"/>
      <c r="V9" s="1"/>
      <c r="W9" s="1"/>
      <c r="X9" s="1"/>
      <c r="Y9" s="1" t="str">
        <f>IFERROR(__xludf.DUMMYFUNCTION("""COMPUTED_VALUE"""),"Лексико-грамматическое образование родственных слов при помощи аффиксации")</f>
        <v>Лексико-грамматическое образование родственных слов при помощи аффиксации</v>
      </c>
      <c r="Z9" s="1">
        <f>IFERROR(__xludf.DUMMYFUNCTION("""COMPUTED_VALUE"""),1208.0)</f>
        <v>1208</v>
      </c>
    </row>
    <row r="10">
      <c r="A10" s="1"/>
      <c r="B10" s="1"/>
      <c r="C10" s="1"/>
      <c r="D10" s="1"/>
      <c r="E10" s="1"/>
      <c r="F10" s="1"/>
      <c r="G10" s="1" t="str">
        <f>IFERROR(__xludf.DUMMYFUNCTION("""COMPUTED_VALUE"""),"Природа и экология")</f>
        <v>Природа и экология</v>
      </c>
      <c r="H10" s="1">
        <f>IFERROR(__xludf.DUMMYFUNCTION("""COMPUTED_VALUE"""),309.0)</f>
        <v>309</v>
      </c>
      <c r="I10" s="1"/>
      <c r="J10" s="1"/>
      <c r="K10" s="1" t="str">
        <f>IFERROR(__xludf.DUMMYFUNCTION("""COMPUTED_VALUE"""),"Возвратное местоимение sich")</f>
        <v>Возвратное местоимение sich</v>
      </c>
      <c r="L10" s="1">
        <f>IFERROR(__xludf.DUMMYFUNCTION("""COMPUTED_VALUE"""),509.0)</f>
        <v>509</v>
      </c>
      <c r="M10" s="1" t="str">
        <f>IFERROR(__xludf.DUMMYFUNCTION("""COMPUTED_VALUE"""),"Порядок слов в отрицательных предложениях")</f>
        <v>Порядок слов в отрицательных предложениях</v>
      </c>
      <c r="N10" s="1">
        <f>IFERROR(__xludf.DUMMYFUNCTION("""COMPUTED_VALUE"""),609.0)</f>
        <v>609</v>
      </c>
      <c r="O10" s="1" t="str">
        <f>IFERROR(__xludf.DUMMYFUNCTION("""COMPUTED_VALUE"""),"Сильные глаголы")</f>
        <v>Сильные глаголы</v>
      </c>
      <c r="P10" s="1">
        <f>IFERROR(__xludf.DUMMYFUNCTION("""COMPUTED_VALUE"""),709.0)</f>
        <v>709</v>
      </c>
      <c r="Q10" s="1"/>
      <c r="R10" s="1"/>
      <c r="S10" s="1"/>
      <c r="T10" s="1"/>
      <c r="U10" s="1"/>
      <c r="V10" s="1"/>
      <c r="W10" s="1"/>
      <c r="X10" s="1"/>
      <c r="Y10" s="1" t="str">
        <f>IFERROR(__xludf.DUMMYFUNCTION("""COMPUTED_VALUE"""),"Лексико-грамматические навыки употребления в речи лексических единиц")</f>
        <v>Лексико-грамматические навыки употребления в речи лексических единиц</v>
      </c>
      <c r="Z10" s="1">
        <f>IFERROR(__xludf.DUMMYFUNCTION("""COMPUTED_VALUE"""),1209.0)</f>
        <v>1209</v>
      </c>
    </row>
    <row r="11">
      <c r="A11" s="1"/>
      <c r="B11" s="1"/>
      <c r="C11" s="1"/>
      <c r="D11" s="1"/>
      <c r="E11" s="1"/>
      <c r="F11" s="1"/>
      <c r="G11" s="1" t="str">
        <f>IFERROR(__xludf.DUMMYFUNCTION("""COMPUTED_VALUE"""),"Научно-технический прогресс")</f>
        <v>Научно-технический прогресс</v>
      </c>
      <c r="H11" s="1">
        <f>IFERROR(__xludf.DUMMYFUNCTION("""COMPUTED_VALUE"""),310.0)</f>
        <v>310</v>
      </c>
      <c r="I11" s="1"/>
      <c r="J11" s="1"/>
      <c r="K11" s="1"/>
      <c r="L11" s="1"/>
      <c r="M11" s="1" t="str">
        <f>IFERROR(__xludf.DUMMYFUNCTION("""COMPUTED_VALUE"""),"Порядок слов в предложениях с повелительным наклонением")</f>
        <v>Порядок слов в предложениях с повелительным наклонением</v>
      </c>
      <c r="N11" s="1">
        <f>IFERROR(__xludf.DUMMYFUNCTION("""COMPUTED_VALUE"""),610.0)</f>
        <v>610</v>
      </c>
      <c r="O11" s="1" t="str">
        <f>IFERROR(__xludf.DUMMYFUNCTION("""COMPUTED_VALUE"""),"Неправильные глаголы")</f>
        <v>Неправильные глаголы</v>
      </c>
      <c r="P11" s="1">
        <f>IFERROR(__xludf.DUMMYFUNCTION("""COMPUTED_VALUE"""),710.0)</f>
        <v>710</v>
      </c>
      <c r="Q11" s="1"/>
      <c r="R11" s="1"/>
      <c r="S11" s="1"/>
      <c r="T11" s="1"/>
      <c r="U11" s="1"/>
      <c r="V11" s="1"/>
      <c r="W11" s="1"/>
      <c r="X11" s="1"/>
      <c r="Y11" s="1" t="str">
        <f>IFERROR(__xludf.DUMMYFUNCTION("""COMPUTED_VALUE"""),"Умение создавать электронное письмо личного характера")</f>
        <v>Умение создавать электронное письмо личного характера</v>
      </c>
      <c r="Z11" s="1">
        <f>IFERROR(__xludf.DUMMYFUNCTION("""COMPUTED_VALUE"""),1210.0)</f>
        <v>1210</v>
      </c>
    </row>
    <row r="12">
      <c r="A12" s="1"/>
      <c r="B12" s="1"/>
      <c r="C12" s="1"/>
      <c r="D12" s="1"/>
      <c r="E12" s="1"/>
      <c r="F12" s="1"/>
      <c r="G12" s="1" t="str">
        <f>IFERROR(__xludf.DUMMYFUNCTION("""COMPUTED_VALUE"""),"Наука, культура")</f>
        <v>Наука, культура</v>
      </c>
      <c r="H12" s="1">
        <f>IFERROR(__xludf.DUMMYFUNCTION("""COMPUTED_VALUE"""),311.0)</f>
        <v>311</v>
      </c>
      <c r="I12" s="1"/>
      <c r="J12" s="1"/>
      <c r="K12" s="1"/>
      <c r="L12" s="1"/>
      <c r="M12" s="1" t="str">
        <f>IFERROR(__xludf.DUMMYFUNCTION("""COMPUTED_VALUE"""),"Знаки препинания в немецком языке")</f>
        <v>Знаки препинания в немецком языке</v>
      </c>
      <c r="N12" s="1">
        <f>IFERROR(__xludf.DUMMYFUNCTION("""COMPUTED_VALUE"""),611.0)</f>
        <v>611</v>
      </c>
      <c r="O12" s="1" t="str">
        <f>IFERROR(__xludf.DUMMYFUNCTION("""COMPUTED_VALUE"""),"Infinitiv")</f>
        <v>Infinitiv</v>
      </c>
      <c r="P12" s="1">
        <f>IFERROR(__xludf.DUMMYFUNCTION("""COMPUTED_VALUE"""),711.0)</f>
        <v>711</v>
      </c>
      <c r="Q12" s="1"/>
      <c r="R12" s="1"/>
      <c r="S12" s="1"/>
      <c r="T12" s="1"/>
      <c r="U12" s="1"/>
      <c r="V12" s="1"/>
      <c r="W12" s="1"/>
      <c r="X12" s="1"/>
      <c r="Y12" s="1" t="str">
        <f>IFERROR(__xludf.DUMMYFUNCTION("""COMPUTED_VALUE"""),"Написание развёрнутого письменного высказывания с элементами рассуждения на основе таблицы/диаграммы")</f>
        <v>Написание развёрнутого письменного высказывания с элементами рассуждения на основе таблицы/диаграммы</v>
      </c>
      <c r="Z12" s="1">
        <f>IFERROR(__xludf.DUMMYFUNCTION("""COMPUTED_VALUE"""),1211.0)</f>
        <v>1211</v>
      </c>
    </row>
    <row r="13">
      <c r="A13" s="1"/>
      <c r="B13" s="1"/>
      <c r="C13" s="1"/>
      <c r="D13" s="1"/>
      <c r="E13" s="1"/>
      <c r="F13" s="1"/>
      <c r="G13" s="1" t="str">
        <f>IFERROR(__xludf.DUMMYFUNCTION("""COMPUTED_VALUE"""),"Образование")</f>
        <v>Образование</v>
      </c>
      <c r="H13" s="1">
        <f>IFERROR(__xludf.DUMMYFUNCTION("""COMPUTED_VALUE"""),312.0)</f>
        <v>312</v>
      </c>
      <c r="I13" s="1"/>
      <c r="J13" s="1"/>
      <c r="K13" s="1"/>
      <c r="L13" s="1"/>
      <c r="M13" s="1" t="str">
        <f>IFERROR(__xludf.DUMMYFUNCTION("""COMPUTED_VALUE"""),"Инфинитивный оборот")</f>
        <v>Инфинитивный оборот</v>
      </c>
      <c r="N13" s="1">
        <f>IFERROR(__xludf.DUMMYFUNCTION("""COMPUTED_VALUE"""),612.0)</f>
        <v>612</v>
      </c>
      <c r="O13" s="1" t="str">
        <f>IFERROR(__xludf.DUMMYFUNCTION("""COMPUTED_VALUE"""),"Partizip")</f>
        <v>Partizip</v>
      </c>
      <c r="P13" s="1">
        <f>IFERROR(__xludf.DUMMYFUNCTION("""COMPUTED_VALUE"""),712.0)</f>
        <v>712</v>
      </c>
      <c r="Q13" s="1"/>
      <c r="R13" s="1"/>
      <c r="S13" s="1"/>
      <c r="T13" s="1"/>
      <c r="U13" s="1"/>
      <c r="V13" s="1"/>
      <c r="W13" s="1"/>
      <c r="X13" s="1"/>
      <c r="Y13" s="1" t="str">
        <f>IFERROR(__xludf.DUMMYFUNCTION("""COMPUTED_VALUE"""),"Чтение текста вслух")</f>
        <v>Чтение текста вслух</v>
      </c>
      <c r="Z13" s="1">
        <f>IFERROR(__xludf.DUMMYFUNCTION("""COMPUTED_VALUE"""),1212.0)</f>
        <v>1212</v>
      </c>
    </row>
    <row r="14">
      <c r="A14" s="1"/>
      <c r="B14" s="1"/>
      <c r="C14" s="1"/>
      <c r="D14" s="1"/>
      <c r="E14" s="1"/>
      <c r="F14" s="1"/>
      <c r="G14" s="1" t="str">
        <f>IFERROR(__xludf.DUMMYFUNCTION("""COMPUTED_VALUE"""),"Иностранные языки")</f>
        <v>Иностранные языки</v>
      </c>
      <c r="H14" s="1">
        <f>IFERROR(__xludf.DUMMYFUNCTION("""COMPUTED_VALUE"""),313.0)</f>
        <v>313</v>
      </c>
      <c r="I14" s="1"/>
      <c r="J14" s="1"/>
      <c r="K14" s="1"/>
      <c r="L14" s="1"/>
      <c r="M14" s="1"/>
      <c r="N14" s="1"/>
      <c r="O14" s="1" t="str">
        <f>IFERROR(__xludf.DUMMYFUNCTION("""COMPUTED_VALUE"""),"Indikativ")</f>
        <v>Indikativ</v>
      </c>
      <c r="P14" s="1">
        <f>IFERROR(__xludf.DUMMYFUNCTION("""COMPUTED_VALUE"""),713.0)</f>
        <v>713</v>
      </c>
      <c r="Q14" s="1"/>
      <c r="R14" s="1"/>
      <c r="S14" s="1"/>
      <c r="T14" s="1"/>
      <c r="U14" s="1"/>
      <c r="V14" s="1"/>
      <c r="W14" s="1"/>
      <c r="X14" s="1"/>
      <c r="Y14" s="1" t="str">
        <f>IFERROR(__xludf.DUMMYFUNCTION("""COMPUTED_VALUE"""),"Участие в диалоге-расспросе - задавать вопросы")</f>
        <v>Участие в диалоге-расспросе - задавать вопросы</v>
      </c>
      <c r="Z14" s="1">
        <f>IFERROR(__xludf.DUMMYFUNCTION("""COMPUTED_VALUE"""),1213.0)</f>
        <v>1213</v>
      </c>
    </row>
    <row r="15">
      <c r="A15" s="1"/>
      <c r="B15" s="1"/>
      <c r="C15" s="1"/>
      <c r="D15" s="1"/>
      <c r="E15" s="1"/>
      <c r="F15" s="1"/>
      <c r="G15" s="1" t="str">
        <f>IFERROR(__xludf.DUMMYFUNCTION("""COMPUTED_VALUE"""),"Праздники")</f>
        <v>Праздники</v>
      </c>
      <c r="H15" s="1">
        <f>IFERROR(__xludf.DUMMYFUNCTION("""COMPUTED_VALUE"""),314.0)</f>
        <v>314</v>
      </c>
      <c r="I15" s="1"/>
      <c r="J15" s="1"/>
      <c r="K15" s="1"/>
      <c r="L15" s="1"/>
      <c r="M15" s="1"/>
      <c r="N15" s="1"/>
      <c r="O15" s="1" t="str">
        <f>IFERROR(__xludf.DUMMYFUNCTION("""COMPUTED_VALUE"""),"Konjunktiv")</f>
        <v>Konjunktiv</v>
      </c>
      <c r="P15" s="1">
        <f>IFERROR(__xludf.DUMMYFUNCTION("""COMPUTED_VALUE"""),714.0)</f>
        <v>714</v>
      </c>
      <c r="Q15" s="1"/>
      <c r="R15" s="1"/>
      <c r="S15" s="1"/>
      <c r="T15" s="1"/>
      <c r="U15" s="1"/>
      <c r="V15" s="1"/>
      <c r="W15" s="1"/>
      <c r="X15" s="1"/>
      <c r="Y15" s="1" t="str">
        <f>IFERROR(__xludf.DUMMYFUNCTION("""COMPUTED_VALUE"""),"Участие в диалоге-расспросе - отвечать на вопросы интервьюера")</f>
        <v>Участие в диалоге-расспросе - отвечать на вопросы интервьюера</v>
      </c>
      <c r="Z15" s="1">
        <f>IFERROR(__xludf.DUMMYFUNCTION("""COMPUTED_VALUE"""),1214.0)</f>
        <v>1214</v>
      </c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 t="str">
        <f>IFERROR(__xludf.DUMMYFUNCTION("""COMPUTED_VALUE"""),"Imperativ")</f>
        <v>Imperativ</v>
      </c>
      <c r="P16" s="1">
        <f>IFERROR(__xludf.DUMMYFUNCTION("""COMPUTED_VALUE"""),715.0)</f>
        <v>715</v>
      </c>
      <c r="Q16" s="1"/>
      <c r="R16" s="1"/>
      <c r="S16" s="1"/>
      <c r="T16" s="1"/>
      <c r="U16" s="1"/>
      <c r="V16" s="1"/>
      <c r="W16" s="1"/>
      <c r="X16" s="1"/>
      <c r="Y16" s="1" t="str">
        <f>IFERROR(__xludf.DUMMYFUNCTION("""COMPUTED_VALUE"""),"Умение продуцировать связное тематическое монологическое высказывание с элементами рассуждения ")</f>
        <v>Умение продуцировать связное тематическое монологическое высказывание с элементами рассуждения </v>
      </c>
      <c r="Z16" s="1">
        <f>IFERROR(__xludf.DUMMYFUNCTION("""COMPUTED_VALUE"""),1215.0)</f>
        <v>1215</v>
      </c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 t="str">
        <f>IFERROR(__xludf.DUMMYFUNCTION("""COMPUTED_VALUE"""),"Präsens")</f>
        <v>Präsens</v>
      </c>
      <c r="P17" s="1">
        <f>IFERROR(__xludf.DUMMYFUNCTION("""COMPUTED_VALUE"""),716.0)</f>
        <v>716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 t="str">
        <f>IFERROR(__xludf.DUMMYFUNCTION("""COMPUTED_VALUE"""),"Präteritum")</f>
        <v>Präteritum</v>
      </c>
      <c r="P18" s="1">
        <f>IFERROR(__xludf.DUMMYFUNCTION("""COMPUTED_VALUE"""),717.0)</f>
        <v>717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 t="str">
        <f>IFERROR(__xludf.DUMMYFUNCTION("""COMPUTED_VALUE"""),"Perfekt")</f>
        <v>Perfekt</v>
      </c>
      <c r="P19" s="1">
        <f>IFERROR(__xludf.DUMMYFUNCTION("""COMPUTED_VALUE"""),718.0)</f>
        <v>718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 t="str">
        <f>IFERROR(__xludf.DUMMYFUNCTION("""COMPUTED_VALUE"""),"Plusquamperfekt")</f>
        <v>Plusquamperfekt</v>
      </c>
      <c r="P20" s="1">
        <f>IFERROR(__xludf.DUMMYFUNCTION("""COMPUTED_VALUE"""),719.0)</f>
        <v>719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 t="str">
        <f>IFERROR(__xludf.DUMMYFUNCTION("""COMPUTED_VALUE"""),"Futur (1, 2)")</f>
        <v>Futur (1, 2)</v>
      </c>
      <c r="P21" s="1">
        <f>IFERROR(__xludf.DUMMYFUNCTION("""COMPUTED_VALUE"""),720.0)</f>
        <v>720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 t="str">
        <f>IFERROR(__xludf.DUMMYFUNCTION("""COMPUTED_VALUE"""),"Управление глаголов")</f>
        <v>Управление глаголов</v>
      </c>
      <c r="P22" s="1">
        <f>IFERROR(__xludf.DUMMYFUNCTION("""COMPUTED_VALUE"""),721.0)</f>
        <v>721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 t="str">
        <f>IFERROR(__xludf.DUMMYFUNCTION("""COMPUTED_VALUE"""),"Passiv")</f>
        <v>Passiv</v>
      </c>
      <c r="P23" s="1">
        <f>IFERROR(__xludf.DUMMYFUNCTION("""COMPUTED_VALUE"""),722.0)</f>
        <v>722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