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IFERROR(__xludf.DUMMYFUNCTION("IMPORTRANGE(""https://docs.google.com/spreadsheets/d/1KhlcAFOdhmXdkKCREzUyloeKG_9smoJ8BQiuq6S6wkk/edit#gid=1086412777"",""УМИТЫ!A:AD"")"),"Арифметика,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IFERROR(__xludf.DUMMYFUNCTION("""COMPUTED_VALUE"""),"Числа и их свойства")</f>
        <v>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  <c r="AA1" s="1" t="str">
        <f>IFERROR(__xludf.DUMMYFUNCTION("""COMPUTED_VALUE"""),"Финансовая математика")</f>
        <v>Финансовая математика</v>
      </c>
      <c r="AB1" s="1"/>
      <c r="AC1" s="1" t="str">
        <f>IFERROR(__xludf.DUMMYFUNCTION("""COMPUTED_VALUE"""),"Задача с параметром")</f>
        <v>Задача с параметром</v>
      </c>
      <c r="AD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/>
      <c r="P2" s="1"/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IFERROR(__xludf.DUMMYFUNCTION("""COMPUTED_VALUE"""),"Числовые множества")</f>
        <v>Числовые множества</v>
      </c>
      <c r="X2" s="1">
        <f>IFERROR(__xludf.DUMMYFUNCTION("""COMPUTED_VALUE"""),1141.0)</f>
        <v>1141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  <c r="AA2" s="1" t="str">
        <f>IFERROR(__xludf.DUMMYFUNCTION("""COMPUTED_VALUE"""),"Понятие аннуитетного платежа")</f>
        <v>Понятие аннуитетного платежа</v>
      </c>
      <c r="AB2" s="1">
        <f>IFERROR(__xludf.DUMMYFUNCTION("""COMPUTED_VALUE"""),1401.0)</f>
        <v>1401</v>
      </c>
      <c r="AC2" s="1" t="str">
        <f>IFERROR(__xludf.DUMMYFUNCTION("""COMPUTED_VALUE"""),"Что такое параметр")</f>
        <v>Что такое параметр</v>
      </c>
      <c r="AD2" s="1">
        <f>IFERROR(__xludf.DUMMYFUNCTION("""COMPUTED_VALUE"""),1501.0)</f>
        <v>1501</v>
      </c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/>
      <c r="P3" s="1"/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3" s="1">
        <f>IFERROR(__xludf.DUMMYFUNCTION("""COMPUTED_VALUE"""),1004.0)</f>
        <v>1004</v>
      </c>
      <c r="W3" s="1" t="str">
        <f>IFERROR(__xludf.DUMMYFUNCTION("""COMPUTED_VALUE"""),"Натуральные числа")</f>
        <v>Натуральные числа</v>
      </c>
      <c r="X3" s="1">
        <f>IFERROR(__xludf.DUMMYFUNCTION("""COMPUTED_VALUE"""),1142.0)</f>
        <v>1142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  <c r="AA3" s="1" t="str">
        <f>IFERROR(__xludf.DUMMYFUNCTION("""COMPUTED_VALUE"""),"Дифференцированный платеж")</f>
        <v>Дифференцированный платеж</v>
      </c>
      <c r="AB3" s="1">
        <f>IFERROR(__xludf.DUMMYFUNCTION("""COMPUTED_VALUE"""),1402.0)</f>
        <v>1402</v>
      </c>
      <c r="AC3" s="1" t="str">
        <f>IFERROR(__xludf.DUMMYFUNCTION("""COMPUTED_VALUE"""),"Линейные уравнения и приводимые к ним уравнения с параметрами")</f>
        <v>Линейные уравнения и приводимые к ним уравнения с параметрами</v>
      </c>
      <c r="AD3" s="1">
        <f>IFERROR(__xludf.DUMMYFUNCTION("""COMPUTED_VALUE"""),1502.0)</f>
        <v>1502</v>
      </c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IFERROR(__xludf.DUMMYFUNCTION("""COMPUTED_VALUE"""),"Измерение отрезков, длина отрезка")</f>
        <v>Измерение отрезков, длина отрезка</v>
      </c>
      <c r="N4" s="1">
        <f>IFERROR(__xludf.DUMMYFUNCTION("""COMPUTED_VALUE"""),604.0)</f>
        <v>604</v>
      </c>
      <c r="O4" s="1"/>
      <c r="P4" s="1"/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4" s="1">
        <f>IFERROR(__xludf.DUMMYFUNCTION("""COMPUTED_VALUE"""),1005.0)</f>
        <v>1005</v>
      </c>
      <c r="W4" s="1" t="str">
        <f>IFERROR(__xludf.DUMMYFUNCTION("""COMPUTED_VALUE"""),"Целые числа")</f>
        <v>Целые числа</v>
      </c>
      <c r="X4" s="1">
        <f>IFERROR(__xludf.DUMMYFUNCTION("""COMPUTED_VALUE"""),1143.0)</f>
        <v>1143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  <c r="AA4" s="1" t="str">
        <f>IFERROR(__xludf.DUMMYFUNCTION("""COMPUTED_VALUE"""),"Смешанные выплаты")</f>
        <v>Смешанные выплаты</v>
      </c>
      <c r="AB4" s="1">
        <f>IFERROR(__xludf.DUMMYFUNCTION("""COMPUTED_VALUE"""),1403.0)</f>
        <v>1403</v>
      </c>
      <c r="AC4" s="1" t="str">
        <f>IFERROR(__xludf.DUMMYFUNCTION("""COMPUTED_VALUE"""),"Квадратичные и сводимые к ним уравнения с параметрами")</f>
        <v>Квадратичные и сводимые к ним уравнения с параметрами</v>
      </c>
      <c r="AD4" s="1">
        <f>IFERROR(__xludf.DUMMYFUNCTION("""COMPUTED_VALUE"""),1503.0)</f>
        <v>1503</v>
      </c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IFERROR(__xludf.DUMMYFUNCTION("""COMPUTED_VALUE"""),"Единицы измерения")</f>
        <v>Единицы измерения</v>
      </c>
      <c r="N5" s="1">
        <f>IFERROR(__xludf.DUMMYFUNCTION("""COMPUTED_VALUE"""),605.0)</f>
        <v>605</v>
      </c>
      <c r="O5" s="1"/>
      <c r="P5" s="1"/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IFERROR(__xludf.DUMMYFUNCTION("""COMPUTED_VALUE"""),"Задачи на движение по прямой")</f>
        <v>Задачи на движение по прямой</v>
      </c>
      <c r="V5" s="1">
        <f>IFERROR(__xludf.DUMMYFUNCTION("""COMPUTED_VALUE"""),1006.0)</f>
        <v>1006</v>
      </c>
      <c r="W5" s="1" t="str">
        <f>IFERROR(__xludf.DUMMYFUNCTION("""COMPUTED_VALUE"""),"Рациональные числа")</f>
        <v>Рациональные числа</v>
      </c>
      <c r="X5" s="1">
        <f>IFERROR(__xludf.DUMMYFUNCTION("""COMPUTED_VALUE"""),1144.0)</f>
        <v>1144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  <c r="AA5" s="1" t="str">
        <f>IFERROR(__xludf.DUMMYFUNCTION("""COMPUTED_VALUE"""),"Вклады")</f>
        <v>Вклады</v>
      </c>
      <c r="AB5" s="1">
        <f>IFERROR(__xludf.DUMMYFUNCTION("""COMPUTED_VALUE"""),1404.0)</f>
        <v>1404</v>
      </c>
      <c r="AC5" s="1" t="str">
        <f>IFERROR(__xludf.DUMMYFUNCTION("""COMPUTED_VALUE"""),"Уравнения с параметрами, содержащие модуль")</f>
        <v>Уравнения с параметрами, содержащие модуль</v>
      </c>
      <c r="AD5" s="1">
        <f>IFERROR(__xludf.DUMMYFUNCTION("""COMPUTED_VALUE"""),1504.0)</f>
        <v>1504</v>
      </c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IFERROR(__xludf.DUMMYFUNCTION("""COMPUTED_VALUE"""),"Измерение углов, градусная мера угла")</f>
        <v>Измерение углов, градусная мера угла</v>
      </c>
      <c r="N6" s="1">
        <f>IFERROR(__xludf.DUMMYFUNCTION("""COMPUTED_VALUE"""),606.0)</f>
        <v>606</v>
      </c>
      <c r="O6" s="1"/>
      <c r="P6" s="1"/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IFERROR(__xludf.DUMMYFUNCTION("""COMPUTED_VALUE"""),"Задачи на движение по воде")</f>
        <v>Задачи на движение по воде</v>
      </c>
      <c r="V6" s="1">
        <f>IFERROR(__xludf.DUMMYFUNCTION("""COMPUTED_VALUE"""),1007.0)</f>
        <v>1007</v>
      </c>
      <c r="W6" s="1" t="str">
        <f>IFERROR(__xludf.DUMMYFUNCTION("""COMPUTED_VALUE"""),"Понятие делимости")</f>
        <v>Понятие делимости</v>
      </c>
      <c r="X6" s="1">
        <f>IFERROR(__xludf.DUMMYFUNCTION("""COMPUTED_VALUE"""),1145.0)</f>
        <v>1145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  <c r="AA6" s="1" t="str">
        <f>IFERROR(__xludf.DUMMYFUNCTION("""COMPUTED_VALUE"""),"Задачи на оптимальный выбор")</f>
        <v>Задачи на оптимальный выбор</v>
      </c>
      <c r="AB6" s="1">
        <f>IFERROR(__xludf.DUMMYFUNCTION("""COMPUTED_VALUE"""),1405.0)</f>
        <v>1405</v>
      </c>
      <c r="AC6" s="1" t="str">
        <f>IFERROR(__xludf.DUMMYFUNCTION("""COMPUTED_VALUE"""),"Системы уравнений с параметрами")</f>
        <v>Системы уравнений с параметрами</v>
      </c>
      <c r="AD6" s="1">
        <f>IFERROR(__xludf.DUMMYFUNCTION("""COMPUTED_VALUE"""),1505.0)</f>
        <v>1505</v>
      </c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7" s="1">
        <f>IFERROR(__xludf.DUMMYFUNCTION("""COMPUTED_VALUE"""),511.0)</f>
        <v>511</v>
      </c>
      <c r="M7" s="1" t="str">
        <f>IFERROR(__xludf.DUMMYFUNCTION("""COMPUTED_VALUE"""),"Смежные углы")</f>
        <v>Смежные углы</v>
      </c>
      <c r="N7" s="1">
        <f>IFERROR(__xludf.DUMMYFUNCTION("""COMPUTED_VALUE"""),607.0)</f>
        <v>607</v>
      </c>
      <c r="O7" s="1"/>
      <c r="P7" s="1"/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совместную работу")</f>
        <v>Задачи на совместную работу</v>
      </c>
      <c r="V7" s="1">
        <f>IFERROR(__xludf.DUMMYFUNCTION("""COMPUTED_VALUE"""),1008.0)</f>
        <v>1008</v>
      </c>
      <c r="W7" s="1" t="str">
        <f>IFERROR(__xludf.DUMMYFUNCTION("""COMPUTED_VALUE"""),"Признаки делимости чисел")</f>
        <v>Признаки делимости чисел</v>
      </c>
      <c r="X7" s="1">
        <f>IFERROR(__xludf.DUMMYFUNCTION("""COMPUTED_VALUE"""),1146.0)</f>
        <v>1146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  <c r="AA7" s="1" t="str">
        <f>IFERROR(__xludf.DUMMYFUNCTION("""COMPUTED_VALUE"""),"Сложный процент")</f>
        <v>Сложный процент</v>
      </c>
      <c r="AB7" s="1">
        <f>IFERROR(__xludf.DUMMYFUNCTION("""COMPUTED_VALUE"""),1406.0)</f>
        <v>1406</v>
      </c>
      <c r="AC7" s="1" t="str">
        <f>IFERROR(__xludf.DUMMYFUNCTION("""COMPUTED_VALUE"""),"Иррациональные уравнения с параметрами")</f>
        <v>Иррациональные уравнения с параметрами</v>
      </c>
      <c r="AD7" s="1">
        <f>IFERROR(__xludf.DUMMYFUNCTION("""COMPUTED_VALUE"""),1506.0)</f>
        <v>1506</v>
      </c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IFERROR(__xludf.DUMMYFUNCTION("""COMPUTED_VALUE"""),"Тангенс суммы и разности аргументов")</f>
        <v>Тангенс суммы и разности аргументов</v>
      </c>
      <c r="L8" s="1">
        <f>IFERROR(__xludf.DUMMYFUNCTION("""COMPUTED_VALUE"""),512.0)</f>
        <v>512</v>
      </c>
      <c r="M8" s="1" t="str">
        <f>IFERROR(__xludf.DUMMYFUNCTION("""COMPUTED_VALUE"""),"Вертикальные углы")</f>
        <v>Вертикальные углы</v>
      </c>
      <c r="N8" s="1">
        <f>IFERROR(__xludf.DUMMYFUNCTION("""COMPUTED_VALUE"""),608.0)</f>
        <v>608</v>
      </c>
      <c r="O8" s="1"/>
      <c r="P8" s="1"/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проценты")</f>
        <v>Задачи на проценты</v>
      </c>
      <c r="V8" s="1">
        <f>IFERROR(__xludf.DUMMYFUNCTION("""COMPUTED_VALUE"""),1009.0)</f>
        <v>1009</v>
      </c>
      <c r="W8" s="1" t="str">
        <f>IFERROR(__xludf.DUMMYFUNCTION("""COMPUTED_VALUE"""),"Определение четности")</f>
        <v>Определение четности</v>
      </c>
      <c r="X8" s="1">
        <f>IFERROR(__xludf.DUMMYFUNCTION("""COMPUTED_VALUE"""),1147.0)</f>
        <v>1147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  <c r="AA8" s="1"/>
      <c r="AB8" s="1"/>
      <c r="AC8" s="1" t="str">
        <f>IFERROR(__xludf.DUMMYFUNCTION("""COMPUTED_VALUE"""),"Линейные неравенства и неравенства, приводимые к линейным с параметром")</f>
        <v>Линейные неравенства и неравенства, приводимые к линейным с параметром</v>
      </c>
      <c r="AD8" s="1">
        <f>IFERROR(__xludf.DUMMYFUNCTION("""COMPUTED_VALUE"""),1507.0)</f>
        <v>1507</v>
      </c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IFERROR(__xludf.DUMMYFUNCTION("""COMPUTED_VALUE"""),"Формулы двойного аргумента")</f>
        <v>Формулы двойного аргумента</v>
      </c>
      <c r="L9" s="1">
        <f>IFERROR(__xludf.DUMMYFUNCTION("""COMPUTED_VALUE"""),513.0)</f>
        <v>513</v>
      </c>
      <c r="M9" s="1" t="str">
        <f>IFERROR(__xludf.DUMMYFUNCTION("""COMPUTED_VALUE"""),"Перпендикулярные прямые")</f>
        <v>Перпендикулярные прямые</v>
      </c>
      <c r="N9" s="1">
        <f>IFERROR(__xludf.DUMMYFUNCTION("""COMPUTED_VALUE"""),609.0)</f>
        <v>609</v>
      </c>
      <c r="O9" s="1"/>
      <c r="P9" s="1"/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смеси и сплавы")</f>
        <v>Задачи на смеси и сплавы</v>
      </c>
      <c r="V9" s="1">
        <f>IFERROR(__xludf.DUMMYFUNCTION("""COMPUTED_VALUE"""),1011.0)</f>
        <v>1011</v>
      </c>
      <c r="W9" s="1" t="str">
        <f>IFERROR(__xludf.DUMMYFUNCTION("""COMPUTED_VALUE"""),"Утверждения о четности чисел")</f>
        <v>Утверждения о четности чисел</v>
      </c>
      <c r="X9" s="1">
        <f>IFERROR(__xludf.DUMMYFUNCTION("""COMPUTED_VALUE"""),1148.0)</f>
        <v>1148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  <c r="AA9" s="1"/>
      <c r="AB9" s="1"/>
      <c r="AC9" s="1" t="str">
        <f>IFERROR(__xludf.DUMMYFUNCTION("""COMPUTED_VALUE"""),"Системы неравенств с параметром")</f>
        <v>Системы неравенств с параметром</v>
      </c>
      <c r="AD9" s="1">
        <f>IFERROR(__xludf.DUMMYFUNCTION("""COMPUTED_VALUE"""),1508.0)</f>
        <v>1508</v>
      </c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0" s="1">
        <f>IFERROR(__xludf.DUMMYFUNCTION("""COMPUTED_VALUE"""),514.0)</f>
        <v>514</v>
      </c>
      <c r="M10" s="1" t="str">
        <f>IFERROR(__xludf.DUMMYFUNCTION("""COMPUTED_VALUE"""),"Понятие треугольника")</f>
        <v>Понятие треугольника</v>
      </c>
      <c r="N10" s="1">
        <f>IFERROR(__xludf.DUMMYFUNCTION("""COMPUTED_VALUE"""),610.0)</f>
        <v>610</v>
      </c>
      <c r="O10" s="1"/>
      <c r="P10" s="1"/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IFERROR(__xludf.DUMMYFUNCTION("""COMPUTED_VALUE"""),"Формула числа сочетаний")</f>
        <v>Формула числа сочетаний</v>
      </c>
      <c r="T10" s="1">
        <f>IFERROR(__xludf.DUMMYFUNCTION("""COMPUTED_VALUE"""),910.0)</f>
        <v>910</v>
      </c>
      <c r="U10" s="1" t="str">
        <f>IFERROR(__xludf.DUMMYFUNCTION("""COMPUTED_VALUE"""),"Задачи на среднюю скорость")</f>
        <v>Задачи на среднюю скорость</v>
      </c>
      <c r="V10" s="1">
        <f>IFERROR(__xludf.DUMMYFUNCTION("""COMPUTED_VALUE"""),1012.0)</f>
        <v>1012</v>
      </c>
      <c r="W10" s="1" t="str">
        <f>IFERROR(__xludf.DUMMYFUNCTION("""COMPUTED_VALUE"""),"Деление с остатком")</f>
        <v>Деление с остатком</v>
      </c>
      <c r="X10" s="1">
        <f>IFERROR(__xludf.DUMMYFUNCTION("""COMPUTED_VALUE"""),1149.0)</f>
        <v>1149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  <c r="AA10" s="1"/>
      <c r="AB10" s="1"/>
      <c r="AC10" s="1" t="str">
        <f>IFERROR(__xludf.DUMMYFUNCTION("""COMPUTED_VALUE"""),"Квадратичные неравенства с параметрами")</f>
        <v>Квадратичные неравенства с параметрами</v>
      </c>
      <c r="AD10" s="1">
        <f>IFERROR(__xludf.DUMMYFUNCTION("""COMPUTED_VALUE"""),1509.0)</f>
        <v>1509</v>
      </c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1" s="1">
        <f>IFERROR(__xludf.DUMMYFUNCTION("""COMPUTED_VALUE"""),515.0)</f>
        <v>515</v>
      </c>
      <c r="M11" s="1" t="str">
        <f>IFERROR(__xludf.DUMMYFUNCTION("""COMPUTED_VALUE"""),"Медиана треугольника")</f>
        <v>Медиана треугольника</v>
      </c>
      <c r="N11" s="1">
        <f>IFERROR(__xludf.DUMMYFUNCTION("""COMPUTED_VALUE"""),611.0)</f>
        <v>611</v>
      </c>
      <c r="O11" s="1"/>
      <c r="P11" s="1"/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перестановок")</f>
        <v>Формула числа перестановок</v>
      </c>
      <c r="T11" s="1">
        <f>IFERROR(__xludf.DUMMYFUNCTION("""COMPUTED_VALUE"""),911.0)</f>
        <v>911</v>
      </c>
      <c r="U11" s="1" t="str">
        <f>IFERROR(__xludf.DUMMYFUNCTION("""COMPUTED_VALUE"""),"Скорость сближения и скорость отдаления")</f>
        <v>Скорость сближения и скорость отдаления</v>
      </c>
      <c r="V11" s="1">
        <f>IFERROR(__xludf.DUMMYFUNCTION("""COMPUTED_VALUE"""),1013.0)</f>
        <v>1013</v>
      </c>
      <c r="W11" s="1" t="str">
        <f>IFERROR(__xludf.DUMMYFUNCTION("""COMPUTED_VALUE"""),"Простое число")</f>
        <v>Простое число</v>
      </c>
      <c r="X11" s="1">
        <f>IFERROR(__xludf.DUMMYFUNCTION("""COMPUTED_VALUE"""),1150.0)</f>
        <v>1150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  <c r="AA11" s="1"/>
      <c r="AB11" s="1"/>
      <c r="AC11" s="1" t="str">
        <f>IFERROR(__xludf.DUMMYFUNCTION("""COMPUTED_VALUE"""),"Иррациональные неравенства с параметрами")</f>
        <v>Иррациональные неравенства с параметрами</v>
      </c>
      <c r="AD11" s="1">
        <f>IFERROR(__xludf.DUMMYFUNCTION("""COMPUTED_VALUE"""),1510.0)</f>
        <v>1510</v>
      </c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IFERROR(__xludf.DUMMYFUNCTION("""COMPUTED_VALUE"""),"Формулы понижения степени")</f>
        <v>Формулы понижения степени</v>
      </c>
      <c r="L12" s="1">
        <f>IFERROR(__xludf.DUMMYFUNCTION("""COMPUTED_VALUE"""),516.0)</f>
        <v>516</v>
      </c>
      <c r="M12" s="1" t="str">
        <f>IFERROR(__xludf.DUMMYFUNCTION("""COMPUTED_VALUE"""),"Биссектриса треугольника")</f>
        <v>Биссектриса треугольника</v>
      </c>
      <c r="N12" s="1">
        <f>IFERROR(__xludf.DUMMYFUNCTION("""COMPUTED_VALUE"""),612.0)</f>
        <v>612</v>
      </c>
      <c r="O12" s="1"/>
      <c r="P12" s="1"/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IFERROR(__xludf.DUMMYFUNCTION("""COMPUTED_VALUE"""),"Бином Ньютона")</f>
        <v>Бином Ньютона</v>
      </c>
      <c r="T12" s="1">
        <f>IFERROR(__xludf.DUMMYFUNCTION("""COMPUTED_VALUE"""),912.0)</f>
        <v>912</v>
      </c>
      <c r="U12" s="1" t="str">
        <f>IFERROR(__xludf.DUMMYFUNCTION("""COMPUTED_VALUE"""),"Задачи на относительную скорость")</f>
        <v>Задачи на относительную скорость</v>
      </c>
      <c r="V12" s="1">
        <f>IFERROR(__xludf.DUMMYFUNCTION("""COMPUTED_VALUE"""),1014.0)</f>
        <v>1014</v>
      </c>
      <c r="W12" s="1" t="str">
        <f>IFERROR(__xludf.DUMMYFUNCTION("""COMPUTED_VALUE"""),"Составное число")</f>
        <v>Составное число</v>
      </c>
      <c r="X12" s="1">
        <f>IFERROR(__xludf.DUMMYFUNCTION("""COMPUTED_VALUE"""),1151.0)</f>
        <v>1151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  <c r="AA12" s="1"/>
      <c r="AB12" s="1"/>
      <c r="AC12" s="1" t="str">
        <f>IFERROR(__xludf.DUMMYFUNCTION("""COMPUTED_VALUE"""),"Уравнения и неравенства с параметрами, содержащие логарифмы")</f>
        <v>Уравнения и неравенства с параметрами, содержащие логарифмы</v>
      </c>
      <c r="AD12" s="1">
        <f>IFERROR(__xludf.DUMMYFUNCTION("""COMPUTED_VALUE"""),1511.0)</f>
        <v>1511</v>
      </c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3" s="1">
        <f>IFERROR(__xludf.DUMMYFUNCTION("""COMPUTED_VALUE"""),517.0)</f>
        <v>517</v>
      </c>
      <c r="M13" s="1" t="str">
        <f>IFERROR(__xludf.DUMMYFUNCTION("""COMPUTED_VALUE"""),"Высота треугольника")</f>
        <v>Высота треугольника</v>
      </c>
      <c r="N13" s="1">
        <f>IFERROR(__xludf.DUMMYFUNCTION("""COMPUTED_VALUE"""),613.0)</f>
        <v>613</v>
      </c>
      <c r="O13" s="1"/>
      <c r="P13" s="1"/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IFERROR(__xludf.DUMMYFUNCTION("""COMPUTED_VALUE"""),"Биноминальное распределение")</f>
        <v>Биноминальное распределение</v>
      </c>
      <c r="T13" s="1">
        <f>IFERROR(__xludf.DUMMYFUNCTION("""COMPUTED_VALUE"""),913.0)</f>
        <v>913</v>
      </c>
      <c r="U13" s="1" t="str">
        <f>IFERROR(__xludf.DUMMYFUNCTION("""COMPUTED_VALUE"""),"Задачи на прогрессии")</f>
        <v>Задачи на прогрессии</v>
      </c>
      <c r="V13" s="1">
        <f>IFERROR(__xludf.DUMMYFUNCTION("""COMPUTED_VALUE"""),1015.0)</f>
        <v>1015</v>
      </c>
      <c r="W13" s="1" t="str">
        <f>IFERROR(__xludf.DUMMYFUNCTION("""COMPUTED_VALUE"""),"Основная теорема арифметики")</f>
        <v>Основная теорема арифметики</v>
      </c>
      <c r="X13" s="1">
        <f>IFERROR(__xludf.DUMMYFUNCTION("""COMPUTED_VALUE"""),1152.0)</f>
        <v>1152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  <c r="AA13" s="1"/>
      <c r="AB13" s="1"/>
      <c r="AC13" s="1" t="str">
        <f>IFERROR(__xludf.DUMMYFUNCTION("""COMPUTED_VALUE"""),"Тригонометрические уравнения, неравенства и системы уравнений с параметрами")</f>
        <v>Тригонометрические уравнения, неравенства и системы уравнений с параметрами</v>
      </c>
      <c r="AD13" s="1">
        <f>IFERROR(__xludf.DUMMYFUNCTION("""COMPUTED_VALUE"""),1512.0)</f>
        <v>1512</v>
      </c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4" s="1">
        <f>IFERROR(__xludf.DUMMYFUNCTION("""COMPUTED_VALUE"""),518.0)</f>
        <v>518</v>
      </c>
      <c r="M14" s="1" t="str">
        <f>IFERROR(__xludf.DUMMYFUNCTION("""COMPUTED_VALUE"""),"Равнобедренный треугольник")</f>
        <v>Равнобедренный треугольник</v>
      </c>
      <c r="N14" s="1">
        <f>IFERROR(__xludf.DUMMYFUNCTION("""COMPUTED_VALUE"""),615.0)</f>
        <v>615</v>
      </c>
      <c r="O14" s="1"/>
      <c r="P14" s="1"/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IFERROR(__xludf.DUMMYFUNCTION("""COMPUTED_VALUE"""),"Свойства биноминального распределения")</f>
        <v>Свойства биноминального распределения</v>
      </c>
      <c r="T14" s="1">
        <f>IFERROR(__xludf.DUMMYFUNCTION("""COMPUTED_VALUE"""),914.0)</f>
        <v>914</v>
      </c>
      <c r="U14" s="1" t="str">
        <f>IFERROR(__xludf.DUMMYFUNCTION("""COMPUTED_VALUE"""),"Задачи на круговое движение")</f>
        <v>Задачи на круговое движение</v>
      </c>
      <c r="V14" s="1">
        <f>IFERROR(__xludf.DUMMYFUNCTION("""COMPUTED_VALUE"""),1016.0)</f>
        <v>1016</v>
      </c>
      <c r="W14" s="1" t="str">
        <f>IFERROR(__xludf.DUMMYFUNCTION("""COMPUTED_VALUE"""),"Каноническое разложение")</f>
        <v>Каноническое разложение</v>
      </c>
      <c r="X14" s="1">
        <f>IFERROR(__xludf.DUMMYFUNCTION("""COMPUTED_VALUE"""),1153.0)</f>
        <v>1153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  <c r="AA14" s="1"/>
      <c r="AB14" s="1"/>
      <c r="AC14" s="1" t="str">
        <f>IFERROR(__xludf.DUMMYFUNCTION("""COMPUTED_VALUE"""),"Применение свойств функций к решению уравнений и неравенств с параметром")</f>
        <v>Применение свойств функций к решению уравнений и неравенств с параметром</v>
      </c>
      <c r="AD14" s="1">
        <f>IFERROR(__xludf.DUMMYFUNCTION("""COMPUTED_VALUE"""),1513.0)</f>
        <v>1513</v>
      </c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15" s="1">
        <f>IFERROR(__xludf.DUMMYFUNCTION("""COMPUTED_VALUE"""),519.0)</f>
        <v>519</v>
      </c>
      <c r="M15" s="1" t="str">
        <f>IFERROR(__xludf.DUMMYFUNCTION("""COMPUTED_VALUE"""),"Свойства равнобедренного треугольника")</f>
        <v>Свойства равнобедренного треугольника</v>
      </c>
      <c r="N15" s="1">
        <f>IFERROR(__xludf.DUMMYFUNCTION("""COMPUTED_VALUE"""),616.0)</f>
        <v>616</v>
      </c>
      <c r="O15" s="1"/>
      <c r="P15" s="1"/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5" s="1">
        <f>IFERROR(__xludf.DUMMYFUNCTION("""COMPUTED_VALUE"""),915.0)</f>
        <v>915</v>
      </c>
      <c r="U15" s="1" t="str">
        <f>IFERROR(__xludf.DUMMYFUNCTION("""COMPUTED_VALUE"""),"Формула числа размещений")</f>
        <v>Формула числа размещений</v>
      </c>
      <c r="V15" s="1">
        <f>IFERROR(__xludf.DUMMYFUNCTION("""COMPUTED_VALUE"""),1018.0)</f>
        <v>1018</v>
      </c>
      <c r="W15" s="1" t="str">
        <f>IFERROR(__xludf.DUMMYFUNCTION("""COMPUTED_VALUE"""),"Делитель")</f>
        <v>Делитель</v>
      </c>
      <c r="X15" s="1">
        <f>IFERROR(__xludf.DUMMYFUNCTION("""COMPUTED_VALUE"""),1154.0)</f>
        <v>1154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  <c r="AA15" s="1"/>
      <c r="AB15" s="1"/>
      <c r="AC15" s="1" t="str">
        <f>IFERROR(__xludf.DUMMYFUNCTION("""COMPUTED_VALUE"""),"Метод областей")</f>
        <v>Метод областей</v>
      </c>
      <c r="AD15" s="1">
        <f>IFERROR(__xludf.DUMMYFUNCTION("""COMPUTED_VALUE"""),1514.0)</f>
        <v>1514</v>
      </c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16" s="1">
        <f>IFERROR(__xludf.DUMMYFUNCTION("""COMPUTED_VALUE"""),520.0)</f>
        <v>520</v>
      </c>
      <c r="M16" s="1" t="str">
        <f>IFERROR(__xludf.DUMMYFUNCTION("""COMPUTED_VALUE"""),"Признаки равенства треугольников")</f>
        <v>Признаки равенства треугольников</v>
      </c>
      <c r="N16" s="1">
        <f>IFERROR(__xludf.DUMMYFUNCTION("""COMPUTED_VALUE"""),617.0)</f>
        <v>617</v>
      </c>
      <c r="O16" s="1"/>
      <c r="P16" s="1"/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6" s="1">
        <f>IFERROR(__xludf.DUMMYFUNCTION("""COMPUTED_VALUE"""),916.0)</f>
        <v>916</v>
      </c>
      <c r="U16" s="1"/>
      <c r="V16" s="1"/>
      <c r="W16" s="1" t="str">
        <f>IFERROR(__xludf.DUMMYFUNCTION("""COMPUTED_VALUE"""),"Взаимно простые числа")</f>
        <v>Взаимно простые числа</v>
      </c>
      <c r="X16" s="1">
        <f>IFERROR(__xludf.DUMMYFUNCTION("""COMPUTED_VALUE"""),1155.0)</f>
        <v>1155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  <c r="AA16" s="1"/>
      <c r="AB16" s="1"/>
      <c r="AC16" s="1" t="str">
        <f>IFERROR(__xludf.DUMMYFUNCTION("""COMPUTED_VALUE"""),"Преобразование графиков для решения задач с параметром")</f>
        <v>Преобразование графиков для решения задач с параметром</v>
      </c>
      <c r="AD16" s="1">
        <f>IFERROR(__xludf.DUMMYFUNCTION("""COMPUTED_VALUE"""),1515.0)</f>
        <v>1515</v>
      </c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IFERROR(__xludf.DUMMYFUNCTION("""COMPUTED_VALUE"""),"Уравнения, приводящиеся к квадратным")</f>
        <v>Уравнения, приводящиеся к квадратным</v>
      </c>
      <c r="L17" s="1">
        <f>IFERROR(__xludf.DUMMYFUNCTION("""COMPUTED_VALUE"""),521.0)</f>
        <v>521</v>
      </c>
      <c r="M17" s="1" t="str">
        <f>IFERROR(__xludf.DUMMYFUNCTION("""COMPUTED_VALUE"""),"Равносторонний треугольник")</f>
        <v>Равносторонний треугольник</v>
      </c>
      <c r="N17" s="1">
        <f>IFERROR(__xludf.DUMMYFUNCTION("""COMPUTED_VALUE"""),618.0)</f>
        <v>618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IFERROR(__xludf.DUMMYFUNCTION("""COMPUTED_VALUE"""),"Числовые характеристики рядов данных")</f>
        <v>Числовые характеристики рядов данных</v>
      </c>
      <c r="T17" s="1">
        <f>IFERROR(__xludf.DUMMYFUNCTION("""COMPUTED_VALUE"""),917.0)</f>
        <v>917</v>
      </c>
      <c r="U17" s="1"/>
      <c r="V17" s="1"/>
      <c r="W17" s="1" t="str">
        <f>IFERROR(__xludf.DUMMYFUNCTION("""COMPUTED_VALUE"""),"Свойства взаимно простых чисел")</f>
        <v>Свойства взаимно простых чисел</v>
      </c>
      <c r="X17" s="1">
        <f>IFERROR(__xludf.DUMMYFUNCTION("""COMPUTED_VALUE"""),1156.0)</f>
        <v>1156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  <c r="AA17" s="1"/>
      <c r="AB17" s="1"/>
      <c r="AC17" s="1" t="str">
        <f>IFERROR(__xludf.DUMMYFUNCTION("""COMPUTED_VALUE"""),"Метод упрощающего значения")</f>
        <v>Метод упрощающего значения</v>
      </c>
      <c r="AD17" s="1">
        <f>IFERROR(__xludf.DUMMYFUNCTION("""COMPUTED_VALUE"""),1516.0)</f>
        <v>1516</v>
      </c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18" s="1">
        <f>IFERROR(__xludf.DUMMYFUNCTION("""COMPUTED_VALUE"""),522.0)</f>
        <v>522</v>
      </c>
      <c r="M18" s="1" t="str">
        <f>IFERROR(__xludf.DUMMYFUNCTION("""COMPUTED_VALUE"""),"Окружность")</f>
        <v>Окружность</v>
      </c>
      <c r="N18" s="1">
        <f>IFERROR(__xludf.DUMMYFUNCTION("""COMPUTED_VALUE"""),619.0)</f>
        <v>619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IFERROR(__xludf.DUMMYFUNCTION("""COMPUTED_VALUE"""),"Среднее")</f>
        <v>Среднее</v>
      </c>
      <c r="T18" s="1">
        <f>IFERROR(__xludf.DUMMYFUNCTION("""COMPUTED_VALUE"""),918.0)</f>
        <v>918</v>
      </c>
      <c r="U18" s="1"/>
      <c r="V18" s="1"/>
      <c r="W18" s="1" t="str">
        <f>IFERROR(__xludf.DUMMYFUNCTION("""COMPUTED_VALUE"""),"Числовая последовательность")</f>
        <v>Числовая последовательность</v>
      </c>
      <c r="X18" s="1">
        <f>IFERROR(__xludf.DUMMYFUNCTION("""COMPUTED_VALUE"""),1157.0)</f>
        <v>1157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  <c r="AA18" s="1"/>
      <c r="AB18" s="1"/>
      <c r="AC18" s="1" t="str">
        <f>IFERROR(__xludf.DUMMYFUNCTION("""COMPUTED_VALUE"""),"Параметр как переменная")</f>
        <v>Параметр как переменная</v>
      </c>
      <c r="AD18" s="1">
        <f>IFERROR(__xludf.DUMMYFUNCTION("""COMPUTED_VALUE"""),1517.0)</f>
        <v>1517</v>
      </c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19" s="1">
        <f>IFERROR(__xludf.DUMMYFUNCTION("""COMPUTED_VALUE"""),523.0)</f>
        <v>523</v>
      </c>
      <c r="M19" s="1" t="str">
        <f>IFERROR(__xludf.DUMMYFUNCTION("""COMPUTED_VALUE"""),"Определение параллельных прямых")</f>
        <v>Определение параллельных прямых</v>
      </c>
      <c r="N19" s="1">
        <f>IFERROR(__xludf.DUMMYFUNCTION("""COMPUTED_VALUE"""),620.0)</f>
        <v>620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IFERROR(__xludf.DUMMYFUNCTION("""COMPUTED_VALUE"""),"Наибольшее и наименьшее значение")</f>
        <v>Наибольшее и наименьшее значение</v>
      </c>
      <c r="T19" s="1">
        <f>IFERROR(__xludf.DUMMYFUNCTION("""COMPUTED_VALUE"""),919.0)</f>
        <v>919</v>
      </c>
      <c r="U19" s="1"/>
      <c r="V19" s="1"/>
      <c r="W19" s="1" t="str">
        <f>IFERROR(__xludf.DUMMYFUNCTION("""COMPUTED_VALUE"""),"Арифметическая прогрессия")</f>
        <v>Арифметическая прогрессия</v>
      </c>
      <c r="X19" s="1">
        <f>IFERROR(__xludf.DUMMYFUNCTION("""COMPUTED_VALUE"""),1158.0)</f>
        <v>1158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  <c r="AA19" s="1"/>
      <c r="AB19" s="1"/>
      <c r="AC19" s="1" t="str">
        <f>IFERROR(__xludf.DUMMYFUNCTION("""COMPUTED_VALUE"""),"Уравнения, сводящиеся к исследованию квадратного уравнения")</f>
        <v>Уравнения, сводящиеся к исследованию квадратного уравнения</v>
      </c>
      <c r="AD19" s="1">
        <f>IFERROR(__xludf.DUMMYFUNCTION("""COMPUTED_VALUE"""),1518.0)</f>
        <v>1518</v>
      </c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0" s="1">
        <f>IFERROR(__xludf.DUMMYFUNCTION("""COMPUTED_VALUE"""),524.0)</f>
        <v>524</v>
      </c>
      <c r="M20" s="1" t="str">
        <f>IFERROR(__xludf.DUMMYFUNCTION("""COMPUTED_VALUE"""),"Признаки параллельности двух прямых")</f>
        <v>Признаки параллельности двух прямых</v>
      </c>
      <c r="N20" s="1">
        <f>IFERROR(__xludf.DUMMYFUNCTION("""COMPUTED_VALUE"""),621.0)</f>
        <v>621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IFERROR(__xludf.DUMMYFUNCTION("""COMPUTED_VALUE"""),"Размах")</f>
        <v>Размах</v>
      </c>
      <c r="T20" s="1">
        <f>IFERROR(__xludf.DUMMYFUNCTION("""COMPUTED_VALUE"""),920.0)</f>
        <v>920</v>
      </c>
      <c r="U20" s="1"/>
      <c r="V20" s="1"/>
      <c r="W20" s="1" t="str">
        <f>IFERROR(__xludf.DUMMYFUNCTION("""COMPUTED_VALUE"""),"Свойства арифметической прогрессии")</f>
        <v>Свойства арифметической прогрессии</v>
      </c>
      <c r="X20" s="1">
        <f>IFERROR(__xludf.DUMMYFUNCTION("""COMPUTED_VALUE"""),1159.0)</f>
        <v>1159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  <c r="AA20" s="1"/>
      <c r="AB20" s="1"/>
      <c r="AC20" s="1" t="str">
        <f>IFERROR(__xludf.DUMMYFUNCTION("""COMPUTED_VALUE"""),"Выделение полных квадратов и неотрицательных выражений")</f>
        <v>Выделение полных квадратов и неотрицательных выражений</v>
      </c>
      <c r="AD20" s="1">
        <f>IFERROR(__xludf.DUMMYFUNCTION("""COMPUTED_VALUE"""),1519.0)</f>
        <v>1519</v>
      </c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1" s="1">
        <f>IFERROR(__xludf.DUMMYFUNCTION("""COMPUTED_VALUE"""),525.0)</f>
        <v>525</v>
      </c>
      <c r="M21" s="1" t="str">
        <f>IFERROR(__xludf.DUMMYFUNCTION("""COMPUTED_VALUE"""),"Аксиома параллельных прямых")</f>
        <v>Аксиома параллельных прямых</v>
      </c>
      <c r="N21" s="1">
        <f>IFERROR(__xludf.DUMMYFUNCTION("""COMPUTED_VALUE"""),622.0)</f>
        <v>622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IFERROR(__xludf.DUMMYFUNCTION("""COMPUTED_VALUE"""),"Дисперсия")</f>
        <v>Дисперсия</v>
      </c>
      <c r="T21" s="1">
        <f>IFERROR(__xludf.DUMMYFUNCTION("""COMPUTED_VALUE"""),921.0)</f>
        <v>921</v>
      </c>
      <c r="U21" s="1"/>
      <c r="V21" s="1"/>
      <c r="W21" s="1" t="str">
        <f>IFERROR(__xludf.DUMMYFUNCTION("""COMPUTED_VALUE"""),"Геометрическая прогрессия")</f>
        <v>Геометрическая прогрессия</v>
      </c>
      <c r="X21" s="1">
        <f>IFERROR(__xludf.DUMMYFUNCTION("""COMPUTED_VALUE"""),1160.0)</f>
        <v>1160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  <c r="AA21" s="1"/>
      <c r="AB21" s="1"/>
      <c r="AC21" s="1" t="str">
        <f>IFERROR(__xludf.DUMMYFUNCTION("""COMPUTED_VALUE"""),"Разложение на множители")</f>
        <v>Разложение на множители</v>
      </c>
      <c r="AD21" s="1">
        <f>IFERROR(__xludf.DUMMYFUNCTION("""COMPUTED_VALUE"""),1520.0)</f>
        <v>1520</v>
      </c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2" s="1">
        <f>IFERROR(__xludf.DUMMYFUNCTION("""COMPUTED_VALUE"""),526.0)</f>
        <v>526</v>
      </c>
      <c r="M22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2" s="1">
        <f>IFERROR(__xludf.DUMMYFUNCTION("""COMPUTED_VALUE"""),623.0)</f>
        <v>623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IFERROR(__xludf.DUMMYFUNCTION("""COMPUTED_VALUE"""),"Стандарнное отклонение")</f>
        <v>Стандарнное отклонение</v>
      </c>
      <c r="T22" s="1">
        <f>IFERROR(__xludf.DUMMYFUNCTION("""COMPUTED_VALUE"""),922.0)</f>
        <v>922</v>
      </c>
      <c r="U22" s="1"/>
      <c r="V22" s="1"/>
      <c r="W22" s="1" t="str">
        <f>IFERROR(__xludf.DUMMYFUNCTION("""COMPUTED_VALUE"""),"Свойство геометрической прогрессии")</f>
        <v>Свойство геометрической прогрессии</v>
      </c>
      <c r="X22" s="1">
        <f>IFERROR(__xludf.DUMMYFUNCTION("""COMPUTED_VALUE"""),1161.0)</f>
        <v>1161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  <c r="AA22" s="1"/>
      <c r="AB22" s="1"/>
      <c r="AC22" s="1" t="str">
        <f>IFERROR(__xludf.DUMMYFUNCTION("""COMPUTED_VALUE"""),"Задачи на единственность и количество решений")</f>
        <v>Задачи на единственность и количество решений</v>
      </c>
      <c r="AD22" s="1">
        <f>IFERROR(__xludf.DUMMYFUNCTION("""COMPUTED_VALUE"""),1521.0)</f>
        <v>1521</v>
      </c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23" s="1">
        <f>IFERROR(__xludf.DUMMYFUNCTION("""COMPUTED_VALUE"""),529.0)</f>
        <v>529</v>
      </c>
      <c r="M23" s="1" t="str">
        <f>IFERROR(__xludf.DUMMYFUNCTION("""COMPUTED_VALUE"""),"Теорема о сумме углов треугольника")</f>
        <v>Теорема о сумме углов треугольника</v>
      </c>
      <c r="N23" s="1">
        <f>IFERROR(__xludf.DUMMYFUNCTION("""COMPUTED_VALUE"""),625.0)</f>
        <v>625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IFERROR(__xludf.DUMMYFUNCTION("""COMPUTED_VALUE"""),"Вычисление частот")</f>
        <v>Вычисление частот</v>
      </c>
      <c r="T23" s="1">
        <f>IFERROR(__xludf.DUMMYFUNCTION("""COMPUTED_VALUE"""),924.0)</f>
        <v>924</v>
      </c>
      <c r="U23" s="1"/>
      <c r="V23" s="1"/>
      <c r="W23" s="1" t="str">
        <f>IFERROR(__xludf.DUMMYFUNCTION("""COMPUTED_VALUE"""),"НОД")</f>
        <v>НОД</v>
      </c>
      <c r="X23" s="1">
        <f>IFERROR(__xludf.DUMMYFUNCTION("""COMPUTED_VALUE"""),1162.0)</f>
        <v>1162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  <c r="AA23" s="1"/>
      <c r="AB23" s="1"/>
      <c r="AC23" s="1" t="str">
        <f>IFERROR(__xludf.DUMMYFUNCTION("""COMPUTED_VALUE"""),"Задачи, решаемые с использованием симметрий")</f>
        <v>Задачи, решаемые с использованием симметрий</v>
      </c>
      <c r="AD23" s="1">
        <f>IFERROR(__xludf.DUMMYFUNCTION("""COMPUTED_VALUE"""),1522.0)</f>
        <v>1522</v>
      </c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 t="str">
        <f>IFERROR(__xludf.DUMMYFUNCTION("""COMPUTED_VALUE"""),"Метод рационализации")</f>
        <v>Метод рационализации</v>
      </c>
      <c r="D24" s="1">
        <f>IFERROR(__xludf.DUMMYFUNCTION("""COMPUTED_VALUE"""),123.0)</f>
        <v>123</v>
      </c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24" s="1">
        <f>IFERROR(__xludf.DUMMYFUNCTION("""COMPUTED_VALUE"""),530.0)</f>
        <v>530</v>
      </c>
      <c r="M24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4" s="1">
        <f>IFERROR(__xludf.DUMMYFUNCTION("""COMPUTED_VALUE"""),626.0)</f>
        <v>626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4" s="1">
        <f>IFERROR(__xludf.DUMMYFUNCTION("""COMPUTED_VALUE"""),926.0)</f>
        <v>926</v>
      </c>
      <c r="U24" s="1"/>
      <c r="V24" s="1"/>
      <c r="W24" s="1" t="str">
        <f>IFERROR(__xludf.DUMMYFUNCTION("""COMPUTED_VALUE"""),"НОК")</f>
        <v>НОК</v>
      </c>
      <c r="X24" s="1">
        <f>IFERROR(__xludf.DUMMYFUNCTION("""COMPUTED_VALUE"""),1163.0)</f>
        <v>1163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  <c r="AA24" s="1"/>
      <c r="AB24" s="1"/>
      <c r="AC24" s="1"/>
      <c r="AD24" s="1"/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 t="str">
        <f>IFERROR(__xludf.DUMMYFUNCTION("""COMPUTED_VALUE"""),"Обобщенный метод интервалов")</f>
        <v>Обобщенный метод интервалов</v>
      </c>
      <c r="D25" s="1">
        <f>IFERROR(__xludf.DUMMYFUNCTION("""COMPUTED_VALUE"""),124.0)</f>
        <v>124</v>
      </c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25" s="1">
        <f>IFERROR(__xludf.DUMMYFUNCTION("""COMPUTED_VALUE"""),531.0)</f>
        <v>531</v>
      </c>
      <c r="M25" s="1" t="str">
        <f>IFERROR(__xludf.DUMMYFUNCTION("""COMPUTED_VALUE"""),"Прямоугольные треугольники")</f>
        <v>Прямоугольные треугольники</v>
      </c>
      <c r="N25" s="1">
        <f>IFERROR(__xludf.DUMMYFUNCTION("""COMPUTED_VALUE"""),629.0)</f>
        <v>629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5" s="1">
        <f>IFERROR(__xludf.DUMMYFUNCTION("""COMPUTED_VALUE"""),927.0)</f>
        <v>927</v>
      </c>
      <c r="U25" s="1"/>
      <c r="V25" s="1"/>
      <c r="W25" s="1" t="str">
        <f>IFERROR(__xludf.DUMMYFUNCTION("""COMPUTED_VALUE"""),"Разложение числа на десятки, сотни и т.д.")</f>
        <v>Разложение числа на десятки, сотни и т.д.</v>
      </c>
      <c r="X25" s="1">
        <f>IFERROR(__xludf.DUMMYFUNCTION("""COMPUTED_VALUE"""),1164.0)</f>
        <v>1164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  <c r="AA25" s="1"/>
      <c r="AB25" s="1"/>
      <c r="AC25" s="1"/>
      <c r="AD25" s="1"/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 t="str">
        <f>IFERROR(__xludf.DUMMYFUNCTION("""COMPUTED_VALUE"""),"Метод интервалов")</f>
        <v>Метод интервалов</v>
      </c>
      <c r="D26" s="1">
        <f>IFERROR(__xludf.DUMMYFUNCTION("""COMPUTED_VALUE"""),125.0)</f>
        <v>125</v>
      </c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26" s="1">
        <f>IFERROR(__xludf.DUMMYFUNCTION("""COMPUTED_VALUE"""),630.0)</f>
        <v>630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IFERROR(__xludf.DUMMYFUNCTION("""COMPUTED_VALUE"""),"Использование диаграмм Эйлера")</f>
        <v>Использование диаграмм Эйлера</v>
      </c>
      <c r="T26" s="1">
        <f>IFERROR(__xludf.DUMMYFUNCTION("""COMPUTED_VALUE"""),928.0)</f>
        <v>928</v>
      </c>
      <c r="U26" s="1"/>
      <c r="V26" s="1"/>
      <c r="W26" s="1"/>
      <c r="X26" s="1"/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  <c r="AA26" s="1"/>
      <c r="AB26" s="1"/>
      <c r="AC26" s="1"/>
      <c r="AD26" s="1"/>
    </row>
    <row r="27">
      <c r="A27" s="1" t="str">
        <f>IFERROR(__xludf.DUMMYFUNCTION("""COMPUTED_VALUE"""),"Деление десятичной дроби на 10, 100, 1000 и т.д.")</f>
        <v>Деление десятичной дроби на 10, 100, 1000 и т.д.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27" s="1">
        <f>IFERROR(__xludf.DUMMYFUNCTION("""COMPUTED_VALUE"""),631.0)</f>
        <v>631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IFERROR(__xludf.DUMMYFUNCTION("""COMPUTED_VALUE"""),"Использование дерева вероятностей")</f>
        <v>Использование дерева вероятностей</v>
      </c>
      <c r="T27" s="1">
        <f>IFERROR(__xludf.DUMMYFUNCTION("""COMPUTED_VALUE"""),929.0)</f>
        <v>929</v>
      </c>
      <c r="U27" s="1"/>
      <c r="V27" s="1"/>
      <c r="W27" s="1"/>
      <c r="X27" s="1"/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  <c r="AA27" s="1"/>
      <c r="AB27" s="1"/>
      <c r="AC27" s="1"/>
      <c r="AD27" s="1"/>
    </row>
    <row r="28">
      <c r="A28" s="1" t="str">
        <f>IFERROR(__xludf.DUMMYFUNCTION("""COMPUTED_VALUE"""),"Перевод десятичной дроби в обыкновенную")</f>
        <v>Перевод десятичной дроби в обыкновенную</v>
      </c>
      <c r="B28" s="1">
        <f>IFERROR(__xludf.DUMMYFUNCTION("""COMPUTED_VALUE"""),27.0)</f>
        <v>27</v>
      </c>
      <c r="C28" s="1"/>
      <c r="D28" s="1"/>
      <c r="E28" s="1" t="str">
        <f>IFERROR(__xludf.DUMMYFUNCTION("""COMPUTED_VALUE"""),"Смешанные неравенства")</f>
        <v>Смешанные неравенства</v>
      </c>
      <c r="F28" s="1">
        <f>IFERROR(__xludf.DUMMYFUNCTION("""COMPUTED_VALUE"""),228.0)</f>
        <v>228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IFERROR(__xludf.DUMMYFUNCTION("""COMPUTED_VALUE"""),"Расстояние от точки до прямой")</f>
        <v>Расстояние от точки до прямой</v>
      </c>
      <c r="N28" s="1">
        <f>IFERROR(__xludf.DUMMYFUNCTION("""COMPUTED_VALUE"""),633.0)</f>
        <v>633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Бернулли")</f>
        <v>Использование формулы Бернулли</v>
      </c>
      <c r="T28" s="1">
        <f>IFERROR(__xludf.DUMMYFUNCTION("""COMPUTED_VALUE"""),930.0)</f>
        <v>930</v>
      </c>
      <c r="U28" s="1"/>
      <c r="V28" s="1"/>
      <c r="W28" s="1"/>
      <c r="X28" s="1"/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  <c r="AA28" s="1"/>
      <c r="AB28" s="1"/>
      <c r="AC28" s="1"/>
      <c r="AD28" s="1"/>
    </row>
    <row r="29">
      <c r="A29" s="1" t="str">
        <f>IFERROR(__xludf.DUMMYFUNCTION("""COMPUTED_VALUE"""),"Перевод обыкновенной дроби в десятичную")</f>
        <v>Перевод обыкновенной дроби в десятичную</v>
      </c>
      <c r="B29" s="1">
        <f>IFERROR(__xludf.DUMMYFUNCTION("""COMPUTED_VALUE"""),28.0)</f>
        <v>28</v>
      </c>
      <c r="C29" s="1"/>
      <c r="D29" s="1"/>
      <c r="E29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29" s="1">
        <f>IFERROR(__xludf.DUMMYFUNCTION("""COMPUTED_VALUE"""),229.0)</f>
        <v>229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IFERROR(__xludf.DUMMYFUNCTION("""COMPUTED_VALUE"""),"Расстояние между параллельными прямыми")</f>
        <v>Расстояние между параллельными прямыми</v>
      </c>
      <c r="N29" s="1">
        <f>IFERROR(__xludf.DUMMYFUNCTION("""COMPUTED_VALUE"""),634.0)</f>
        <v>634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IFERROR(__xludf.DUMMYFUNCTION("""COMPUTED_VALUE"""),"Геометрический смысл вероятностей")</f>
        <v>Геометрический смысл вероятностей</v>
      </c>
      <c r="T29" s="1">
        <f>IFERROR(__xludf.DUMMYFUNCTION("""COMPUTED_VALUE"""),931.0)</f>
        <v>931</v>
      </c>
      <c r="U29" s="1"/>
      <c r="V29" s="1"/>
      <c r="W29" s="1"/>
      <c r="X29" s="1"/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  <c r="AA29" s="1"/>
      <c r="AB29" s="1"/>
      <c r="AC29" s="1"/>
      <c r="AD29" s="1"/>
    </row>
    <row r="30">
      <c r="A30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30" s="1">
        <f>IFERROR(__xludf.DUMMYFUNCTION("""COMPUTED_VALUE"""),29.0)</f>
        <v>29</v>
      </c>
      <c r="C30" s="1"/>
      <c r="D30" s="1"/>
      <c r="E30" s="1" t="str">
        <f>IFERROR(__xludf.DUMMYFUNCTION("""COMPUTED_VALUE"""),"Обобщенный метод интервалов")</f>
        <v>Обобщенный метод интервалов</v>
      </c>
      <c r="F30" s="1">
        <f>IFERROR(__xludf.DUMMYFUNCTION("""COMPUTED_VALUE"""),230.0)</f>
        <v>230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/>
      <c r="L30" s="1"/>
      <c r="M30" s="1" t="str">
        <f>IFERROR(__xludf.DUMMYFUNCTION("""COMPUTED_VALUE"""),"Четырёхугольник")</f>
        <v>Четырёхугольник</v>
      </c>
      <c r="N30" s="1">
        <f>IFERROR(__xludf.DUMMYFUNCTION("""COMPUTED_VALUE"""),638.0)</f>
        <v>638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/>
      <c r="T30" s="1"/>
      <c r="U30" s="1"/>
      <c r="V30" s="1"/>
      <c r="W30" s="1"/>
      <c r="X30" s="1"/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  <c r="AA30" s="1"/>
      <c r="AB30" s="1"/>
      <c r="AC30" s="1"/>
      <c r="AD30" s="1"/>
    </row>
    <row r="31">
      <c r="A31" s="1" t="str">
        <f>IFERROR(__xludf.DUMMYFUNCTION("""COMPUTED_VALUE"""),"Порядок выполнения действий")</f>
        <v>Порядок выполнения действий</v>
      </c>
      <c r="B31" s="1">
        <f>IFERROR(__xludf.DUMMYFUNCTION("""COMPUTED_VALUE"""),30.0)</f>
        <v>30</v>
      </c>
      <c r="C31" s="1"/>
      <c r="D31" s="1"/>
      <c r="E31" s="1" t="str">
        <f>IFERROR(__xludf.DUMMYFUNCTION("""COMPUTED_VALUE"""),"Метод рационализации")</f>
        <v>Метод рационализации</v>
      </c>
      <c r="F31" s="1">
        <f>IFERROR(__xludf.DUMMYFUNCTION("""COMPUTED_VALUE"""),231.0)</f>
        <v>231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/>
      <c r="L31" s="1"/>
      <c r="M31" s="1" t="str">
        <f>IFERROR(__xludf.DUMMYFUNCTION("""COMPUTED_VALUE"""),"Параллелограмм")</f>
        <v>Параллелограмм</v>
      </c>
      <c r="N31" s="1">
        <f>IFERROR(__xludf.DUMMYFUNCTION("""COMPUTED_VALUE"""),639.0)</f>
        <v>639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/>
      <c r="T31" s="1"/>
      <c r="U31" s="1"/>
      <c r="V31" s="1"/>
      <c r="W31" s="1"/>
      <c r="X31" s="1"/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  <c r="AA31" s="1"/>
      <c r="AB31" s="1"/>
      <c r="AC31" s="1"/>
      <c r="AD31" s="1"/>
    </row>
    <row r="32">
      <c r="A32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2" s="1">
        <f>IFERROR(__xludf.DUMMYFUNCTION("""COMPUTED_VALUE"""),31.0)</f>
        <v>31</v>
      </c>
      <c r="C32" s="1"/>
      <c r="D32" s="1"/>
      <c r="E32" s="1" t="str">
        <f>IFERROR(__xludf.DUMMYFUNCTION("""COMPUTED_VALUE"""),"Метод интервалов")</f>
        <v>Метод интервалов</v>
      </c>
      <c r="F32" s="1">
        <f>IFERROR(__xludf.DUMMYFUNCTION("""COMPUTED_VALUE"""),232.0)</f>
        <v>232</v>
      </c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/>
      <c r="L32" s="1"/>
      <c r="M32" s="1" t="str">
        <f>IFERROR(__xludf.DUMMYFUNCTION("""COMPUTED_VALUE"""),"Трапеция")</f>
        <v>Трапеция</v>
      </c>
      <c r="N32" s="1">
        <f>IFERROR(__xludf.DUMMYFUNCTION("""COMPUTED_VALUE"""),640.0)</f>
        <v>640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/>
      <c r="T32" s="1"/>
      <c r="U32" s="1"/>
      <c r="V32" s="1"/>
      <c r="W32" s="1"/>
      <c r="X32" s="1"/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  <c r="AA32" s="1"/>
      <c r="AB32" s="1"/>
      <c r="AC32" s="1"/>
      <c r="AD32" s="1"/>
    </row>
    <row r="33">
      <c r="A33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3" s="1">
        <f>IFERROR(__xludf.DUMMYFUNCTION("""COMPUTED_VALUE"""),32.0)</f>
        <v>32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/>
      <c r="L33" s="1"/>
      <c r="M33" s="1" t="str">
        <f>IFERROR(__xludf.DUMMYFUNCTION("""COMPUTED_VALUE"""),"Прямоугольник")</f>
        <v>Прямоугольник</v>
      </c>
      <c r="N33" s="1">
        <f>IFERROR(__xludf.DUMMYFUNCTION("""COMPUTED_VALUE"""),641.0)</f>
        <v>641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/>
      <c r="X33" s="1"/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  <c r="AA33" s="1"/>
      <c r="AB33" s="1"/>
      <c r="AC33" s="1"/>
      <c r="AD33" s="1"/>
    </row>
    <row r="34">
      <c r="A34" s="1" t="str">
        <f>IFERROR(__xludf.DUMMYFUNCTION("""COMPUTED_VALUE"""),"Округление с недостатком")</f>
        <v>Округление с недостатком</v>
      </c>
      <c r="B34" s="1">
        <f>IFERROR(__xludf.DUMMYFUNCTION("""COMPUTED_VALUE"""),33.0)</f>
        <v>33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/>
      <c r="L34" s="1"/>
      <c r="M34" s="1" t="str">
        <f>IFERROR(__xludf.DUMMYFUNCTION("""COMPUTED_VALUE"""),"Ромб")</f>
        <v>Ромб</v>
      </c>
      <c r="N34" s="1">
        <f>IFERROR(__xludf.DUMMYFUNCTION("""COMPUTED_VALUE"""),642.0)</f>
        <v>642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/>
      <c r="X34" s="1"/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  <c r="AA34" s="1"/>
      <c r="AB34" s="1"/>
      <c r="AC34" s="1"/>
      <c r="AD34" s="1"/>
    </row>
    <row r="35">
      <c r="A35" s="1" t="str">
        <f>IFERROR(__xludf.DUMMYFUNCTION("""COMPUTED_VALUE"""),"Округление с избытком")</f>
        <v>Округление с избытком</v>
      </c>
      <c r="B35" s="1">
        <f>IFERROR(__xludf.DUMMYFUNCTION("""COMPUTED_VALUE"""),34.0)</f>
        <v>34</v>
      </c>
      <c r="C35" s="1"/>
      <c r="D35" s="1"/>
      <c r="E35" s="1"/>
      <c r="F35" s="1"/>
      <c r="G35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5" s="1">
        <f>IFERROR(__xludf.DUMMYFUNCTION("""COMPUTED_VALUE"""),339.0)</f>
        <v>339</v>
      </c>
      <c r="I35" s="1"/>
      <c r="J35" s="1"/>
      <c r="K35" s="1"/>
      <c r="L35" s="1"/>
      <c r="M35" s="1" t="str">
        <f>IFERROR(__xludf.DUMMYFUNCTION("""COMPUTED_VALUE"""),"Квадрат")</f>
        <v>Квадрат</v>
      </c>
      <c r="N35" s="1">
        <f>IFERROR(__xludf.DUMMYFUNCTION("""COMPUTED_VALUE"""),643.0)</f>
        <v>643</v>
      </c>
      <c r="O35" s="1"/>
      <c r="P35" s="1"/>
      <c r="Q35" s="1" t="str">
        <f>IFERROR(__xludf.DUMMYFUNCTION("""COMPUTED_VALUE"""),"Понятие конуса")</f>
        <v>Понятие конуса</v>
      </c>
      <c r="R35" s="1">
        <f>IFERROR(__xludf.DUMMYFUNCTION("""COMPUTED_VALUE"""),835.0)</f>
        <v>835</v>
      </c>
      <c r="S35" s="1"/>
      <c r="T35" s="1"/>
      <c r="U35" s="1"/>
      <c r="V35" s="1"/>
      <c r="W35" s="1"/>
      <c r="X35" s="1"/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  <c r="AA35" s="1"/>
      <c r="AB35" s="1"/>
      <c r="AC35" s="1"/>
      <c r="AD35" s="1"/>
    </row>
    <row r="36">
      <c r="A36" s="1" t="str">
        <f>IFERROR(__xludf.DUMMYFUNCTION("""COMPUTED_VALUE"""),"Процент")</f>
        <v>Процент</v>
      </c>
      <c r="B36" s="1">
        <f>IFERROR(__xludf.DUMMYFUNCTION("""COMPUTED_VALUE"""),35.0)</f>
        <v>35</v>
      </c>
      <c r="C36" s="1"/>
      <c r="D36" s="1"/>
      <c r="E36" s="1"/>
      <c r="F36" s="1"/>
      <c r="G36" s="1" t="str">
        <f>IFERROR(__xludf.DUMMYFUNCTION("""COMPUTED_VALUE"""),"Геометрический смысл первообразной")</f>
        <v>Геометрический смысл первообразной</v>
      </c>
      <c r="H36" s="1">
        <f>IFERROR(__xludf.DUMMYFUNCTION("""COMPUTED_VALUE"""),340.0)</f>
        <v>340</v>
      </c>
      <c r="I36" s="1"/>
      <c r="J36" s="1"/>
      <c r="K36" s="1"/>
      <c r="L36" s="1"/>
      <c r="M36" s="1" t="str">
        <f>IFERROR(__xludf.DUMMYFUNCTION("""COMPUTED_VALUE"""),"Площадь квадрата")</f>
        <v>Площадь квадрата</v>
      </c>
      <c r="N36" s="1">
        <f>IFERROR(__xludf.DUMMYFUNCTION("""COMPUTED_VALUE"""),646.0)</f>
        <v>646</v>
      </c>
      <c r="O36" s="1"/>
      <c r="P36" s="1"/>
      <c r="Q36" s="1" t="str">
        <f>IFERROR(__xludf.DUMMYFUNCTION("""COMPUTED_VALUE"""),"Элементы конуса")</f>
        <v>Элементы конуса</v>
      </c>
      <c r="R36" s="1">
        <f>IFERROR(__xludf.DUMMYFUNCTION("""COMPUTED_VALUE"""),836.0)</f>
        <v>836</v>
      </c>
      <c r="S36" s="1"/>
      <c r="T36" s="1"/>
      <c r="U36" s="1"/>
      <c r="V36" s="1"/>
      <c r="W36" s="1"/>
      <c r="X36" s="1"/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  <c r="AA36" s="1"/>
      <c r="AB36" s="1"/>
      <c r="AC36" s="1"/>
      <c r="AD36" s="1"/>
    </row>
    <row r="37">
      <c r="A37" s="1" t="str">
        <f>IFERROR(__xludf.DUMMYFUNCTION("""COMPUTED_VALUE"""),"Увеличение числа на проценты")</f>
        <v>Увеличение числа на проценты</v>
      </c>
      <c r="B37" s="1">
        <f>IFERROR(__xludf.DUMMYFUNCTION("""COMPUTED_VALUE"""),36.0)</f>
        <v>36</v>
      </c>
      <c r="C37" s="1"/>
      <c r="D37" s="1"/>
      <c r="E37" s="1"/>
      <c r="F37" s="1"/>
      <c r="G37" s="1" t="str">
        <f>IFERROR(__xludf.DUMMYFUNCTION("""COMPUTED_VALUE"""),"Дробно рациональная функция")</f>
        <v>Дробно рациональная функция</v>
      </c>
      <c r="H37" s="1">
        <f>IFERROR(__xludf.DUMMYFUNCTION("""COMPUTED_VALUE"""),341.0)</f>
        <v>341</v>
      </c>
      <c r="I37" s="1"/>
      <c r="J37" s="1"/>
      <c r="K37" s="1"/>
      <c r="L37" s="1"/>
      <c r="M37" s="1" t="str">
        <f>IFERROR(__xludf.DUMMYFUNCTION("""COMPUTED_VALUE"""),"Площадь прямоугольника")</f>
        <v>Площадь прямоугольника</v>
      </c>
      <c r="N37" s="1">
        <f>IFERROR(__xludf.DUMMYFUNCTION("""COMPUTED_VALUE"""),647.0)</f>
        <v>647</v>
      </c>
      <c r="O37" s="1"/>
      <c r="P37" s="1"/>
      <c r="Q37" s="1" t="str">
        <f>IFERROR(__xludf.DUMMYFUNCTION("""COMPUTED_VALUE"""),"Свойства конуса")</f>
        <v>Свойства конуса</v>
      </c>
      <c r="R37" s="1">
        <f>IFERROR(__xludf.DUMMYFUNCTION("""COMPUTED_VALUE"""),837.0)</f>
        <v>837</v>
      </c>
      <c r="S37" s="1"/>
      <c r="T37" s="1"/>
      <c r="U37" s="1"/>
      <c r="V37" s="1"/>
      <c r="W37" s="1"/>
      <c r="X37" s="1"/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  <c r="AA37" s="1"/>
      <c r="AB37" s="1"/>
      <c r="AC37" s="1"/>
      <c r="AD37" s="1"/>
    </row>
    <row r="38">
      <c r="A38" s="1" t="str">
        <f>IFERROR(__xludf.DUMMYFUNCTION("""COMPUTED_VALUE"""),"Уменьшение числа на проценты")</f>
        <v>Уменьшение числа на проценты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 t="str">
        <f>IFERROR(__xludf.DUMMYFUNCTION("""COMPUTED_VALUE"""),"Площадь параллелограмма")</f>
        <v>Площадь параллелограмма</v>
      </c>
      <c r="N38" s="1">
        <f>IFERROR(__xludf.DUMMYFUNCTION("""COMPUTED_VALUE"""),648.0)</f>
        <v>648</v>
      </c>
      <c r="O38" s="1"/>
      <c r="P38" s="1"/>
      <c r="Q38" s="1" t="str">
        <f>IFERROR(__xludf.DUMMYFUNCTION("""COMPUTED_VALUE"""),"Объем конуса")</f>
        <v>Объем конуса</v>
      </c>
      <c r="R38" s="1">
        <f>IFERROR(__xludf.DUMMYFUNCTION("""COMPUTED_VALUE"""),838.0)</f>
        <v>838</v>
      </c>
      <c r="S38" s="1"/>
      <c r="T38" s="1"/>
      <c r="U38" s="1"/>
      <c r="V38" s="1"/>
      <c r="W38" s="1"/>
      <c r="X38" s="1"/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  <c r="AA38" s="1"/>
      <c r="AB38" s="1"/>
      <c r="AC38" s="1"/>
      <c r="AD38" s="1"/>
    </row>
    <row r="39">
      <c r="A39" s="1" t="str">
        <f>IFERROR(__xludf.DUMMYFUNCTION("""COMPUTED_VALUE"""),"Задачи на скидку")</f>
        <v>Задачи на скидку</v>
      </c>
      <c r="B39" s="1">
        <f>IFERROR(__xludf.DUMMYFUNCTION("""COMPUTED_VALUE"""),39.0)</f>
        <v>39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 t="str">
        <f>IFERROR(__xludf.DUMMYFUNCTION("""COMPUTED_VALUE"""),"Площадь треугольника")</f>
        <v>Площадь треугольника</v>
      </c>
      <c r="N39" s="1">
        <f>IFERROR(__xludf.DUMMYFUNCTION("""COMPUTED_VALUE"""),649.0)</f>
        <v>649</v>
      </c>
      <c r="O39" s="1"/>
      <c r="P39" s="1"/>
      <c r="Q39" s="1" t="str">
        <f>IFERROR(__xludf.DUMMYFUNCTION("""COMPUTED_VALUE"""),"Площадь элементов конуса")</f>
        <v>Площадь элементов конуса</v>
      </c>
      <c r="R39" s="1">
        <f>IFERROR(__xludf.DUMMYFUNCTION("""COMPUTED_VALUE"""),839.0)</f>
        <v>839</v>
      </c>
      <c r="S39" s="1"/>
      <c r="T39" s="1"/>
      <c r="U39" s="1"/>
      <c r="V39" s="1"/>
      <c r="W39" s="1"/>
      <c r="X39" s="1"/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  <c r="AA39" s="1"/>
      <c r="AB39" s="1"/>
      <c r="AC39" s="1"/>
      <c r="AD39" s="1"/>
    </row>
    <row r="40">
      <c r="A40" s="1" t="str">
        <f>IFERROR(__xludf.DUMMYFUNCTION("""COMPUTED_VALUE"""),"Задача на увеличение цены")</f>
        <v>Задача на увеличение цены</v>
      </c>
      <c r="B40" s="1">
        <f>IFERROR(__xludf.DUMMYFUNCTION("""COMPUTED_VALUE"""),40.0)</f>
        <v>40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 t="str">
        <f>IFERROR(__xludf.DUMMYFUNCTION("""COMPUTED_VALUE"""),"Площадь трапеции")</f>
        <v>Площадь трапеции</v>
      </c>
      <c r="N40" s="1">
        <f>IFERROR(__xludf.DUMMYFUNCTION("""COMPUTED_VALUE"""),650.0)</f>
        <v>650</v>
      </c>
      <c r="O40" s="1"/>
      <c r="P40" s="1"/>
      <c r="Q40" s="1" t="str">
        <f>IFERROR(__xludf.DUMMYFUNCTION("""COMPUTED_VALUE"""),"Понятие цилиндра")</f>
        <v>Понятие цилиндра</v>
      </c>
      <c r="R40" s="1">
        <f>IFERROR(__xludf.DUMMYFUNCTION("""COMPUTED_VALUE"""),841.0)</f>
        <v>841</v>
      </c>
      <c r="S40" s="1"/>
      <c r="T40" s="1"/>
      <c r="U40" s="1"/>
      <c r="V40" s="1"/>
      <c r="W40" s="1"/>
      <c r="X40" s="1"/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  <c r="AA40" s="1"/>
      <c r="AB40" s="1"/>
      <c r="AC40" s="1"/>
      <c r="AD40" s="1"/>
    </row>
    <row r="41">
      <c r="A41" s="1" t="str">
        <f>IFERROR(__xludf.DUMMYFUNCTION("""COMPUTED_VALUE"""),"Формулы сокращенного умножения")</f>
        <v>Формулы сокращенного умножения</v>
      </c>
      <c r="B41" s="1">
        <f>IFERROR(__xludf.DUMMYFUNCTION("""COMPUTED_VALUE"""),41.0)</f>
        <v>41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str">
        <f>IFERROR(__xludf.DUMMYFUNCTION("""COMPUTED_VALUE"""),"Теорема Пифагора")</f>
        <v>Теорема Пифагора</v>
      </c>
      <c r="N41" s="1">
        <f>IFERROR(__xludf.DUMMYFUNCTION("""COMPUTED_VALUE"""),651.0)</f>
        <v>651</v>
      </c>
      <c r="O41" s="1"/>
      <c r="P41" s="1"/>
      <c r="Q41" s="1" t="str">
        <f>IFERROR(__xludf.DUMMYFUNCTION("""COMPUTED_VALUE"""),"Элементы цилиндра")</f>
        <v>Элементы цилиндра</v>
      </c>
      <c r="R41" s="1">
        <f>IFERROR(__xludf.DUMMYFUNCTION("""COMPUTED_VALUE"""),842.0)</f>
        <v>842</v>
      </c>
      <c r="S41" s="1"/>
      <c r="T41" s="1"/>
      <c r="U41" s="1"/>
      <c r="V41" s="1"/>
      <c r="W41" s="1"/>
      <c r="X41" s="1"/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  <c r="AA41" s="1"/>
      <c r="AB41" s="1"/>
      <c r="AC41" s="1"/>
      <c r="AD41" s="1"/>
    </row>
    <row r="42">
      <c r="A42" s="1" t="str">
        <f>IFERROR(__xludf.DUMMYFUNCTION("""COMPUTED_VALUE"""),"Сложение и вычитание одночленов")</f>
        <v>Сложение и вычитание одночленов</v>
      </c>
      <c r="B42" s="1">
        <f>IFERROR(__xludf.DUMMYFUNCTION("""COMPUTED_VALUE"""),42.0)</f>
        <v>42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IFERROR(__xludf.DUMMYFUNCTION("""COMPUTED_VALUE"""),"Теорема, обратная теореме Пифагора")</f>
        <v>Теорема, обратная теореме Пифагора</v>
      </c>
      <c r="N42" s="1">
        <f>IFERROR(__xludf.DUMMYFUNCTION("""COMPUTED_VALUE"""),652.0)</f>
        <v>652</v>
      </c>
      <c r="O42" s="1"/>
      <c r="P42" s="1"/>
      <c r="Q42" s="1" t="str">
        <f>IFERROR(__xludf.DUMMYFUNCTION("""COMPUTED_VALUE"""),"Свойства цилиндра")</f>
        <v>Свойства цилиндра</v>
      </c>
      <c r="R42" s="1">
        <f>IFERROR(__xludf.DUMMYFUNCTION("""COMPUTED_VALUE"""),843.0)</f>
        <v>843</v>
      </c>
      <c r="S42" s="1"/>
      <c r="T42" s="1"/>
      <c r="U42" s="1"/>
      <c r="V42" s="1"/>
      <c r="W42" s="1"/>
      <c r="X42" s="1"/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  <c r="AA42" s="1"/>
      <c r="AB42" s="1"/>
      <c r="AC42" s="1"/>
      <c r="AD42" s="1"/>
    </row>
    <row r="43">
      <c r="A43" s="1" t="str">
        <f>IFERROR(__xludf.DUMMYFUNCTION("""COMPUTED_VALUE"""),"Умножение одночленов")</f>
        <v>Умножение одночленов</v>
      </c>
      <c r="B43" s="1">
        <f>IFERROR(__xludf.DUMMYFUNCTION("""COMPUTED_VALUE"""),43.0)</f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IFERROR(__xludf.DUMMYFUNCTION("""COMPUTED_VALUE"""),"Формула Герона")</f>
        <v>Формула Герона</v>
      </c>
      <c r="N43" s="1">
        <f>IFERROR(__xludf.DUMMYFUNCTION("""COMPUTED_VALUE"""),653.0)</f>
        <v>653</v>
      </c>
      <c r="O43" s="1"/>
      <c r="P43" s="1"/>
      <c r="Q43" s="1" t="str">
        <f>IFERROR(__xludf.DUMMYFUNCTION("""COMPUTED_VALUE"""),"Объем цилиндра")</f>
        <v>Объем цилиндра</v>
      </c>
      <c r="R43" s="1">
        <f>IFERROR(__xludf.DUMMYFUNCTION("""COMPUTED_VALUE"""),844.0)</f>
        <v>844</v>
      </c>
      <c r="S43" s="1"/>
      <c r="T43" s="1"/>
      <c r="U43" s="1"/>
      <c r="V43" s="1"/>
      <c r="W43" s="1"/>
      <c r="X43" s="1"/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  <c r="AA43" s="1"/>
      <c r="AB43" s="1"/>
      <c r="AC43" s="1"/>
      <c r="AD43" s="1"/>
    </row>
    <row r="44">
      <c r="A44" s="1" t="str">
        <f>IFERROR(__xludf.DUMMYFUNCTION("""COMPUTED_VALUE"""),"Возведение одночленов в степень")</f>
        <v>Возведение одночленов в степень</v>
      </c>
      <c r="B44" s="1">
        <f>IFERROR(__xludf.DUMMYFUNCTION("""COMPUTED_VALUE"""),44.0)</f>
        <v>44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IFERROR(__xludf.DUMMYFUNCTION("""COMPUTED_VALUE"""),"Определение подобных треугольников")</f>
        <v>Определение подобных треугольников</v>
      </c>
      <c r="N44" s="1">
        <f>IFERROR(__xludf.DUMMYFUNCTION("""COMPUTED_VALUE"""),654.0)</f>
        <v>654</v>
      </c>
      <c r="O44" s="1"/>
      <c r="P44" s="1"/>
      <c r="Q44" s="1" t="str">
        <f>IFERROR(__xludf.DUMMYFUNCTION("""COMPUTED_VALUE"""),"Площадь элементов цилиндра")</f>
        <v>Площадь элементов цилиндра</v>
      </c>
      <c r="R44" s="1">
        <f>IFERROR(__xludf.DUMMYFUNCTION("""COMPUTED_VALUE"""),845.0)</f>
        <v>845</v>
      </c>
      <c r="S44" s="1"/>
      <c r="T44" s="1"/>
      <c r="U44" s="1"/>
      <c r="V44" s="1"/>
      <c r="W44" s="1"/>
      <c r="X44" s="1"/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  <c r="AA44" s="1"/>
      <c r="AB44" s="1"/>
      <c r="AC44" s="1"/>
      <c r="AD44" s="1"/>
    </row>
    <row r="45">
      <c r="A45" s="1" t="str">
        <f>IFERROR(__xludf.DUMMYFUNCTION("""COMPUTED_VALUE"""),"Сложение и вычитание многочленов")</f>
        <v>Сложение и вычитание многочленов</v>
      </c>
      <c r="B45" s="1">
        <f>IFERROR(__xludf.DUMMYFUNCTION("""COMPUTED_VALUE"""),45.0)</f>
        <v>45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IFERROR(__xludf.DUMMYFUNCTION("""COMPUTED_VALUE"""),"Пропорциональные отрезки")</f>
        <v>Пропорциональные отрезки</v>
      </c>
      <c r="N45" s="1">
        <f>IFERROR(__xludf.DUMMYFUNCTION("""COMPUTED_VALUE"""),655.0)</f>
        <v>655</v>
      </c>
      <c r="O45" s="1"/>
      <c r="P45" s="1"/>
      <c r="Q45" s="1" t="str">
        <f>IFERROR(__xludf.DUMMYFUNCTION("""COMPUTED_VALUE"""),"Понятие сферы")</f>
        <v>Понятие сферы</v>
      </c>
      <c r="R45" s="1">
        <f>IFERROR(__xludf.DUMMYFUNCTION("""COMPUTED_VALUE"""),846.0)</f>
        <v>846</v>
      </c>
      <c r="S45" s="1"/>
      <c r="T45" s="1"/>
      <c r="U45" s="1"/>
      <c r="V45" s="1"/>
      <c r="W45" s="1"/>
      <c r="X45" s="1"/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  <c r="AA45" s="1"/>
      <c r="AB45" s="1"/>
      <c r="AC45" s="1"/>
      <c r="AD45" s="1"/>
    </row>
    <row r="46">
      <c r="A46" s="1" t="str">
        <f>IFERROR(__xludf.DUMMYFUNCTION("""COMPUTED_VALUE"""),"Умножение многочлена на одночлен")</f>
        <v>Умножение многочлена на одночлен</v>
      </c>
      <c r="B46" s="1">
        <f>IFERROR(__xludf.DUMMYFUNCTION("""COMPUTED_VALUE"""),46.0)</f>
        <v>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46" s="1">
        <f>IFERROR(__xludf.DUMMYFUNCTION("""COMPUTED_VALUE"""),656.0)</f>
        <v>656</v>
      </c>
      <c r="O46" s="1"/>
      <c r="P46" s="1"/>
      <c r="Q46" s="1" t="str">
        <f>IFERROR(__xludf.DUMMYFUNCTION("""COMPUTED_VALUE"""),"Понятие шара")</f>
        <v>Понятие шара</v>
      </c>
      <c r="R46" s="1">
        <f>IFERROR(__xludf.DUMMYFUNCTION("""COMPUTED_VALUE"""),847.0)</f>
        <v>847</v>
      </c>
      <c r="S46" s="1"/>
      <c r="T46" s="1"/>
      <c r="U46" s="1"/>
      <c r="V46" s="1"/>
      <c r="W46" s="1"/>
      <c r="X46" s="1"/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  <c r="AA46" s="1"/>
      <c r="AB46" s="1"/>
      <c r="AC46" s="1"/>
      <c r="AD46" s="1"/>
    </row>
    <row r="47">
      <c r="A47" s="1" t="str">
        <f>IFERROR(__xludf.DUMMYFUNCTION("""COMPUTED_VALUE"""),"Умножение многочлена на многочлен")</f>
        <v>Умножение многочлена на многочлен</v>
      </c>
      <c r="B47" s="1">
        <f>IFERROR(__xludf.DUMMYFUNCTION("""COMPUTED_VALUE"""),47.0)</f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IFERROR(__xludf.DUMMYFUNCTION("""COMPUTED_VALUE"""),"Признаки подобия треугольников")</f>
        <v>Признаки подобия треугольников</v>
      </c>
      <c r="N47" s="1">
        <f>IFERROR(__xludf.DUMMYFUNCTION("""COMPUTED_VALUE"""),657.0)</f>
        <v>657</v>
      </c>
      <c r="O47" s="1"/>
      <c r="P47" s="1"/>
      <c r="Q47" s="1" t="str">
        <f>IFERROR(__xludf.DUMMYFUNCTION("""COMPUTED_VALUE"""),"Площадь сферы")</f>
        <v>Площадь сферы</v>
      </c>
      <c r="R47" s="1">
        <f>IFERROR(__xludf.DUMMYFUNCTION("""COMPUTED_VALUE"""),848.0)</f>
        <v>848</v>
      </c>
      <c r="S47" s="1"/>
      <c r="T47" s="1"/>
      <c r="U47" s="1"/>
      <c r="V47" s="1"/>
      <c r="W47" s="1"/>
      <c r="X47" s="1"/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  <c r="AA47" s="1"/>
      <c r="AB47" s="1"/>
      <c r="AC47" s="1"/>
      <c r="AD47" s="1"/>
    </row>
    <row r="48">
      <c r="A48" s="1" t="str">
        <f>IFERROR(__xludf.DUMMYFUNCTION("""COMPUTED_VALUE"""),"Деление многочлена на одночлен")</f>
        <v>Деление многочлена на одночлен</v>
      </c>
      <c r="B48" s="1">
        <f>IFERROR(__xludf.DUMMYFUNCTION("""COMPUTED_VALUE"""),48.0)</f>
        <v>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IFERROR(__xludf.DUMMYFUNCTION("""COMPUTED_VALUE"""),"Средняя линия треугольника")</f>
        <v>Средняя линия треугольника</v>
      </c>
      <c r="N48" s="1">
        <f>IFERROR(__xludf.DUMMYFUNCTION("""COMPUTED_VALUE"""),658.0)</f>
        <v>658</v>
      </c>
      <c r="O48" s="1"/>
      <c r="P48" s="1"/>
      <c r="Q48" s="1" t="str">
        <f>IFERROR(__xludf.DUMMYFUNCTION("""COMPUTED_VALUE"""),"Объем шара")</f>
        <v>Объем шара</v>
      </c>
      <c r="R48" s="1">
        <f>IFERROR(__xludf.DUMMYFUNCTION("""COMPUTED_VALUE"""),849.0)</f>
        <v>849</v>
      </c>
      <c r="S48" s="1"/>
      <c r="T48" s="1"/>
      <c r="U48" s="1"/>
      <c r="V48" s="1"/>
      <c r="W48" s="1"/>
      <c r="X48" s="1"/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  <c r="AA48" s="1"/>
      <c r="AB48" s="1"/>
      <c r="AC48" s="1"/>
      <c r="AD48" s="1"/>
    </row>
    <row r="49">
      <c r="A49" s="1" t="str">
        <f>IFERROR(__xludf.DUMMYFUNCTION("""COMPUTED_VALUE"""),"Вынесение общего множителя за скобки")</f>
        <v>Вынесение общего множителя за скобки</v>
      </c>
      <c r="B49" s="1">
        <f>IFERROR(__xludf.DUMMYFUNCTION("""COMPUTED_VALUE"""),49.0)</f>
        <v>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49" s="1">
        <f>IFERROR(__xludf.DUMMYFUNCTION("""COMPUTED_VALUE"""),659.0)</f>
        <v>659</v>
      </c>
      <c r="O49" s="1"/>
      <c r="P49" s="1"/>
      <c r="Q49" s="1" t="str">
        <f>IFERROR(__xludf.DUMMYFUNCTION("""COMPUTED_VALUE"""),"Составные многогранники")</f>
        <v>Составные многогранники</v>
      </c>
      <c r="R49" s="1">
        <f>IFERROR(__xludf.DUMMYFUNCTION("""COMPUTED_VALUE"""),853.0)</f>
        <v>853</v>
      </c>
      <c r="S49" s="1"/>
      <c r="T49" s="1"/>
      <c r="U49" s="1"/>
      <c r="V49" s="1"/>
      <c r="W49" s="1"/>
      <c r="X49" s="1"/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  <c r="AA49" s="1"/>
      <c r="AB49" s="1"/>
      <c r="AC49" s="1"/>
      <c r="AD49" s="1"/>
    </row>
    <row r="50">
      <c r="A50" s="1" t="str">
        <f>IFERROR(__xludf.DUMMYFUNCTION("""COMPUTED_VALUE"""),"Способ группировки")</f>
        <v>Способ группировки</v>
      </c>
      <c r="B50" s="1">
        <f>IFERROR(__xludf.DUMMYFUNCTION("""COMPUTED_VALUE"""),50.0)</f>
        <v>50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50" s="1">
        <f>IFERROR(__xludf.DUMMYFUNCTION("""COMPUTED_VALUE"""),660.0)</f>
        <v>660</v>
      </c>
      <c r="O50" s="1"/>
      <c r="P50" s="1"/>
      <c r="Q50" s="1" t="str">
        <f>IFERROR(__xludf.DUMMYFUNCTION("""COMPUTED_VALUE"""),"Сечения")</f>
        <v>Сечения</v>
      </c>
      <c r="R50" s="1">
        <f>IFERROR(__xludf.DUMMYFUNCTION("""COMPUTED_VALUE"""),854.0)</f>
        <v>854</v>
      </c>
      <c r="S50" s="1"/>
      <c r="T50" s="1"/>
      <c r="U50" s="1"/>
      <c r="V50" s="1"/>
      <c r="W50" s="1"/>
      <c r="X50" s="1"/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  <c r="AA50" s="1"/>
      <c r="AB50" s="1"/>
      <c r="AC50" s="1"/>
      <c r="AD50" s="1"/>
    </row>
    <row r="51">
      <c r="A51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1" s="1">
        <f>IFERROR(__xludf.DUMMYFUNCTION("""COMPUTED_VALUE"""),51.0)</f>
        <v>51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51" s="1">
        <f>IFERROR(__xludf.DUMMYFUNCTION("""COMPUTED_VALUE"""),661.0)</f>
        <v>661</v>
      </c>
      <c r="O51" s="1"/>
      <c r="P51" s="1"/>
      <c r="Q51" s="1" t="str">
        <f>IFERROR(__xludf.DUMMYFUNCTION("""COMPUTED_VALUE"""),"Методы построения сечений: метод следов")</f>
        <v>Методы построения сечений: метод следов</v>
      </c>
      <c r="R51" s="1">
        <f>IFERROR(__xludf.DUMMYFUNCTION("""COMPUTED_VALUE"""),855.0)</f>
        <v>855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2" s="1">
        <f>IFERROR(__xludf.DUMMYFUNCTION("""COMPUTED_VALUE"""),52.0)</f>
        <v>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52" s="1">
        <f>IFERROR(__xludf.DUMMYFUNCTION("""COMPUTED_VALUE"""),662.0)</f>
        <v>662</v>
      </c>
      <c r="O52" s="1"/>
      <c r="P52" s="1"/>
      <c r="Q52" s="1" t="str">
        <f>IFERROR(__xludf.DUMMYFUNCTION("""COMPUTED_VALUE"""),"Подобные тела")</f>
        <v>Подобные тела</v>
      </c>
      <c r="R52" s="1">
        <f>IFERROR(__xludf.DUMMYFUNCTION("""COMPUTED_VALUE"""),862.0)</f>
        <v>862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 t="str">
        <f>IFERROR(__xludf.DUMMYFUNCTION("""COMPUTED_VALUE"""),"Сокращение алгебраических дробей")</f>
        <v>Сокращение алгебраических дробей</v>
      </c>
      <c r="B53" s="1">
        <f>IFERROR(__xludf.DUMMYFUNCTION("""COMPUTED_VALUE"""),53.0)</f>
        <v>53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IFERROR(__xludf.DUMMYFUNCTION("""COMPUTED_VALUE"""),"Касательная к окружности")</f>
        <v>Касательная к окружности</v>
      </c>
      <c r="N53" s="1">
        <f>IFERROR(__xludf.DUMMYFUNCTION("""COMPUTED_VALUE"""),663.0)</f>
        <v>663</v>
      </c>
      <c r="O53" s="1"/>
      <c r="P53" s="1"/>
      <c r="Q53" s="1" t="str">
        <f>IFERROR(__xludf.DUMMYFUNCTION("""COMPUTED_VALUE"""),"Отношение объёмов подобных тел")</f>
        <v>Отношение объёмов подобных тел</v>
      </c>
      <c r="R53" s="1">
        <f>IFERROR(__xludf.DUMMYFUNCTION("""COMPUTED_VALUE"""),863.0)</f>
        <v>863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 t="str">
        <f>IFERROR(__xludf.DUMMYFUNCTION("""COMPUTED_VALUE"""),"Основное свойство алгебраической дроби")</f>
        <v>Основное свойство алгебраической дроби</v>
      </c>
      <c r="B54" s="1">
        <f>IFERROR(__xludf.DUMMYFUNCTION("""COMPUTED_VALUE"""),54.0)</f>
        <v>54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IFERROR(__xludf.DUMMYFUNCTION("""COMPUTED_VALUE"""),"Центральные и вписанные углы")</f>
        <v>Центральные и вписанные углы</v>
      </c>
      <c r="N54" s="1">
        <f>IFERROR(__xludf.DUMMYFUNCTION("""COMPUTED_VALUE"""),664.0)</f>
        <v>664</v>
      </c>
      <c r="O54" s="1"/>
      <c r="P54" s="1"/>
      <c r="Q54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54" s="1">
        <f>IFERROR(__xludf.DUMMYFUNCTION("""COMPUTED_VALUE"""),864.0)</f>
        <v>864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5" s="1">
        <f>IFERROR(__xludf.DUMMYFUNCTION("""COMPUTED_VALUE"""),55.0)</f>
        <v>55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IFERROR(__xludf.DUMMYFUNCTION("""COMPUTED_VALUE"""),"Градусная мера дуги окружности")</f>
        <v>Градусная мера дуги окружности</v>
      </c>
      <c r="N55" s="1">
        <f>IFERROR(__xludf.DUMMYFUNCTION("""COMPUTED_VALUE"""),665.0)</f>
        <v>665</v>
      </c>
      <c r="O55" s="1"/>
      <c r="P55" s="1"/>
      <c r="Q55" s="1" t="str">
        <f>IFERROR(__xludf.DUMMYFUNCTION("""COMPUTED_VALUE"""),"Метод объёмов")</f>
        <v>Метод объёмов</v>
      </c>
      <c r="R55" s="1">
        <f>IFERROR(__xludf.DUMMYFUNCTION("""COMPUTED_VALUE"""),865.0)</f>
        <v>865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6" s="1">
        <f>IFERROR(__xludf.DUMMYFUNCTION("""COMPUTED_VALUE"""),56.0)</f>
        <v>56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IFERROR(__xludf.DUMMYFUNCTION("""COMPUTED_VALUE"""),"Теорема о вписанном угле")</f>
        <v>Теорема о вписанном угле</v>
      </c>
      <c r="N56" s="1">
        <f>IFERROR(__xludf.DUMMYFUNCTION("""COMPUTED_VALUE"""),666.0)</f>
        <v>666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7" s="1">
        <f>IFERROR(__xludf.DUMMYFUNCTION("""COMPUTED_VALUE"""),57.0)</f>
        <v>57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IFERROR(__xludf.DUMMYFUNCTION("""COMPUTED_VALUE"""),"Свойства биссектрисы угла")</f>
        <v>Свойства биссектрисы угла</v>
      </c>
      <c r="N57" s="1">
        <f>IFERROR(__xludf.DUMMYFUNCTION("""COMPUTED_VALUE"""),668.0)</f>
        <v>668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8" s="1">
        <f>IFERROR(__xludf.DUMMYFUNCTION("""COMPUTED_VALUE"""),58.0)</f>
        <v>58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58" s="1">
        <f>IFERROR(__xludf.DUMMYFUNCTION("""COMPUTED_VALUE"""),669.0)</f>
        <v>669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 t="str">
        <f>IFERROR(__xludf.DUMMYFUNCTION("""COMPUTED_VALUE"""),"Преобразование рациональных выражений")</f>
        <v>Преобразование рациональных выражений</v>
      </c>
      <c r="B59" s="1">
        <f>IFERROR(__xludf.DUMMYFUNCTION("""COMPUTED_VALUE"""),59.0)</f>
        <v>59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59" s="1">
        <f>IFERROR(__xludf.DUMMYFUNCTION("""COMPUTED_VALUE"""),670.0)</f>
        <v>670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 t="str">
        <f>IFERROR(__xludf.DUMMYFUNCTION("""COMPUTED_VALUE"""),"Пропорции")</f>
        <v>Пропорции</v>
      </c>
      <c r="B60" s="1">
        <f>IFERROR(__xludf.DUMMYFUNCTION("""COMPUTED_VALUE"""),60.0)</f>
        <v>60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IFERROR(__xludf.DUMMYFUNCTION("""COMPUTED_VALUE"""),"Вписанная окружность")</f>
        <v>Вписанная окружность</v>
      </c>
      <c r="N60" s="1">
        <f>IFERROR(__xludf.DUMMYFUNCTION("""COMPUTED_VALUE"""),671.0)</f>
        <v>671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 t="str">
        <f>IFERROR(__xludf.DUMMYFUNCTION("""COMPUTED_VALUE"""),"Среднее арифметическое ")</f>
        <v>Среднее арифметическое </v>
      </c>
      <c r="B61" s="1">
        <f>IFERROR(__xludf.DUMMYFUNCTION("""COMPUTED_VALUE"""),61.0)</f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IFERROR(__xludf.DUMMYFUNCTION("""COMPUTED_VALUE"""),"Описанная окружность")</f>
        <v>Описанная окружность</v>
      </c>
      <c r="N61" s="1">
        <f>IFERROR(__xludf.DUMMYFUNCTION("""COMPUTED_VALUE"""),672.0)</f>
        <v>672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IFERROR(__xludf.DUMMYFUNCTION("""COMPUTED_VALUE"""),"Средняя линия трапеции")</f>
        <v>Средняя линия трапеции</v>
      </c>
      <c r="N62" s="1">
        <f>IFERROR(__xludf.DUMMYFUNCTION("""COMPUTED_VALUE"""),673.0)</f>
        <v>673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IFERROR(__xludf.DUMMYFUNCTION("""COMPUTED_VALUE"""),"Уравнение окружности")</f>
        <v>Уравнение окружности</v>
      </c>
      <c r="N63" s="1">
        <f>IFERROR(__xludf.DUMMYFUNCTION("""COMPUTED_VALUE"""),675.0)</f>
        <v>675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IFERROR(__xludf.DUMMYFUNCTION("""COMPUTED_VALUE"""),"Взаимное расположение двух окружностей")</f>
        <v>Взаимное расположение двух окружностей</v>
      </c>
      <c r="N64" s="1">
        <f>IFERROR(__xludf.DUMMYFUNCTION("""COMPUTED_VALUE"""),677.0)</f>
        <v>677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IFERROR(__xludf.DUMMYFUNCTION("""COMPUTED_VALUE"""),"Теорема о площади треугольника")</f>
        <v>Теорема о площади треугольника</v>
      </c>
      <c r="N65" s="1">
        <f>IFERROR(__xludf.DUMMYFUNCTION("""COMPUTED_VALUE"""),678.0)</f>
        <v>678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IFERROR(__xludf.DUMMYFUNCTION("""COMPUTED_VALUE"""),"Теорема синусов")</f>
        <v>Теорема синусов</v>
      </c>
      <c r="N66" s="1">
        <f>IFERROR(__xludf.DUMMYFUNCTION("""COMPUTED_VALUE"""),679.0)</f>
        <v>679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IFERROR(__xludf.DUMMYFUNCTION("""COMPUTED_VALUE"""),"Теорема косинусов")</f>
        <v>Теорема косинусов</v>
      </c>
      <c r="N67" s="1">
        <f>IFERROR(__xludf.DUMMYFUNCTION("""COMPUTED_VALUE"""),680.0)</f>
        <v>680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68" s="1">
        <f>IFERROR(__xludf.DUMMYFUNCTION("""COMPUTED_VALUE"""),682.0)</f>
        <v>682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69" s="1">
        <f>IFERROR(__xludf.DUMMYFUNCTION("""COMPUTED_VALUE"""),683.0)</f>
        <v>683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70" s="1">
        <f>IFERROR(__xludf.DUMMYFUNCTION("""COMPUTED_VALUE"""),684.0)</f>
        <v>684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IFERROR(__xludf.DUMMYFUNCTION("""COMPUTED_VALUE"""),"Длина окружности")</f>
        <v>Длина окружности</v>
      </c>
      <c r="N71" s="1">
        <f>IFERROR(__xludf.DUMMYFUNCTION("""COMPUTED_VALUE"""),686.0)</f>
        <v>686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IFERROR(__xludf.DUMMYFUNCTION("""COMPUTED_VALUE"""),"Площадь круга")</f>
        <v>Площадь круга</v>
      </c>
      <c r="N72" s="1">
        <f>IFERROR(__xludf.DUMMYFUNCTION("""COMPUTED_VALUE"""),687.0)</f>
        <v>687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IFERROR(__xludf.DUMMYFUNCTION("""COMPUTED_VALUE"""),"Площадь кругового сектора, кольца")</f>
        <v>Площадь кругового сектора, кольца</v>
      </c>
      <c r="N73" s="1">
        <f>IFERROR(__xludf.DUMMYFUNCTION("""COMPUTED_VALUE"""),688.0)</f>
        <v>688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74" s="1">
        <f>IFERROR(__xludf.DUMMYFUNCTION("""COMPUTED_VALUE"""),689.0)</f>
        <v>689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IFERROR(__xludf.DUMMYFUNCTION("""COMPUTED_VALUE"""),"Секущая, касательная для окружности")</f>
        <v>Секущая, касательная для окружности</v>
      </c>
      <c r="N75" s="1">
        <f>IFERROR(__xludf.DUMMYFUNCTION("""COMPUTED_VALUE"""),690.0)</f>
        <v>690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76" s="1">
        <f>IFERROR(__xludf.DUMMYFUNCTION("""COMPUTED_VALUE"""),691.0)</f>
        <v>691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77" s="1">
        <f>IFERROR(__xludf.DUMMYFUNCTION("""COMPUTED_VALUE"""),692.0)</f>
        <v>692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IFERROR(__xludf.DUMMYFUNCTION("""COMPUTED_VALUE"""),"Теорема Менелая")</f>
        <v>Теорема Менелая</v>
      </c>
      <c r="N78" s="1">
        <f>IFERROR(__xludf.DUMMYFUNCTION("""COMPUTED_VALUE"""),693.0)</f>
        <v>693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Чевы")</f>
        <v>Теорема Чевы</v>
      </c>
      <c r="N79" s="1">
        <f>IFERROR(__xludf.DUMMYFUNCTION("""COMPUTED_VALUE"""),694.0)</f>
        <v>694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Фалеса")</f>
        <v>Теорема Фалеса</v>
      </c>
      <c r="N80" s="1">
        <f>IFERROR(__xludf.DUMMYFUNCTION("""COMPUTED_VALUE"""),695.0)</f>
        <v>695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IFERROR(__xludf.DUMMYFUNCTION("""COMPUTED_VALUE"""),"Теорема о пропорциональных отрезках")</f>
        <v>Теорема о пропорциональных отрезках</v>
      </c>
      <c r="N81" s="1">
        <f>IFERROR(__xludf.DUMMYFUNCTION("""COMPUTED_VALUE"""),696.0)</f>
        <v>696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IFERROR(__xludf.DUMMYFUNCTION("""COMPUTED_VALUE"""),"Периметр")</f>
        <v>Периметр</v>
      </c>
      <c r="N82" s="1">
        <f>IFERROR(__xludf.DUMMYFUNCTION("""COMPUTED_VALUE"""),697.0)</f>
        <v>697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IFERROR(__xludf.DUMMYFUNCTION("""COMPUTED_VALUE"""),"Правильный треугольник")</f>
        <v>Правильный треугольник</v>
      </c>
      <c r="N83" s="1">
        <f>IFERROR(__xludf.DUMMYFUNCTION("""COMPUTED_VALUE"""),698.0)</f>
        <v>698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IFERROR(__xludf.DUMMYFUNCTION("""COMPUTED_VALUE"""),"Правильный шестиугольник")</f>
        <v>Правильный шестиугольник</v>
      </c>
      <c r="N84" s="1">
        <f>IFERROR(__xludf.DUMMYFUNCTION("""COMPUTED_VALUE"""),699.0)</f>
        <v>699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IFERROR(__xludf.DUMMYFUNCTION("""COMPUTED_VALUE"""),"Метод площадей")</f>
        <v>Метод площадей</v>
      </c>
      <c r="N85" s="1">
        <f>IFERROR(__xludf.DUMMYFUNCTION("""COMPUTED_VALUE"""),1301.0)</f>
        <v>1301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