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marvel/Projects/bs_optimization/data/"/>
    </mc:Choice>
  </mc:AlternateContent>
  <xr:revisionPtr revIDLastSave="0" documentId="13_ncr:1_{D74BFF34-C938-FA49-A1A6-157E1BCA64C0}" xr6:coauthVersionLast="47" xr6:coauthVersionMax="47" xr10:uidLastSave="{00000000-0000-0000-0000-000000000000}"/>
  <bookViews>
    <workbookView xWindow="1160" yWindow="500" windowWidth="27640" windowHeight="15760" xr2:uid="{08FDF762-5C88-894F-B85B-E1810BC8B830}"/>
  </bookViews>
  <sheets>
    <sheet name="bs" sheetId="1" r:id="rId1"/>
    <sheet name="analysis" sheetId="5" r:id="rId2"/>
    <sheet name="constraints" sheetId="2" r:id="rId3"/>
    <sheet name="gsib" sheetId="3" r:id="rId4"/>
    <sheet name="gsib_calibra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E11" i="5"/>
  <c r="D14" i="5"/>
  <c r="D13" i="5"/>
  <c r="D12" i="5"/>
  <c r="D11" i="5"/>
  <c r="C14" i="5"/>
  <c r="C13" i="5"/>
  <c r="C12" i="5"/>
  <c r="C11" i="5"/>
  <c r="G12" i="5"/>
  <c r="G13" i="5" s="1"/>
  <c r="G14" i="5" s="1"/>
  <c r="G11" i="5"/>
  <c r="G2" i="5"/>
  <c r="D2" i="5" s="1"/>
  <c r="AW10" i="1"/>
  <c r="AT37" i="1"/>
  <c r="AS37" i="1"/>
  <c r="AR37" i="1"/>
  <c r="AZ50" i="1"/>
  <c r="AZ49" i="1"/>
  <c r="AZ48" i="1"/>
  <c r="AZ47" i="1"/>
  <c r="BC41" i="1"/>
  <c r="AZ41" i="1"/>
  <c r="BC40" i="1"/>
  <c r="AZ40" i="1"/>
  <c r="BC39" i="1"/>
  <c r="AZ39" i="1"/>
  <c r="BC38" i="1"/>
  <c r="AZ38" i="1"/>
  <c r="BC37" i="1"/>
  <c r="AZ37" i="1"/>
  <c r="BC36" i="1"/>
  <c r="AZ36" i="1"/>
  <c r="BC35" i="1"/>
  <c r="AZ35" i="1"/>
  <c r="BC34" i="1"/>
  <c r="AZ34" i="1"/>
  <c r="BC33" i="1"/>
  <c r="AZ33" i="1"/>
  <c r="BC32" i="1"/>
  <c r="AZ32" i="1"/>
  <c r="BC31" i="1"/>
  <c r="AZ31" i="1"/>
  <c r="BC30" i="1"/>
  <c r="AZ30" i="1"/>
  <c r="BC29" i="1"/>
  <c r="AZ29" i="1"/>
  <c r="BC28" i="1"/>
  <c r="AZ28" i="1"/>
  <c r="BC27" i="1"/>
  <c r="AZ27" i="1"/>
  <c r="BC26" i="1"/>
  <c r="AZ26" i="1"/>
  <c r="BC25" i="1"/>
  <c r="AZ25" i="1"/>
  <c r="BC24" i="1"/>
  <c r="AZ24" i="1"/>
  <c r="BC23" i="1"/>
  <c r="AZ23" i="1"/>
  <c r="BC22" i="1"/>
  <c r="AZ22" i="1"/>
  <c r="BC21" i="1"/>
  <c r="AZ21" i="1"/>
  <c r="BC20" i="1"/>
  <c r="AZ20" i="1"/>
  <c r="BC19" i="1"/>
  <c r="AZ19" i="1"/>
  <c r="BC18" i="1"/>
  <c r="AZ18" i="1"/>
  <c r="BC17" i="1"/>
  <c r="AZ17" i="1"/>
  <c r="BC16" i="1"/>
  <c r="AZ16" i="1"/>
  <c r="BC15" i="1"/>
  <c r="AZ15" i="1"/>
  <c r="BC14" i="1"/>
  <c r="AZ14" i="1"/>
  <c r="BC13" i="1"/>
  <c r="AZ13" i="1"/>
  <c r="BC12" i="1"/>
  <c r="AZ12" i="1"/>
  <c r="BC11" i="1"/>
  <c r="AZ11" i="1"/>
  <c r="BC10" i="1"/>
  <c r="AZ10" i="1"/>
  <c r="BC9" i="1"/>
  <c r="AZ9" i="1"/>
  <c r="BC8" i="1"/>
  <c r="AZ8" i="1"/>
  <c r="BC7" i="1"/>
  <c r="AZ7" i="1"/>
  <c r="BC6" i="1"/>
  <c r="AZ6" i="1"/>
  <c r="BC5" i="1"/>
  <c r="AZ5" i="1"/>
  <c r="BC4" i="1"/>
  <c r="AZ4" i="1"/>
  <c r="BC3" i="1"/>
  <c r="AZ3" i="1"/>
  <c r="BC2" i="1"/>
  <c r="AZ2" i="1"/>
  <c r="AL37" i="1"/>
  <c r="AK37" i="1"/>
  <c r="AE37" i="1"/>
  <c r="E37" i="1"/>
  <c r="D37" i="1"/>
  <c r="C37" i="1"/>
  <c r="AI37" i="1" s="1"/>
  <c r="C47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L9" i="1"/>
  <c r="AK9" i="1"/>
  <c r="AJ9" i="1"/>
  <c r="AI9" i="1"/>
  <c r="AH9" i="1"/>
  <c r="AG9" i="1"/>
  <c r="AF9" i="1"/>
  <c r="AE9" i="1"/>
  <c r="AD9" i="1"/>
  <c r="AC9" i="1"/>
  <c r="AB9" i="1"/>
  <c r="AA9" i="1"/>
  <c r="AL8" i="1"/>
  <c r="AK8" i="1"/>
  <c r="AJ8" i="1"/>
  <c r="AI8" i="1"/>
  <c r="AH8" i="1"/>
  <c r="AG8" i="1"/>
  <c r="AF8" i="1"/>
  <c r="AE8" i="1"/>
  <c r="AD8" i="1"/>
  <c r="AC8" i="1"/>
  <c r="AB8" i="1"/>
  <c r="AA8" i="1"/>
  <c r="AL7" i="1"/>
  <c r="AK7" i="1"/>
  <c r="AJ7" i="1"/>
  <c r="AI7" i="1"/>
  <c r="AH7" i="1"/>
  <c r="AG7" i="1"/>
  <c r="AF7" i="1"/>
  <c r="AE7" i="1"/>
  <c r="AD7" i="1"/>
  <c r="AC7" i="1"/>
  <c r="AB7" i="1"/>
  <c r="AA7" i="1"/>
  <c r="AL6" i="1"/>
  <c r="AK6" i="1"/>
  <c r="AJ6" i="1"/>
  <c r="AI6" i="1"/>
  <c r="AH6" i="1"/>
  <c r="AG6" i="1"/>
  <c r="AF6" i="1"/>
  <c r="AE6" i="1"/>
  <c r="AD6" i="1"/>
  <c r="AC6" i="1"/>
  <c r="AB6" i="1"/>
  <c r="AA6" i="1"/>
  <c r="AL5" i="1"/>
  <c r="AK5" i="1"/>
  <c r="AJ5" i="1"/>
  <c r="AI5" i="1"/>
  <c r="AH5" i="1"/>
  <c r="AG5" i="1"/>
  <c r="AF5" i="1"/>
  <c r="AE5" i="1"/>
  <c r="AD5" i="1"/>
  <c r="AC5" i="1"/>
  <c r="AB5" i="1"/>
  <c r="AA5" i="1"/>
  <c r="AL4" i="1"/>
  <c r="AK4" i="1"/>
  <c r="AJ4" i="1"/>
  <c r="AI4" i="1"/>
  <c r="AH4" i="1"/>
  <c r="AG4" i="1"/>
  <c r="AF4" i="1"/>
  <c r="AE4" i="1"/>
  <c r="AD4" i="1"/>
  <c r="AC4" i="1"/>
  <c r="AB4" i="1"/>
  <c r="AA4" i="1"/>
  <c r="AL3" i="1"/>
  <c r="AK3" i="1"/>
  <c r="AJ3" i="1"/>
  <c r="AI3" i="1"/>
  <c r="AH3" i="1"/>
  <c r="AG3" i="1"/>
  <c r="AF3" i="1"/>
  <c r="AE3" i="1"/>
  <c r="AD3" i="1"/>
  <c r="AC3" i="1"/>
  <c r="AB3" i="1"/>
  <c r="AA3" i="1"/>
  <c r="AL2" i="1"/>
  <c r="AK2" i="1"/>
  <c r="AJ2" i="1"/>
  <c r="AI2" i="1"/>
  <c r="AH2" i="1"/>
  <c r="AG2" i="1"/>
  <c r="AF2" i="1"/>
  <c r="AE2" i="1"/>
  <c r="AD2" i="1"/>
  <c r="AC2" i="1"/>
  <c r="AB2" i="1"/>
  <c r="AA2" i="1"/>
  <c r="L39" i="4"/>
  <c r="K39" i="4"/>
  <c r="J39" i="4"/>
  <c r="I39" i="4"/>
  <c r="H39" i="4"/>
  <c r="G39" i="4"/>
  <c r="F39" i="4"/>
  <c r="E39" i="4"/>
  <c r="D39" i="4"/>
  <c r="C39" i="4"/>
  <c r="B39" i="4"/>
  <c r="A39" i="4"/>
  <c r="L38" i="4"/>
  <c r="K38" i="4"/>
  <c r="J38" i="4"/>
  <c r="I38" i="4"/>
  <c r="H38" i="4"/>
  <c r="G38" i="4"/>
  <c r="F38" i="4"/>
  <c r="E38" i="4"/>
  <c r="D38" i="4"/>
  <c r="C38" i="4"/>
  <c r="B38" i="4"/>
  <c r="A38" i="4"/>
  <c r="L37" i="4"/>
  <c r="K37" i="4"/>
  <c r="J37" i="4"/>
  <c r="I37" i="4"/>
  <c r="H37" i="4"/>
  <c r="G37" i="4"/>
  <c r="F37" i="4"/>
  <c r="E37" i="4"/>
  <c r="D37" i="4"/>
  <c r="C37" i="4"/>
  <c r="B37" i="4"/>
  <c r="A37" i="4"/>
  <c r="L36" i="4"/>
  <c r="K36" i="4"/>
  <c r="J36" i="4"/>
  <c r="I36" i="4"/>
  <c r="H36" i="4"/>
  <c r="G36" i="4"/>
  <c r="F36" i="4"/>
  <c r="E36" i="4"/>
  <c r="D36" i="4"/>
  <c r="C36" i="4"/>
  <c r="B36" i="4"/>
  <c r="A36" i="4"/>
  <c r="L35" i="4"/>
  <c r="K35" i="4"/>
  <c r="J35" i="4"/>
  <c r="I35" i="4"/>
  <c r="H35" i="4"/>
  <c r="G35" i="4"/>
  <c r="F35" i="4"/>
  <c r="E35" i="4"/>
  <c r="D35" i="4"/>
  <c r="C35" i="4"/>
  <c r="B35" i="4"/>
  <c r="A35" i="4"/>
  <c r="L34" i="4"/>
  <c r="K34" i="4"/>
  <c r="J34" i="4"/>
  <c r="I34" i="4"/>
  <c r="H34" i="4"/>
  <c r="G34" i="4"/>
  <c r="F34" i="4"/>
  <c r="E34" i="4"/>
  <c r="D34" i="4"/>
  <c r="C34" i="4"/>
  <c r="B34" i="4"/>
  <c r="A34" i="4"/>
  <c r="L33" i="4"/>
  <c r="K33" i="4"/>
  <c r="J33" i="4"/>
  <c r="I33" i="4"/>
  <c r="H33" i="4"/>
  <c r="G33" i="4"/>
  <c r="F33" i="4"/>
  <c r="E33" i="4"/>
  <c r="D33" i="4"/>
  <c r="C33" i="4"/>
  <c r="B33" i="4"/>
  <c r="A33" i="4"/>
  <c r="L32" i="4"/>
  <c r="K32" i="4"/>
  <c r="J32" i="4"/>
  <c r="I32" i="4"/>
  <c r="H32" i="4"/>
  <c r="G32" i="4"/>
  <c r="F32" i="4"/>
  <c r="E32" i="4"/>
  <c r="D32" i="4"/>
  <c r="C32" i="4"/>
  <c r="B32" i="4"/>
  <c r="A32" i="4"/>
  <c r="L31" i="4"/>
  <c r="K31" i="4"/>
  <c r="J31" i="4"/>
  <c r="I31" i="4"/>
  <c r="H31" i="4"/>
  <c r="G31" i="4"/>
  <c r="F31" i="4"/>
  <c r="E31" i="4"/>
  <c r="D31" i="4"/>
  <c r="C31" i="4"/>
  <c r="B31" i="4"/>
  <c r="A31" i="4"/>
  <c r="L30" i="4"/>
  <c r="K30" i="4"/>
  <c r="J30" i="4"/>
  <c r="I30" i="4"/>
  <c r="H30" i="4"/>
  <c r="G30" i="4"/>
  <c r="F30" i="4"/>
  <c r="E30" i="4"/>
  <c r="D30" i="4"/>
  <c r="C30" i="4"/>
  <c r="B30" i="4"/>
  <c r="A30" i="4"/>
  <c r="L29" i="4"/>
  <c r="K29" i="4"/>
  <c r="J29" i="4"/>
  <c r="I29" i="4"/>
  <c r="H29" i="4"/>
  <c r="G29" i="4"/>
  <c r="F29" i="4"/>
  <c r="E29" i="4"/>
  <c r="D29" i="4"/>
  <c r="C29" i="4"/>
  <c r="B29" i="4"/>
  <c r="A29" i="4"/>
  <c r="L28" i="4"/>
  <c r="K28" i="4"/>
  <c r="J28" i="4"/>
  <c r="I28" i="4"/>
  <c r="H28" i="4"/>
  <c r="G28" i="4"/>
  <c r="F28" i="4"/>
  <c r="E28" i="4"/>
  <c r="D28" i="4"/>
  <c r="C28" i="4"/>
  <c r="B28" i="4"/>
  <c r="A28" i="4"/>
  <c r="L27" i="4"/>
  <c r="K27" i="4"/>
  <c r="J27" i="4"/>
  <c r="I27" i="4"/>
  <c r="H27" i="4"/>
  <c r="G27" i="4"/>
  <c r="F27" i="4"/>
  <c r="E27" i="4"/>
  <c r="D27" i="4"/>
  <c r="C27" i="4"/>
  <c r="B27" i="4"/>
  <c r="A27" i="4"/>
  <c r="L26" i="4"/>
  <c r="K26" i="4"/>
  <c r="J26" i="4"/>
  <c r="I26" i="4"/>
  <c r="H26" i="4"/>
  <c r="G26" i="4"/>
  <c r="F26" i="4"/>
  <c r="E26" i="4"/>
  <c r="D26" i="4"/>
  <c r="C26" i="4"/>
  <c r="B26" i="4"/>
  <c r="A26" i="4"/>
  <c r="L25" i="4"/>
  <c r="K25" i="4"/>
  <c r="J25" i="4"/>
  <c r="I25" i="4"/>
  <c r="H25" i="4"/>
  <c r="G25" i="4"/>
  <c r="F25" i="4"/>
  <c r="E25" i="4"/>
  <c r="D25" i="4"/>
  <c r="C25" i="4"/>
  <c r="B25" i="4"/>
  <c r="A25" i="4"/>
  <c r="L24" i="4"/>
  <c r="K24" i="4"/>
  <c r="J24" i="4"/>
  <c r="I24" i="4"/>
  <c r="H24" i="4"/>
  <c r="G24" i="4"/>
  <c r="F24" i="4"/>
  <c r="E24" i="4"/>
  <c r="D24" i="4"/>
  <c r="C24" i="4"/>
  <c r="B24" i="4"/>
  <c r="A24" i="4"/>
  <c r="L23" i="4"/>
  <c r="K23" i="4"/>
  <c r="J23" i="4"/>
  <c r="I23" i="4"/>
  <c r="H23" i="4"/>
  <c r="G23" i="4"/>
  <c r="F23" i="4"/>
  <c r="E23" i="4"/>
  <c r="D23" i="4"/>
  <c r="C23" i="4"/>
  <c r="B23" i="4"/>
  <c r="A23" i="4"/>
  <c r="L22" i="4"/>
  <c r="K22" i="4"/>
  <c r="J22" i="4"/>
  <c r="I22" i="4"/>
  <c r="H22" i="4"/>
  <c r="G22" i="4"/>
  <c r="F22" i="4"/>
  <c r="E22" i="4"/>
  <c r="D22" i="4"/>
  <c r="C22" i="4"/>
  <c r="B22" i="4"/>
  <c r="A22" i="4"/>
  <c r="L21" i="4"/>
  <c r="K21" i="4"/>
  <c r="J21" i="4"/>
  <c r="I21" i="4"/>
  <c r="H21" i="4"/>
  <c r="G21" i="4"/>
  <c r="F21" i="4"/>
  <c r="E21" i="4"/>
  <c r="D21" i="4"/>
  <c r="C21" i="4"/>
  <c r="B21" i="4"/>
  <c r="A21" i="4"/>
  <c r="L20" i="4"/>
  <c r="K20" i="4"/>
  <c r="J20" i="4"/>
  <c r="I20" i="4"/>
  <c r="H20" i="4"/>
  <c r="G20" i="4"/>
  <c r="F20" i="4"/>
  <c r="E20" i="4"/>
  <c r="D20" i="4"/>
  <c r="C20" i="4"/>
  <c r="B20" i="4"/>
  <c r="A20" i="4"/>
  <c r="L19" i="4"/>
  <c r="K19" i="4"/>
  <c r="J19" i="4"/>
  <c r="I19" i="4"/>
  <c r="H19" i="4"/>
  <c r="G19" i="4"/>
  <c r="F19" i="4"/>
  <c r="E19" i="4"/>
  <c r="D19" i="4"/>
  <c r="C19" i="4"/>
  <c r="B19" i="4"/>
  <c r="A19" i="4"/>
  <c r="L18" i="4"/>
  <c r="K18" i="4"/>
  <c r="J18" i="4"/>
  <c r="I18" i="4"/>
  <c r="H18" i="4"/>
  <c r="G18" i="4"/>
  <c r="F18" i="4"/>
  <c r="E18" i="4"/>
  <c r="D18" i="4"/>
  <c r="C18" i="4"/>
  <c r="B18" i="4"/>
  <c r="A18" i="4"/>
  <c r="L17" i="4"/>
  <c r="K17" i="4"/>
  <c r="J17" i="4"/>
  <c r="I17" i="4"/>
  <c r="H17" i="4"/>
  <c r="G17" i="4"/>
  <c r="F17" i="4"/>
  <c r="E17" i="4"/>
  <c r="D17" i="4"/>
  <c r="C17" i="4"/>
  <c r="B17" i="4"/>
  <c r="A17" i="4"/>
  <c r="L16" i="4"/>
  <c r="K16" i="4"/>
  <c r="J16" i="4"/>
  <c r="I16" i="4"/>
  <c r="H16" i="4"/>
  <c r="G16" i="4"/>
  <c r="F16" i="4"/>
  <c r="E16" i="4"/>
  <c r="D16" i="4"/>
  <c r="C16" i="4"/>
  <c r="B16" i="4"/>
  <c r="A16" i="4"/>
  <c r="L15" i="4"/>
  <c r="K15" i="4"/>
  <c r="J15" i="4"/>
  <c r="I15" i="4"/>
  <c r="H15" i="4"/>
  <c r="G15" i="4"/>
  <c r="F15" i="4"/>
  <c r="E15" i="4"/>
  <c r="D15" i="4"/>
  <c r="C15" i="4"/>
  <c r="B15" i="4"/>
  <c r="A15" i="4"/>
  <c r="L14" i="4"/>
  <c r="K14" i="4"/>
  <c r="J14" i="4"/>
  <c r="I14" i="4"/>
  <c r="H14" i="4"/>
  <c r="G14" i="4"/>
  <c r="F14" i="4"/>
  <c r="E14" i="4"/>
  <c r="D14" i="4"/>
  <c r="C14" i="4"/>
  <c r="B14" i="4"/>
  <c r="A14" i="4"/>
  <c r="L13" i="4"/>
  <c r="K13" i="4"/>
  <c r="J13" i="4"/>
  <c r="I13" i="4"/>
  <c r="H13" i="4"/>
  <c r="G13" i="4"/>
  <c r="F13" i="4"/>
  <c r="E13" i="4"/>
  <c r="D13" i="4"/>
  <c r="C13" i="4"/>
  <c r="B13" i="4"/>
  <c r="A13" i="4"/>
  <c r="L12" i="4"/>
  <c r="K12" i="4"/>
  <c r="J12" i="4"/>
  <c r="I12" i="4"/>
  <c r="H12" i="4"/>
  <c r="G12" i="4"/>
  <c r="F12" i="4"/>
  <c r="E12" i="4"/>
  <c r="D12" i="4"/>
  <c r="C12" i="4"/>
  <c r="B12" i="4"/>
  <c r="A12" i="4"/>
  <c r="L11" i="4"/>
  <c r="K11" i="4"/>
  <c r="J11" i="4"/>
  <c r="I11" i="4"/>
  <c r="H11" i="4"/>
  <c r="G11" i="4"/>
  <c r="F11" i="4"/>
  <c r="E11" i="4"/>
  <c r="D11" i="4"/>
  <c r="C11" i="4"/>
  <c r="B11" i="4"/>
  <c r="A11" i="4"/>
  <c r="L10" i="4"/>
  <c r="K10" i="4"/>
  <c r="J10" i="4"/>
  <c r="I10" i="4"/>
  <c r="H10" i="4"/>
  <c r="G10" i="4"/>
  <c r="F10" i="4"/>
  <c r="E10" i="4"/>
  <c r="D10" i="4"/>
  <c r="C10" i="4"/>
  <c r="B10" i="4"/>
  <c r="A10" i="4"/>
  <c r="L9" i="4"/>
  <c r="K9" i="4"/>
  <c r="J9" i="4"/>
  <c r="I9" i="4"/>
  <c r="H9" i="4"/>
  <c r="G9" i="4"/>
  <c r="F9" i="4"/>
  <c r="E9" i="4"/>
  <c r="D9" i="4"/>
  <c r="C9" i="4"/>
  <c r="B9" i="4"/>
  <c r="A9" i="4"/>
  <c r="L8" i="4"/>
  <c r="K8" i="4"/>
  <c r="J8" i="4"/>
  <c r="I8" i="4"/>
  <c r="H8" i="4"/>
  <c r="G8" i="4"/>
  <c r="F8" i="4"/>
  <c r="E8" i="4"/>
  <c r="D8" i="4"/>
  <c r="C8" i="4"/>
  <c r="B8" i="4"/>
  <c r="A8" i="4"/>
  <c r="L7" i="4"/>
  <c r="K7" i="4"/>
  <c r="J7" i="4"/>
  <c r="I7" i="4"/>
  <c r="H7" i="4"/>
  <c r="G7" i="4"/>
  <c r="F7" i="4"/>
  <c r="E7" i="4"/>
  <c r="D7" i="4"/>
  <c r="C7" i="4"/>
  <c r="B7" i="4"/>
  <c r="A7" i="4"/>
  <c r="L6" i="4"/>
  <c r="K6" i="4"/>
  <c r="J6" i="4"/>
  <c r="I6" i="4"/>
  <c r="H6" i="4"/>
  <c r="G6" i="4"/>
  <c r="F6" i="4"/>
  <c r="E6" i="4"/>
  <c r="D6" i="4"/>
  <c r="C6" i="4"/>
  <c r="B6" i="4"/>
  <c r="A6" i="4"/>
  <c r="L5" i="4"/>
  <c r="K5" i="4"/>
  <c r="J5" i="4"/>
  <c r="I5" i="4"/>
  <c r="H5" i="4"/>
  <c r="G5" i="4"/>
  <c r="F5" i="4"/>
  <c r="E5" i="4"/>
  <c r="D5" i="4"/>
  <c r="C5" i="4"/>
  <c r="B5" i="4"/>
  <c r="A5" i="4"/>
  <c r="L4" i="4"/>
  <c r="K4" i="4"/>
  <c r="J4" i="4"/>
  <c r="I4" i="4"/>
  <c r="H4" i="4"/>
  <c r="G4" i="4"/>
  <c r="F4" i="4"/>
  <c r="E4" i="4"/>
  <c r="D4" i="4"/>
  <c r="C4" i="4"/>
  <c r="B4" i="4"/>
  <c r="A4" i="4"/>
  <c r="L3" i="4"/>
  <c r="K3" i="4"/>
  <c r="J3" i="4"/>
  <c r="I3" i="4"/>
  <c r="H3" i="4"/>
  <c r="G3" i="4"/>
  <c r="F3" i="4"/>
  <c r="E3" i="4"/>
  <c r="D3" i="4"/>
  <c r="C3" i="4"/>
  <c r="B3" i="4"/>
  <c r="A3" i="4"/>
  <c r="L2" i="4"/>
  <c r="K2" i="4"/>
  <c r="J2" i="4"/>
  <c r="I2" i="4"/>
  <c r="H2" i="4"/>
  <c r="G2" i="4"/>
  <c r="F2" i="4"/>
  <c r="E2" i="4"/>
  <c r="D2" i="4"/>
  <c r="C2" i="4"/>
  <c r="B2" i="4"/>
  <c r="A2" i="4"/>
  <c r="C3" i="2"/>
  <c r="D3" i="2" s="1"/>
  <c r="E3" i="2" s="1"/>
  <c r="C2" i="2"/>
  <c r="D2" i="2" s="1"/>
  <c r="E2" i="2" s="1"/>
  <c r="C4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E2" i="5" l="1"/>
  <c r="G3" i="5"/>
  <c r="C2" i="5"/>
  <c r="BC43" i="1"/>
  <c r="AZ43" i="1"/>
  <c r="AC37" i="1"/>
  <c r="AD37" i="1"/>
  <c r="AB37" i="1"/>
  <c r="AJ37" i="1"/>
  <c r="AG37" i="1"/>
  <c r="AF37" i="1"/>
  <c r="AH37" i="1"/>
  <c r="AA37" i="1"/>
  <c r="AM31" i="1"/>
  <c r="AN31" i="1" s="1"/>
  <c r="AO31" i="1" s="1"/>
  <c r="AM2" i="1"/>
  <c r="AN2" i="1" s="1"/>
  <c r="AO2" i="1" s="1"/>
  <c r="AM34" i="1"/>
  <c r="AN34" i="1" s="1"/>
  <c r="AO34" i="1" s="1"/>
  <c r="AM21" i="1"/>
  <c r="AN21" i="1" s="1"/>
  <c r="AO21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M16" i="1"/>
  <c r="AN16" i="1" s="1"/>
  <c r="AO16" i="1" s="1"/>
  <c r="AM17" i="1"/>
  <c r="AN17" i="1" s="1"/>
  <c r="AO17" i="1" s="1"/>
  <c r="AM33" i="1"/>
  <c r="AN33" i="1" s="1"/>
  <c r="AO33" i="1" s="1"/>
  <c r="AM6" i="1"/>
  <c r="AN6" i="1" s="1"/>
  <c r="AO6" i="1" s="1"/>
  <c r="AM8" i="1"/>
  <c r="AN8" i="1" s="1"/>
  <c r="AO8" i="1" s="1"/>
  <c r="AM9" i="1"/>
  <c r="AN9" i="1" s="1"/>
  <c r="AO9" i="1" s="1"/>
  <c r="AM14" i="1"/>
  <c r="AN14" i="1" s="1"/>
  <c r="AO14" i="1" s="1"/>
  <c r="AM25" i="1"/>
  <c r="AN25" i="1" s="1"/>
  <c r="AO25" i="1" s="1"/>
  <c r="AM23" i="1"/>
  <c r="AN23" i="1" s="1"/>
  <c r="AO23" i="1" s="1"/>
  <c r="AM26" i="1"/>
  <c r="AN26" i="1" s="1"/>
  <c r="AO26" i="1" s="1"/>
  <c r="E40" i="4"/>
  <c r="E42" i="4" s="1"/>
  <c r="AM40" i="1"/>
  <c r="AN40" i="1" s="1"/>
  <c r="AO40" i="1" s="1"/>
  <c r="AM3" i="1"/>
  <c r="AN3" i="1" s="1"/>
  <c r="AO3" i="1" s="1"/>
  <c r="AM4" i="1"/>
  <c r="AN4" i="1" s="1"/>
  <c r="AO4" i="1" s="1"/>
  <c r="AM10" i="1"/>
  <c r="AN10" i="1" s="1"/>
  <c r="AO10" i="1" s="1"/>
  <c r="AM11" i="1"/>
  <c r="AN11" i="1" s="1"/>
  <c r="AO11" i="1" s="1"/>
  <c r="AM12" i="1"/>
  <c r="AN12" i="1" s="1"/>
  <c r="AO12" i="1" s="1"/>
  <c r="AM18" i="1"/>
  <c r="AN18" i="1" s="1"/>
  <c r="AO18" i="1" s="1"/>
  <c r="AM19" i="1"/>
  <c r="AN19" i="1" s="1"/>
  <c r="AO19" i="1" s="1"/>
  <c r="AM20" i="1"/>
  <c r="AN20" i="1" s="1"/>
  <c r="AO20" i="1" s="1"/>
  <c r="AM27" i="1"/>
  <c r="AN27" i="1" s="1"/>
  <c r="AO27" i="1" s="1"/>
  <c r="AM28" i="1"/>
  <c r="AN28" i="1" s="1"/>
  <c r="AO28" i="1" s="1"/>
  <c r="AM29" i="1"/>
  <c r="AN29" i="1" s="1"/>
  <c r="AO29" i="1" s="1"/>
  <c r="AM35" i="1"/>
  <c r="AN35" i="1" s="1"/>
  <c r="AO35" i="1" s="1"/>
  <c r="AM36" i="1"/>
  <c r="AN36" i="1" s="1"/>
  <c r="AO36" i="1" s="1"/>
  <c r="AM38" i="1"/>
  <c r="AN38" i="1" s="1"/>
  <c r="AO38" i="1" s="1"/>
  <c r="AM24" i="1"/>
  <c r="AN24" i="1" s="1"/>
  <c r="AO24" i="1" s="1"/>
  <c r="AM30" i="1"/>
  <c r="AN30" i="1" s="1"/>
  <c r="AO30" i="1" s="1"/>
  <c r="AM32" i="1"/>
  <c r="AN32" i="1" s="1"/>
  <c r="AO32" i="1" s="1"/>
  <c r="AM39" i="1"/>
  <c r="AN39" i="1" s="1"/>
  <c r="AO39" i="1" s="1"/>
  <c r="AM41" i="1"/>
  <c r="AN41" i="1" s="1"/>
  <c r="AO41" i="1" s="1"/>
  <c r="G40" i="4"/>
  <c r="G42" i="4" s="1"/>
  <c r="AM5" i="1"/>
  <c r="AN5" i="1" s="1"/>
  <c r="AO5" i="1" s="1"/>
  <c r="AM7" i="1"/>
  <c r="AN7" i="1" s="1"/>
  <c r="AO7" i="1" s="1"/>
  <c r="AM15" i="1"/>
  <c r="AN15" i="1" s="1"/>
  <c r="AO15" i="1" s="1"/>
  <c r="AM22" i="1"/>
  <c r="AN22" i="1" s="1"/>
  <c r="AO22" i="1" s="1"/>
  <c r="H40" i="4"/>
  <c r="H42" i="4" s="1"/>
  <c r="F40" i="4"/>
  <c r="F42" i="4" s="1"/>
  <c r="AM13" i="1"/>
  <c r="AN13" i="1" s="1"/>
  <c r="AO13" i="1" s="1"/>
  <c r="I40" i="4"/>
  <c r="I42" i="4" s="1"/>
  <c r="J40" i="4"/>
  <c r="J42" i="4" s="1"/>
  <c r="A40" i="4"/>
  <c r="A42" i="4" s="1"/>
  <c r="C40" i="4"/>
  <c r="C42" i="4" s="1"/>
  <c r="K40" i="4"/>
  <c r="K42" i="4" s="1"/>
  <c r="D40" i="4"/>
  <c r="D42" i="4" s="1"/>
  <c r="L40" i="4"/>
  <c r="L42" i="4" s="1"/>
  <c r="B40" i="4"/>
  <c r="B42" i="4" s="1"/>
  <c r="C49" i="1"/>
  <c r="G4" i="5" l="1"/>
  <c r="E3" i="5"/>
  <c r="D3" i="5"/>
  <c r="C3" i="5"/>
  <c r="AM37" i="1"/>
  <c r="AN37" i="1" s="1"/>
  <c r="AO37" i="1" s="1"/>
  <c r="AW37" i="1" s="1"/>
  <c r="AW16" i="1"/>
  <c r="AP16" i="1"/>
  <c r="AW25" i="1"/>
  <c r="AP25" i="1"/>
  <c r="AW7" i="1"/>
  <c r="AP7" i="1"/>
  <c r="AW17" i="1"/>
  <c r="AP17" i="1"/>
  <c r="AW12" i="1"/>
  <c r="AP12" i="1"/>
  <c r="AW35" i="1"/>
  <c r="AP35" i="1"/>
  <c r="AW11" i="1"/>
  <c r="AP11" i="1"/>
  <c r="AW13" i="1"/>
  <c r="AP13" i="1"/>
  <c r="AW41" i="1"/>
  <c r="AP41" i="1"/>
  <c r="AW29" i="1"/>
  <c r="AP29" i="1"/>
  <c r="AP10" i="1"/>
  <c r="AW14" i="1"/>
  <c r="AP14" i="1"/>
  <c r="AW21" i="1"/>
  <c r="AP21" i="1"/>
  <c r="AW34" i="1"/>
  <c r="AP34" i="1"/>
  <c r="AW38" i="1"/>
  <c r="AP38" i="1"/>
  <c r="AW36" i="1"/>
  <c r="AP36" i="1"/>
  <c r="AW4" i="1"/>
  <c r="AP4" i="1"/>
  <c r="AW32" i="1"/>
  <c r="AP32" i="1"/>
  <c r="AW27" i="1"/>
  <c r="AP27" i="1"/>
  <c r="AW3" i="1"/>
  <c r="AP3" i="1"/>
  <c r="AW8" i="1"/>
  <c r="AP8" i="1"/>
  <c r="AW2" i="1"/>
  <c r="AP2" i="1"/>
  <c r="AW26" i="1"/>
  <c r="AP26" i="1"/>
  <c r="AW5" i="1"/>
  <c r="AP5" i="1"/>
  <c r="AW28" i="1"/>
  <c r="AP28" i="1"/>
  <c r="AW22" i="1"/>
  <c r="AP22" i="1"/>
  <c r="AW30" i="1"/>
  <c r="AP30" i="1"/>
  <c r="AW20" i="1"/>
  <c r="AP20" i="1"/>
  <c r="AW40" i="1"/>
  <c r="AP40" i="1"/>
  <c r="AW6" i="1"/>
  <c r="AP6" i="1"/>
  <c r="AW31" i="1"/>
  <c r="AP31" i="1"/>
  <c r="AW18" i="1"/>
  <c r="AP18" i="1"/>
  <c r="AW23" i="1"/>
  <c r="AP23" i="1"/>
  <c r="AW39" i="1"/>
  <c r="AP39" i="1"/>
  <c r="AW9" i="1"/>
  <c r="AP9" i="1"/>
  <c r="AW15" i="1"/>
  <c r="AP15" i="1"/>
  <c r="AW24" i="1"/>
  <c r="AP24" i="1"/>
  <c r="AW19" i="1"/>
  <c r="AP19" i="1"/>
  <c r="AW33" i="1"/>
  <c r="AP33" i="1"/>
  <c r="AM42" i="1"/>
  <c r="AN42" i="1"/>
  <c r="N42" i="4"/>
  <c r="C4" i="5" l="1"/>
  <c r="D4" i="5"/>
  <c r="G5" i="5"/>
  <c r="AP37" i="1"/>
  <c r="AW43" i="1"/>
  <c r="AW47" i="1" s="1"/>
  <c r="D5" i="5" l="1"/>
  <c r="C5" i="5"/>
  <c r="AX29" i="1"/>
  <c r="AY10" i="1"/>
  <c r="AY39" i="1"/>
  <c r="AX23" i="1"/>
  <c r="AX41" i="1"/>
  <c r="AY17" i="1"/>
  <c r="AY14" i="1"/>
  <c r="AW48" i="1"/>
  <c r="AX31" i="1"/>
  <c r="AY4" i="1"/>
  <c r="AY2" i="1"/>
  <c r="AX12" i="1"/>
  <c r="AX33" i="1"/>
  <c r="AY9" i="1"/>
  <c r="AY41" i="1"/>
  <c r="AX7" i="1"/>
  <c r="AX35" i="1"/>
  <c r="AX25" i="1"/>
  <c r="AY33" i="1"/>
  <c r="AX36" i="1"/>
  <c r="AX5" i="1"/>
  <c r="AY32" i="1"/>
  <c r="AX40" i="1"/>
  <c r="AX28" i="1"/>
  <c r="AY24" i="1"/>
  <c r="AX32" i="1"/>
  <c r="AX14" i="1"/>
  <c r="AY15" i="1"/>
  <c r="AX24" i="1"/>
  <c r="AX6" i="1"/>
  <c r="AY11" i="1"/>
  <c r="AY7" i="1"/>
  <c r="AX21" i="1"/>
  <c r="AY35" i="1"/>
  <c r="AY6" i="1"/>
  <c r="AX11" i="1"/>
  <c r="AX30" i="1"/>
  <c r="AY25" i="1"/>
  <c r="AX15" i="1"/>
  <c r="AX4" i="1"/>
  <c r="AX22" i="1"/>
  <c r="AY21" i="1"/>
  <c r="AX20" i="1"/>
  <c r="AY34" i="1"/>
  <c r="AY16" i="1"/>
  <c r="AY13" i="1"/>
  <c r="AY31" i="1"/>
  <c r="AX38" i="1"/>
  <c r="AX13" i="1"/>
  <c r="AX19" i="1"/>
  <c r="AY29" i="1"/>
  <c r="AY40" i="1"/>
  <c r="AX39" i="1"/>
  <c r="AX3" i="1"/>
  <c r="AX34" i="1"/>
  <c r="AX17" i="1"/>
  <c r="AY27" i="1"/>
  <c r="AX26" i="1"/>
  <c r="AX9" i="1"/>
  <c r="AY19" i="1"/>
  <c r="AX18" i="1"/>
  <c r="AY38" i="1"/>
  <c r="AX10" i="1"/>
  <c r="AY30" i="1"/>
  <c r="AY20" i="1"/>
  <c r="AX37" i="1"/>
  <c r="AY18" i="1"/>
  <c r="AX2" i="1"/>
  <c r="AY5" i="1"/>
  <c r="AX27" i="1"/>
  <c r="AY23" i="1"/>
  <c r="AY22" i="1"/>
  <c r="AX8" i="1"/>
  <c r="AY3" i="1"/>
  <c r="AY12" i="1"/>
  <c r="AY36" i="1"/>
  <c r="AY37" i="1"/>
  <c r="AY28" i="1"/>
  <c r="AY26" i="1"/>
  <c r="AY8" i="1"/>
  <c r="AX16" i="1"/>
  <c r="BB40" i="1" l="1"/>
  <c r="BA31" i="1"/>
  <c r="BB12" i="1"/>
  <c r="BA36" i="1"/>
  <c r="BB39" i="1"/>
  <c r="BB23" i="1"/>
  <c r="BB7" i="1"/>
  <c r="BB18" i="1"/>
  <c r="BA14" i="1"/>
  <c r="BA6" i="1"/>
  <c r="BA38" i="1"/>
  <c r="BB35" i="1"/>
  <c r="BA22" i="1"/>
  <c r="BA15" i="1"/>
  <c r="BA37" i="1"/>
  <c r="BA8" i="1"/>
  <c r="BA39" i="1"/>
  <c r="BB15" i="1"/>
  <c r="BA27" i="1"/>
  <c r="BA23" i="1"/>
  <c r="BB29" i="1"/>
  <c r="BA17" i="1"/>
  <c r="BB38" i="1"/>
  <c r="BB27" i="1"/>
  <c r="BA25" i="1"/>
  <c r="BB32" i="1"/>
  <c r="BA40" i="1"/>
  <c r="BB4" i="1"/>
  <c r="BB34" i="1"/>
  <c r="BB37" i="1"/>
  <c r="BB21" i="1"/>
  <c r="BB5" i="1"/>
  <c r="BB10" i="1"/>
  <c r="BA9" i="1"/>
  <c r="BB3" i="1"/>
  <c r="BA33" i="1"/>
  <c r="BA21" i="1"/>
  <c r="BA29" i="1"/>
  <c r="BB33" i="1"/>
  <c r="BA4" i="1"/>
  <c r="BB26" i="1"/>
  <c r="BB6" i="1"/>
  <c r="BA24" i="1"/>
  <c r="BA32" i="1"/>
  <c r="BA26" i="1"/>
  <c r="BB13" i="1"/>
  <c r="BA3" i="1"/>
  <c r="BB14" i="1"/>
  <c r="BA16" i="1"/>
  <c r="BA10" i="1"/>
  <c r="BA11" i="1"/>
  <c r="BA41" i="1"/>
  <c r="BB30" i="1"/>
  <c r="BA28" i="1"/>
  <c r="BA5" i="1"/>
  <c r="BB24" i="1"/>
  <c r="BB19" i="1"/>
  <c r="BB2" i="1"/>
  <c r="BB28" i="1"/>
  <c r="BB16" i="1"/>
  <c r="BB17" i="1"/>
  <c r="BA30" i="1"/>
  <c r="BA2" i="1"/>
  <c r="BB31" i="1"/>
  <c r="BA19" i="1"/>
  <c r="BB20" i="1"/>
  <c r="BA18" i="1"/>
  <c r="BA12" i="1"/>
  <c r="BA20" i="1"/>
  <c r="BA13" i="1"/>
  <c r="BB11" i="1"/>
  <c r="BA35" i="1"/>
  <c r="BA7" i="1"/>
  <c r="BB8" i="1"/>
  <c r="BB22" i="1"/>
  <c r="AW49" i="1"/>
  <c r="BB41" i="1"/>
  <c r="BB25" i="1"/>
  <c r="BB9" i="1"/>
  <c r="BB36" i="1"/>
  <c r="BA34" i="1"/>
  <c r="AY43" i="1"/>
  <c r="AX43" i="1"/>
  <c r="BC44" i="1" s="1"/>
  <c r="BE30" i="1" l="1"/>
  <c r="BE14" i="1"/>
  <c r="BE39" i="1"/>
  <c r="BE23" i="1"/>
  <c r="BE7" i="1"/>
  <c r="BD17" i="1"/>
  <c r="BD12" i="1"/>
  <c r="BD15" i="1"/>
  <c r="BD26" i="1"/>
  <c r="BD16" i="1"/>
  <c r="BD32" i="1"/>
  <c r="BD10" i="1"/>
  <c r="BD36" i="1"/>
  <c r="BD3" i="1"/>
  <c r="BE3" i="1"/>
  <c r="BD24" i="1"/>
  <c r="BE40" i="1"/>
  <c r="BE33" i="1"/>
  <c r="BD14" i="1"/>
  <c r="BE22" i="1"/>
  <c r="BD31" i="1"/>
  <c r="BD39" i="1"/>
  <c r="BE20" i="1"/>
  <c r="BD2" i="1"/>
  <c r="AW50" i="1"/>
  <c r="BE18" i="1"/>
  <c r="BE11" i="1"/>
  <c r="BD19" i="1"/>
  <c r="BE16" i="1"/>
  <c r="BE9" i="1"/>
  <c r="BD30" i="1"/>
  <c r="BD37" i="1"/>
  <c r="BD38" i="1"/>
  <c r="BE28" i="1"/>
  <c r="BE12" i="1"/>
  <c r="BE37" i="1"/>
  <c r="BE21" i="1"/>
  <c r="BE5" i="1"/>
  <c r="BD35" i="1"/>
  <c r="BD9" i="1"/>
  <c r="BE8" i="1"/>
  <c r="BD22" i="1"/>
  <c r="BD8" i="1"/>
  <c r="BE6" i="1"/>
  <c r="BD33" i="1"/>
  <c r="BD41" i="1"/>
  <c r="BE36" i="1"/>
  <c r="BE29" i="1"/>
  <c r="BD40" i="1"/>
  <c r="BE27" i="1"/>
  <c r="BD27" i="1"/>
  <c r="BE32" i="1"/>
  <c r="BD6" i="1"/>
  <c r="BD34" i="1"/>
  <c r="BE26" i="1"/>
  <c r="BE10" i="1"/>
  <c r="BE35" i="1"/>
  <c r="BE19" i="1"/>
  <c r="BD25" i="1"/>
  <c r="BD7" i="1"/>
  <c r="BE24" i="1"/>
  <c r="BE17" i="1"/>
  <c r="BD20" i="1"/>
  <c r="BE38" i="1"/>
  <c r="BE31" i="1"/>
  <c r="BD5" i="1"/>
  <c r="BE13" i="1"/>
  <c r="BD13" i="1"/>
  <c r="BE2" i="1"/>
  <c r="BD29" i="1"/>
  <c r="BE41" i="1"/>
  <c r="BD21" i="1"/>
  <c r="BD4" i="1"/>
  <c r="BE15" i="1"/>
  <c r="BE4" i="1"/>
  <c r="BD18" i="1"/>
  <c r="BE34" i="1"/>
  <c r="BD11" i="1"/>
  <c r="BD23" i="1"/>
  <c r="BE25" i="1"/>
  <c r="BD28" i="1"/>
  <c r="BB43" i="1"/>
  <c r="BA43" i="1"/>
  <c r="BD43" i="1" l="1"/>
  <c r="BD44" i="1" s="1"/>
  <c r="BE43" i="1"/>
  <c r="BG30" i="1"/>
  <c r="BG14" i="1"/>
  <c r="BG39" i="1"/>
  <c r="BG23" i="1"/>
  <c r="BG7" i="1"/>
  <c r="BF35" i="1"/>
  <c r="BF38" i="1"/>
  <c r="BF31" i="1"/>
  <c r="BF36" i="1"/>
  <c r="BF18" i="1"/>
  <c r="BF34" i="1"/>
  <c r="BF41" i="1"/>
  <c r="BG3" i="1"/>
  <c r="BF40" i="1"/>
  <c r="BF11" i="1"/>
  <c r="BG8" i="1"/>
  <c r="BF24" i="1"/>
  <c r="BF30" i="1"/>
  <c r="BG6" i="1"/>
  <c r="BG15" i="1"/>
  <c r="BF17" i="1"/>
  <c r="BF15" i="1"/>
  <c r="BG27" i="1"/>
  <c r="BF32" i="1"/>
  <c r="BG16" i="1"/>
  <c r="BF6" i="1"/>
  <c r="BG28" i="1"/>
  <c r="BG12" i="1"/>
  <c r="BG37" i="1"/>
  <c r="BG21" i="1"/>
  <c r="BG5" i="1"/>
  <c r="BF21" i="1"/>
  <c r="BF3" i="1"/>
  <c r="BF39" i="1"/>
  <c r="BG35" i="1"/>
  <c r="BF25" i="1"/>
  <c r="BF14" i="1"/>
  <c r="BG33" i="1"/>
  <c r="BF4" i="1"/>
  <c r="BG38" i="1"/>
  <c r="BG31" i="1"/>
  <c r="BF16" i="1"/>
  <c r="BG2" i="1"/>
  <c r="BF9" i="1"/>
  <c r="BG32" i="1"/>
  <c r="BG9" i="1"/>
  <c r="BF8" i="1"/>
  <c r="BG26" i="1"/>
  <c r="BG10" i="1"/>
  <c r="BG19" i="1"/>
  <c r="BF12" i="1"/>
  <c r="BG40" i="1"/>
  <c r="BG24" i="1"/>
  <c r="BG17" i="1"/>
  <c r="BF13" i="1"/>
  <c r="BF20" i="1"/>
  <c r="BG22" i="1"/>
  <c r="BF29" i="1"/>
  <c r="BF7" i="1"/>
  <c r="BF26" i="1"/>
  <c r="BG34" i="1"/>
  <c r="BG11" i="1"/>
  <c r="BF27" i="1"/>
  <c r="BG25" i="1"/>
  <c r="BF28" i="1"/>
  <c r="BG36" i="1"/>
  <c r="BG20" i="1"/>
  <c r="BG4" i="1"/>
  <c r="BG29" i="1"/>
  <c r="BG13" i="1"/>
  <c r="BF10" i="1"/>
  <c r="BF5" i="1"/>
  <c r="BF2" i="1"/>
  <c r="BF22" i="1"/>
  <c r="BG18" i="1"/>
  <c r="BF33" i="1"/>
  <c r="BF19" i="1"/>
  <c r="BG41" i="1"/>
  <c r="BF23" i="1"/>
  <c r="BF37" i="1"/>
  <c r="BG43" i="1" l="1"/>
  <c r="BF43" i="1"/>
  <c r="BF44" i="1" s="1"/>
</calcChain>
</file>

<file path=xl/sharedStrings.xml><?xml version="1.0" encoding="utf-8"?>
<sst xmlns="http://schemas.openxmlformats.org/spreadsheetml/2006/main" count="164" uniqueCount="117">
  <si>
    <t>Product</t>
  </si>
  <si>
    <t>grow</t>
  </si>
  <si>
    <t>shrink</t>
  </si>
  <si>
    <t>prime_auto</t>
  </si>
  <si>
    <t>subprime_auto</t>
  </si>
  <si>
    <t>mtg_30_fixed</t>
  </si>
  <si>
    <t>mtg_15_fixed</t>
  </si>
  <si>
    <t>mtg_7_fixed</t>
  </si>
  <si>
    <t>mtg_15_arm</t>
  </si>
  <si>
    <t>mtg_7_arm</t>
  </si>
  <si>
    <t>consumer_card</t>
  </si>
  <si>
    <t>business_card</t>
  </si>
  <si>
    <t>rates</t>
  </si>
  <si>
    <t>prime</t>
  </si>
  <si>
    <t>payments</t>
  </si>
  <si>
    <t>start</t>
  </si>
  <si>
    <t>spread</t>
  </si>
  <si>
    <t>A_L</t>
  </si>
  <si>
    <t>a_rwa</t>
  </si>
  <si>
    <t>s_rwa</t>
  </si>
  <si>
    <t>business_loan_revolver</t>
  </si>
  <si>
    <t>business_loan_term</t>
  </si>
  <si>
    <t>consumer_checking</t>
  </si>
  <si>
    <t>consumer_savings</t>
  </si>
  <si>
    <t>commercial_paper</t>
  </si>
  <si>
    <t>equity</t>
  </si>
  <si>
    <t>total_check</t>
  </si>
  <si>
    <t>equities</t>
  </si>
  <si>
    <t>fixed_income</t>
  </si>
  <si>
    <t>A</t>
  </si>
  <si>
    <t>L</t>
  </si>
  <si>
    <t>Index</t>
  </si>
  <si>
    <t>commercial_loan_term</t>
  </si>
  <si>
    <t>commercial_loan_revolver</t>
  </si>
  <si>
    <t>CET1</t>
  </si>
  <si>
    <t>T1</t>
  </si>
  <si>
    <t>total_capital</t>
  </si>
  <si>
    <t>TLAC</t>
  </si>
  <si>
    <t>SRWA</t>
  </si>
  <si>
    <t>ARWA</t>
  </si>
  <si>
    <t>prefs</t>
  </si>
  <si>
    <t>sub_debt</t>
  </si>
  <si>
    <t>senior_debt</t>
  </si>
  <si>
    <t>CET1_resource</t>
  </si>
  <si>
    <t>T1_resource</t>
  </si>
  <si>
    <t>total_capital_resource</t>
  </si>
  <si>
    <t>TLAC_resource</t>
  </si>
  <si>
    <t>gsib_leverage</t>
  </si>
  <si>
    <t>gsib_xjd_claim</t>
  </si>
  <si>
    <t>gsib_xjd_liab</t>
  </si>
  <si>
    <t>gsib_intrafin_claim</t>
  </si>
  <si>
    <t>gsib_intrafin_liab</t>
  </si>
  <si>
    <t>gsib_securities</t>
  </si>
  <si>
    <t>gsib_payment</t>
  </si>
  <si>
    <t>gsib_auc</t>
  </si>
  <si>
    <t>gsib_underwriting</t>
  </si>
  <si>
    <t>gsib_otc</t>
  </si>
  <si>
    <t>gsib_trading</t>
  </si>
  <si>
    <t>gsib_level3</t>
  </si>
  <si>
    <t>business_op_deposit_corp</t>
  </si>
  <si>
    <t>business_op_deposit_fin</t>
  </si>
  <si>
    <t>business_nonop_deposit_corp</t>
  </si>
  <si>
    <t>business_nonop_deposit_fin</t>
  </si>
  <si>
    <t>commercial_op_deposits_dom_corp</t>
  </si>
  <si>
    <t>commercial_op_deposits_dom_fin</t>
  </si>
  <si>
    <t>commercial_op_deposits_intl_corp</t>
  </si>
  <si>
    <t>commercial_op_deposits_intl_fin</t>
  </si>
  <si>
    <t>commercial_nonop_deposits_dom_corp</t>
  </si>
  <si>
    <t>commercial_nonop_deposits_dom_fin</t>
  </si>
  <si>
    <t>commercial_nonop_deposits_intl_corp</t>
  </si>
  <si>
    <t>commercial_nonop_deposits_intl_fin</t>
  </si>
  <si>
    <t>leverage</t>
  </si>
  <si>
    <t>GIB</t>
  </si>
  <si>
    <t>Category</t>
  </si>
  <si>
    <t>Factor</t>
  </si>
  <si>
    <t>b1_leverage</t>
  </si>
  <si>
    <t>Total score</t>
  </si>
  <si>
    <t>total_score</t>
  </si>
  <si>
    <t>GSIB</t>
  </si>
  <si>
    <t>cet1_contr</t>
  </si>
  <si>
    <t>gsib_leverage_score</t>
  </si>
  <si>
    <t>gsib_xjd_claim_score</t>
  </si>
  <si>
    <t>gsib_xjd_liab_score</t>
  </si>
  <si>
    <t>gsib_intrafin_claim_score</t>
  </si>
  <si>
    <t>gsib_intrafin_liab_score</t>
  </si>
  <si>
    <t>gsib_securities_score</t>
  </si>
  <si>
    <t>gsib_payment_score</t>
  </si>
  <si>
    <t>gsib_auc_score</t>
  </si>
  <si>
    <t>gsib_underwriting_score</t>
  </si>
  <si>
    <t>gsib_otc_score</t>
  </si>
  <si>
    <t>gsib_trading_score</t>
  </si>
  <si>
    <t>gsib_level3_score</t>
  </si>
  <si>
    <t>synthetic_arwa_liability</t>
  </si>
  <si>
    <t>synthetic_arwa_asset</t>
  </si>
  <si>
    <t>cet1_contr_per_balance</t>
  </si>
  <si>
    <t>`</t>
  </si>
  <si>
    <t>Optimal_balance</t>
  </si>
  <si>
    <t>TC</t>
  </si>
  <si>
    <t>GSIB surcharge</t>
  </si>
  <si>
    <t>S_CET1</t>
  </si>
  <si>
    <t>S_T1</t>
  </si>
  <si>
    <t>S_TC</t>
  </si>
  <si>
    <t>S_TLAC</t>
  </si>
  <si>
    <t>A_CET1</t>
  </si>
  <si>
    <t>A_T1</t>
  </si>
  <si>
    <t>A_TC</t>
  </si>
  <si>
    <t>A_TLAC</t>
  </si>
  <si>
    <t>L_CET1</t>
  </si>
  <si>
    <t>Lev_T1</t>
  </si>
  <si>
    <t>Resource stack</t>
  </si>
  <si>
    <t>Equity</t>
  </si>
  <si>
    <t>Prefs</t>
  </si>
  <si>
    <t>Sub Debt</t>
  </si>
  <si>
    <t>Senior Debt</t>
  </si>
  <si>
    <t>Leverage</t>
  </si>
  <si>
    <t>Resources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</si>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</sst>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;\-#,##0;\-"/>
    <numFmt numFmtId="165" formatCode="0%;\-0%;\-"/>
    <numFmt numFmtId="166" formatCode="0.000%"/>
    <numFmt numFmtId="167" formatCode="0.0000%"/>
    <numFmt numFmtId="168" formatCode="#,##0.000000"/>
    <numFmt numFmtId="169" formatCode="0.000000%"/>
    <numFmt numFmtId="170" formatCode="0.00000000000000"/>
    <numFmt numFmtId="176" formatCode="0.000000000000"/>
  </numFmts>
  <fonts count="14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 (Body)"/>
    </font>
    <font>
      <sz val="10"/>
      <color theme="1"/>
      <name val="Calibri (Body)"/>
    </font>
    <font>
      <sz val="12"/>
      <color theme="1"/>
      <name val="Calibri"/>
      <family val="2"/>
      <scheme val="minor"/>
    </font>
    <font>
      <b/>
      <sz val="10"/>
      <color theme="1"/>
      <name val="Calibri (Body)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 (Body)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0" xfId="0" applyFont="1"/>
    <xf numFmtId="164" fontId="2" fillId="0" borderId="0" xfId="0" applyNumberFormat="1" applyFont="1"/>
    <xf numFmtId="164" fontId="3" fillId="0" borderId="0" xfId="0" applyNumberFormat="1" applyFont="1"/>
    <xf numFmtId="164" fontId="5" fillId="0" borderId="0" xfId="0" applyNumberFormat="1" applyFont="1"/>
    <xf numFmtId="9" fontId="3" fillId="0" borderId="0" xfId="0" applyNumberFormat="1" applyFont="1"/>
    <xf numFmtId="9" fontId="5" fillId="0" borderId="0" xfId="0" applyNumberFormat="1" applyFont="1"/>
    <xf numFmtId="0" fontId="0" fillId="0" borderId="0" xfId="0" applyAlignment="1">
      <alignment horizontal="right"/>
    </xf>
    <xf numFmtId="3" fontId="5" fillId="0" borderId="0" xfId="0" applyNumberFormat="1" applyFont="1"/>
    <xf numFmtId="0" fontId="7" fillId="0" borderId="0" xfId="0" applyFont="1"/>
    <xf numFmtId="165" fontId="3" fillId="0" borderId="0" xfId="0" applyNumberFormat="1" applyFont="1"/>
    <xf numFmtId="165" fontId="5" fillId="0" borderId="0" xfId="0" applyNumberFormat="1" applyFont="1"/>
    <xf numFmtId="165" fontId="8" fillId="0" borderId="0" xfId="0" applyNumberFormat="1" applyFont="1"/>
    <xf numFmtId="164" fontId="0" fillId="0" borderId="0" xfId="0" applyNumberFormat="1"/>
    <xf numFmtId="3" fontId="0" fillId="0" borderId="0" xfId="0" applyNumberFormat="1"/>
    <xf numFmtId="0" fontId="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3" fontId="8" fillId="0" borderId="0" xfId="0" applyNumberFormat="1" applyFont="1"/>
    <xf numFmtId="0" fontId="8" fillId="0" borderId="0" xfId="0" applyFont="1"/>
    <xf numFmtId="9" fontId="8" fillId="0" borderId="0" xfId="0" applyNumberFormat="1" applyFont="1"/>
    <xf numFmtId="166" fontId="8" fillId="0" borderId="0" xfId="1" applyNumberFormat="1" applyFont="1"/>
    <xf numFmtId="167" fontId="8" fillId="0" borderId="0" xfId="1" applyNumberFormat="1" applyFont="1"/>
    <xf numFmtId="168" fontId="0" fillId="0" borderId="0" xfId="0" applyNumberFormat="1"/>
    <xf numFmtId="166" fontId="8" fillId="0" borderId="0" xfId="0" applyNumberFormat="1" applyFont="1"/>
    <xf numFmtId="169" fontId="8" fillId="0" borderId="0" xfId="1" applyNumberFormat="1" applyFont="1"/>
    <xf numFmtId="170" fontId="8" fillId="0" borderId="0" xfId="0" applyNumberFormat="1" applyFont="1"/>
    <xf numFmtId="164" fontId="8" fillId="0" borderId="0" xfId="0" applyNumberFormat="1" applyFont="1"/>
    <xf numFmtId="10" fontId="8" fillId="0" borderId="0" xfId="0" applyNumberFormat="1" applyFont="1"/>
    <xf numFmtId="10" fontId="8" fillId="0" borderId="0" xfId="1" applyNumberFormat="1" applyFont="1"/>
    <xf numFmtId="176" fontId="8" fillId="0" borderId="0" xfId="0" applyNumberFormat="1" applyFont="1"/>
    <xf numFmtId="0" fontId="0" fillId="0" borderId="1" xfId="0" applyBorder="1"/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3" fontId="0" fillId="0" borderId="3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3" fontId="0" fillId="0" borderId="4" xfId="0" applyNumberFormat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3" fillId="0" borderId="0" xfId="0" applyFont="1"/>
    <xf numFmtId="3" fontId="0" fillId="3" borderId="2" xfId="0" applyNumberFormat="1" applyFill="1" applyBorder="1" applyAlignment="1">
      <alignment vertical="center"/>
    </xf>
    <xf numFmtId="3" fontId="0" fillId="3" borderId="3" xfId="0" applyNumberFormat="1" applyFill="1" applyBorder="1" applyAlignment="1">
      <alignment vertical="center"/>
    </xf>
    <xf numFmtId="3" fontId="0" fillId="3" borderId="4" xfId="0" applyNumberForma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2" fillId="0" borderId="1" xfId="0" applyFont="1" applyBorder="1" applyAlignment="1">
      <alignment horizontal="right"/>
    </xf>
    <xf numFmtId="3" fontId="0" fillId="4" borderId="2" xfId="0" applyNumberFormat="1" applyFill="1" applyBorder="1" applyAlignment="1">
      <alignment vertical="center"/>
    </xf>
    <xf numFmtId="3" fontId="0" fillId="4" borderId="3" xfId="0" applyNumberFormat="1" applyFill="1" applyBorder="1" applyAlignment="1">
      <alignment vertical="center"/>
    </xf>
    <xf numFmtId="3" fontId="0" fillId="4" borderId="4" xfId="0" applyNumberFormat="1" applyFill="1" applyBorder="1" applyAlignment="1">
      <alignment vertical="center"/>
    </xf>
    <xf numFmtId="3" fontId="11" fillId="4" borderId="3" xfId="0" applyNumberFormat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C2AE-61FB-4947-9EF3-3D4562E34A75}">
  <dimension ref="A1:DS322"/>
  <sheetViews>
    <sheetView tabSelected="1" topLeftCell="AL28" workbookViewId="0">
      <selection activeCell="AS44" sqref="AS44"/>
    </sheetView>
  </sheetViews>
  <sheetFormatPr baseColWidth="10" defaultRowHeight="16" x14ac:dyDescent="0.2"/>
  <cols>
    <col min="2" max="2" width="32.33203125" customWidth="1"/>
    <col min="11" max="11" width="12" customWidth="1"/>
    <col min="12" max="12" width="13.83203125" customWidth="1"/>
    <col min="13" max="13" width="17.1640625" bestFit="1" customWidth="1"/>
    <col min="14" max="14" width="13.83203125" customWidth="1"/>
    <col min="15" max="15" width="12.1640625" bestFit="1" customWidth="1"/>
    <col min="41" max="41" width="16" customWidth="1"/>
    <col min="47" max="47" width="13.5" bestFit="1" customWidth="1"/>
    <col min="48" max="48" width="15.83203125" bestFit="1" customWidth="1"/>
    <col min="49" max="49" width="14.83203125" customWidth="1"/>
  </cols>
  <sheetData>
    <row r="1" spans="1:59" x14ac:dyDescent="0.2">
      <c r="A1" s="1" t="s">
        <v>31</v>
      </c>
      <c r="B1" s="1" t="s">
        <v>0</v>
      </c>
      <c r="C1" s="2" t="s">
        <v>15</v>
      </c>
      <c r="D1" s="2" t="s">
        <v>1</v>
      </c>
      <c r="E1" s="2" t="s">
        <v>2</v>
      </c>
      <c r="F1" s="2" t="s">
        <v>16</v>
      </c>
      <c r="G1" s="2" t="s">
        <v>17</v>
      </c>
      <c r="H1" s="2" t="s">
        <v>75</v>
      </c>
      <c r="I1" s="2" t="s">
        <v>18</v>
      </c>
      <c r="J1" s="2" t="s">
        <v>19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13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95</v>
      </c>
      <c r="V1" s="2" t="s">
        <v>58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80</v>
      </c>
      <c r="AB1" s="2" t="s">
        <v>81</v>
      </c>
      <c r="AC1" s="2" t="s">
        <v>82</v>
      </c>
      <c r="AD1" s="2" t="s">
        <v>83</v>
      </c>
      <c r="AE1" s="2" t="s">
        <v>84</v>
      </c>
      <c r="AF1" s="13" t="s">
        <v>85</v>
      </c>
      <c r="AG1" s="2" t="s">
        <v>86</v>
      </c>
      <c r="AH1" s="2" t="s">
        <v>87</v>
      </c>
      <c r="AI1" s="2" t="s">
        <v>88</v>
      </c>
      <c r="AJ1" s="2" t="s">
        <v>89</v>
      </c>
      <c r="AK1" s="2" t="s">
        <v>90</v>
      </c>
      <c r="AL1" s="2" t="s">
        <v>91</v>
      </c>
      <c r="AM1" s="2" t="s">
        <v>77</v>
      </c>
      <c r="AN1" s="2" t="s">
        <v>79</v>
      </c>
      <c r="AO1" s="2" t="s">
        <v>94</v>
      </c>
      <c r="AR1" s="2" t="s">
        <v>15</v>
      </c>
      <c r="AS1" s="2" t="s">
        <v>1</v>
      </c>
      <c r="AT1" s="2" t="s">
        <v>2</v>
      </c>
      <c r="AU1" s="2" t="s">
        <v>96</v>
      </c>
      <c r="AW1" s="23" t="s">
        <v>98</v>
      </c>
      <c r="AX1" s="23" t="s">
        <v>99</v>
      </c>
      <c r="AY1" s="23" t="s">
        <v>103</v>
      </c>
      <c r="AZ1" s="23" t="s">
        <v>107</v>
      </c>
      <c r="BA1" s="23" t="s">
        <v>100</v>
      </c>
      <c r="BB1" s="23" t="s">
        <v>104</v>
      </c>
      <c r="BC1" s="23" t="s">
        <v>108</v>
      </c>
      <c r="BD1" s="23" t="s">
        <v>101</v>
      </c>
      <c r="BE1" s="23" t="s">
        <v>105</v>
      </c>
      <c r="BF1" s="23" t="s">
        <v>102</v>
      </c>
      <c r="BG1" s="23" t="s">
        <v>106</v>
      </c>
    </row>
    <row r="2" spans="1:59" x14ac:dyDescent="0.2">
      <c r="A2" s="3">
        <v>1</v>
      </c>
      <c r="B2" s="3" t="s">
        <v>3</v>
      </c>
      <c r="C2" s="6">
        <v>15000</v>
      </c>
      <c r="D2" s="7">
        <v>8000</v>
      </c>
      <c r="E2" s="7">
        <v>-5000</v>
      </c>
      <c r="F2" s="7">
        <v>80</v>
      </c>
      <c r="G2" s="7">
        <v>1</v>
      </c>
      <c r="H2" s="9">
        <v>1</v>
      </c>
      <c r="I2" s="9">
        <v>0.2</v>
      </c>
      <c r="J2" s="9">
        <v>1</v>
      </c>
      <c r="K2" s="14">
        <v>1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7">
        <v>0</v>
      </c>
      <c r="X2" s="7">
        <v>0</v>
      </c>
      <c r="Y2" s="7">
        <v>0</v>
      </c>
      <c r="Z2" s="7">
        <v>0</v>
      </c>
      <c r="AA2" s="22">
        <f>K2*$C2*gsib!$B$2</f>
        <v>3</v>
      </c>
      <c r="AB2" s="22">
        <f>L2*$C2*gsib!$B$3</f>
        <v>0</v>
      </c>
      <c r="AC2" s="22">
        <f>M2*$C2*gsib!$B$4</f>
        <v>0</v>
      </c>
      <c r="AD2" s="22">
        <f>N2*$C2*gsib!$B$5</f>
        <v>0</v>
      </c>
      <c r="AE2" s="22">
        <f>O2*$C2*gsib!$B$6</f>
        <v>0</v>
      </c>
      <c r="AF2" s="22">
        <f>P2*$C2*gsib!$B$7</f>
        <v>0</v>
      </c>
      <c r="AG2" s="22">
        <f>Q2*$C2*gsib!$B$8</f>
        <v>0</v>
      </c>
      <c r="AH2" s="22">
        <f>R2*$C2*gsib!$B$9</f>
        <v>0</v>
      </c>
      <c r="AI2" s="22">
        <f>S2*$C2*gsib!$B$10</f>
        <v>0</v>
      </c>
      <c r="AJ2" s="22">
        <f>T2*$C2*gsib!$B$11</f>
        <v>0</v>
      </c>
      <c r="AK2" s="22">
        <f>U2*$C2*gsib!$B$12</f>
        <v>0</v>
      </c>
      <c r="AL2" s="22">
        <f>V2*$C2*gsib!$B$13</f>
        <v>0</v>
      </c>
      <c r="AM2" s="22">
        <f>SUM(AA2:AL2)</f>
        <v>3</v>
      </c>
      <c r="AN2" s="25">
        <f>AM2*constraints!$B$5</f>
        <v>1.4447967251274234E-4</v>
      </c>
      <c r="AO2" s="29">
        <f>IFERROR(AN2/C2,0)</f>
        <v>9.6319781675161553E-9</v>
      </c>
      <c r="AP2" s="23">
        <f>AO2*C2</f>
        <v>1.4447967251274234E-4</v>
      </c>
      <c r="AQ2" s="23"/>
      <c r="AR2" s="6">
        <v>15000</v>
      </c>
      <c r="AS2" s="7">
        <v>8000</v>
      </c>
      <c r="AT2" s="7">
        <v>-5000</v>
      </c>
      <c r="AU2" s="22">
        <v>10000.000003090319</v>
      </c>
      <c r="AV2" s="23"/>
      <c r="AW2" s="33">
        <f>AO2*AU2</f>
        <v>9.6319781704927443E-5</v>
      </c>
      <c r="AX2" s="31">
        <f>$J2*$AU2*$AW$47</f>
        <v>1160.2203616561137</v>
      </c>
      <c r="AY2" s="31">
        <f>$I2*$AU2*$AW$47</f>
        <v>232.04407233122274</v>
      </c>
      <c r="AZ2" s="31">
        <f>$H2*$AU2*constraints!$B$4</f>
        <v>750.00000023177392</v>
      </c>
      <c r="BA2" s="31">
        <f>$J2*$AU2*$AW$48</f>
        <v>1310.2203617024684</v>
      </c>
      <c r="BB2" s="31">
        <f>$I2*$AU2*$AW$48</f>
        <v>262.0440723404937</v>
      </c>
      <c r="BC2" s="31">
        <f>$H2*$AU2*constraints!$C$4</f>
        <v>950.00000029358034</v>
      </c>
      <c r="BD2" s="31">
        <f>$J2*$AU2*$AW$49</f>
        <v>1510.2203617642747</v>
      </c>
      <c r="BE2" s="31">
        <f>$I2*$AU2*$AW$49</f>
        <v>302.04407235285498</v>
      </c>
      <c r="BF2" s="31">
        <f>$J2*$AU2*$AW$50</f>
        <v>2310.2203620115006</v>
      </c>
      <c r="BG2" s="31">
        <f>$I2*$AU2*$AW$50</f>
        <v>462.04407240230012</v>
      </c>
    </row>
    <row r="3" spans="1:59" x14ac:dyDescent="0.2">
      <c r="A3" s="3">
        <f>A2+1</f>
        <v>2</v>
      </c>
      <c r="B3" s="3" t="s">
        <v>4</v>
      </c>
      <c r="C3" s="7">
        <v>4000</v>
      </c>
      <c r="D3" s="7">
        <v>2000</v>
      </c>
      <c r="E3" s="7">
        <v>-1000</v>
      </c>
      <c r="F3" s="7">
        <v>150</v>
      </c>
      <c r="G3" s="7">
        <v>1</v>
      </c>
      <c r="H3" s="9">
        <v>1</v>
      </c>
      <c r="I3" s="9">
        <v>0.8</v>
      </c>
      <c r="J3" s="9">
        <v>1</v>
      </c>
      <c r="K3" s="14">
        <v>1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7">
        <v>0</v>
      </c>
      <c r="X3" s="7">
        <v>0</v>
      </c>
      <c r="Y3" s="7">
        <v>0</v>
      </c>
      <c r="Z3" s="7">
        <v>0</v>
      </c>
      <c r="AA3" s="22">
        <f>K3*$C3*gsib!$B$2</f>
        <v>0.8</v>
      </c>
      <c r="AB3" s="22">
        <f>L3*$C3*gsib!$B$3</f>
        <v>0</v>
      </c>
      <c r="AC3" s="22">
        <f>M3*$C3*gsib!$B$4</f>
        <v>0</v>
      </c>
      <c r="AD3" s="22">
        <f>N3*$C3*gsib!$B$5</f>
        <v>0</v>
      </c>
      <c r="AE3" s="22">
        <f>O3*$C3*gsib!$B$6</f>
        <v>0</v>
      </c>
      <c r="AF3" s="22">
        <f>P3*$C3*gsib!$B$7</f>
        <v>0</v>
      </c>
      <c r="AG3" s="22">
        <f>Q3*$C3*gsib!$B$8</f>
        <v>0</v>
      </c>
      <c r="AH3" s="22">
        <f>R3*$C3*gsib!$B$9</f>
        <v>0</v>
      </c>
      <c r="AI3" s="22">
        <f>S3*$C3*gsib!$B$10</f>
        <v>0</v>
      </c>
      <c r="AJ3" s="22">
        <f>T3*$C3*gsib!$B$11</f>
        <v>0</v>
      </c>
      <c r="AK3" s="22">
        <f>U3*$C3*gsib!$B$12</f>
        <v>0</v>
      </c>
      <c r="AL3" s="22">
        <f>V3*$C3*gsib!$B$13</f>
        <v>0</v>
      </c>
      <c r="AM3" s="22">
        <f t="shared" ref="AM3:AM41" si="0">SUM(AA3:AL3)</f>
        <v>0.8</v>
      </c>
      <c r="AN3" s="25">
        <f>AM3*constraints!$B$5</f>
        <v>3.8527912670064624E-5</v>
      </c>
      <c r="AO3" s="29">
        <f t="shared" ref="AO3:AO41" si="1">IFERROR(AN3/C3,0)</f>
        <v>9.6319781675161553E-9</v>
      </c>
      <c r="AP3" s="23">
        <f t="shared" ref="AP3:AP41" si="2">AO3*C3</f>
        <v>3.8527912670064624E-5</v>
      </c>
      <c r="AQ3" s="23"/>
      <c r="AR3" s="7">
        <v>4000</v>
      </c>
      <c r="AS3" s="7">
        <v>2000</v>
      </c>
      <c r="AT3" s="7">
        <v>-1000</v>
      </c>
      <c r="AU3" s="22">
        <v>5999.9999993099746</v>
      </c>
      <c r="AV3" s="23"/>
      <c r="AW3" s="33">
        <f t="shared" ref="AW3:AW41" si="3">AO3*AU3</f>
        <v>5.7791868998450621E-5</v>
      </c>
      <c r="AX3" s="31">
        <f>$J3*$AU3*$AW$47</f>
        <v>696.13221669848292</v>
      </c>
      <c r="AY3" s="31">
        <f>$I3*$AU3*$AW$47</f>
        <v>556.90577335878629</v>
      </c>
      <c r="AZ3" s="31">
        <f>$H3*$AU3*constraints!$B$4</f>
        <v>449.9999999482481</v>
      </c>
      <c r="BA3" s="31">
        <f>$J3*$AU3*$AW$48</f>
        <v>786.13221668813253</v>
      </c>
      <c r="BB3" s="31">
        <f>$I3*$AU3*$AW$48</f>
        <v>628.90577335050602</v>
      </c>
      <c r="BC3" s="31">
        <f>$H3*$AU3*constraints!$C$4</f>
        <v>569.9999999344476</v>
      </c>
      <c r="BD3" s="31">
        <f>$J3*$AU3*$AW$49</f>
        <v>906.13221667433197</v>
      </c>
      <c r="BE3" s="31">
        <f>$I3*$AU3*$AW$49</f>
        <v>724.90577333946555</v>
      </c>
      <c r="BF3" s="31">
        <f>$J3*$AU3*$AW$50</f>
        <v>1386.1322166191301</v>
      </c>
      <c r="BG3" s="31">
        <f>$I3*$AU3*$AW$50</f>
        <v>1108.905773295304</v>
      </c>
    </row>
    <row r="4" spans="1:59" x14ac:dyDescent="0.2">
      <c r="A4" s="3">
        <f t="shared" ref="A4:A41" si="4">A3+1</f>
        <v>3</v>
      </c>
      <c r="B4" s="3" t="s">
        <v>5</v>
      </c>
      <c r="C4" s="7">
        <v>50000</v>
      </c>
      <c r="D4" s="7">
        <v>30000</v>
      </c>
      <c r="E4" s="7">
        <v>-15000</v>
      </c>
      <c r="F4" s="7">
        <v>70</v>
      </c>
      <c r="G4" s="7">
        <v>1</v>
      </c>
      <c r="H4" s="9">
        <v>1</v>
      </c>
      <c r="I4" s="9">
        <v>0.3</v>
      </c>
      <c r="J4" s="9">
        <v>0.5</v>
      </c>
      <c r="K4" s="14">
        <v>1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7">
        <v>0</v>
      </c>
      <c r="X4" s="7">
        <v>0</v>
      </c>
      <c r="Y4" s="7">
        <v>0</v>
      </c>
      <c r="Z4" s="7">
        <v>0</v>
      </c>
      <c r="AA4" s="22">
        <f>K4*$C4*gsib!$B$2</f>
        <v>10</v>
      </c>
      <c r="AB4" s="22">
        <f>L4*$C4*gsib!$B$3</f>
        <v>0</v>
      </c>
      <c r="AC4" s="22">
        <f>M4*$C4*gsib!$B$4</f>
        <v>0</v>
      </c>
      <c r="AD4" s="22">
        <f>N4*$C4*gsib!$B$5</f>
        <v>0</v>
      </c>
      <c r="AE4" s="22">
        <f>O4*$C4*gsib!$B$6</f>
        <v>0</v>
      </c>
      <c r="AF4" s="22">
        <f>P4*$C4*gsib!$B$7</f>
        <v>0</v>
      </c>
      <c r="AG4" s="22">
        <f>Q4*$C4*gsib!$B$8</f>
        <v>0</v>
      </c>
      <c r="AH4" s="22">
        <f>R4*$C4*gsib!$B$9</f>
        <v>0</v>
      </c>
      <c r="AI4" s="22">
        <f>S4*$C4*gsib!$B$10</f>
        <v>0</v>
      </c>
      <c r="AJ4" s="22">
        <f>T4*$C4*gsib!$B$11</f>
        <v>0</v>
      </c>
      <c r="AK4" s="22">
        <f>U4*$C4*gsib!$B$12</f>
        <v>0</v>
      </c>
      <c r="AL4" s="22">
        <f>V4*$C4*gsib!$B$13</f>
        <v>0</v>
      </c>
      <c r="AM4" s="22">
        <f t="shared" si="0"/>
        <v>10</v>
      </c>
      <c r="AN4" s="25">
        <f>AM4*constraints!$B$5</f>
        <v>4.8159890837580775E-4</v>
      </c>
      <c r="AO4" s="29">
        <f t="shared" si="1"/>
        <v>9.6319781675161553E-9</v>
      </c>
      <c r="AP4" s="23">
        <f t="shared" si="2"/>
        <v>4.8159890837580775E-4</v>
      </c>
      <c r="AQ4" s="23"/>
      <c r="AR4" s="7">
        <v>50000</v>
      </c>
      <c r="AS4" s="7">
        <v>30000</v>
      </c>
      <c r="AT4" s="7">
        <v>-15000</v>
      </c>
      <c r="AU4" s="22">
        <v>79999.999992432131</v>
      </c>
      <c r="AV4" s="23"/>
      <c r="AW4" s="33">
        <f t="shared" si="3"/>
        <v>7.7055825332839891E-4</v>
      </c>
      <c r="AX4" s="31">
        <f>$J4*$AU4*$AW$47</f>
        <v>4640.8814447512541</v>
      </c>
      <c r="AY4" s="31">
        <f>$I4*$AU4*$AW$47</f>
        <v>2784.5288668507528</v>
      </c>
      <c r="AZ4" s="31">
        <f>$H4*$AU4*constraints!$B$4</f>
        <v>5999.9999994324098</v>
      </c>
      <c r="BA4" s="31">
        <f>$J4*$AU4*$AW$48</f>
        <v>5240.8814446944953</v>
      </c>
      <c r="BB4" s="31">
        <f>$I4*$AU4*$AW$48</f>
        <v>3144.5288668166972</v>
      </c>
      <c r="BC4" s="31">
        <f>$H4*$AU4*constraints!$C$4</f>
        <v>7599.9999992810526</v>
      </c>
      <c r="BD4" s="31">
        <f>$J4*$AU4*$AW$49</f>
        <v>6040.8814446188162</v>
      </c>
      <c r="BE4" s="31">
        <f>$I4*$AU4*$AW$49</f>
        <v>3624.5288667712898</v>
      </c>
      <c r="BF4" s="31">
        <f>$J4*$AU4*$AW$50</f>
        <v>9240.8814443161027</v>
      </c>
      <c r="BG4" s="31">
        <f>$I4*$AU4*$AW$50</f>
        <v>5544.5288665896614</v>
      </c>
    </row>
    <row r="5" spans="1:59" x14ac:dyDescent="0.2">
      <c r="A5" s="3">
        <f t="shared" si="4"/>
        <v>4</v>
      </c>
      <c r="B5" s="3" t="s">
        <v>6</v>
      </c>
      <c r="C5" s="7">
        <v>15000</v>
      </c>
      <c r="D5" s="7">
        <v>8000</v>
      </c>
      <c r="E5" s="7">
        <v>-3000</v>
      </c>
      <c r="F5" s="7">
        <v>72</v>
      </c>
      <c r="G5" s="7">
        <v>1</v>
      </c>
      <c r="H5" s="9">
        <v>1</v>
      </c>
      <c r="I5" s="9">
        <v>0.3</v>
      </c>
      <c r="J5" s="9">
        <v>0.5</v>
      </c>
      <c r="K5" s="14">
        <v>1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7">
        <v>0</v>
      </c>
      <c r="X5" s="7">
        <v>0</v>
      </c>
      <c r="Y5" s="7">
        <v>0</v>
      </c>
      <c r="Z5" s="7">
        <v>0</v>
      </c>
      <c r="AA5" s="22">
        <f>K5*$C5*gsib!$B$2</f>
        <v>3</v>
      </c>
      <c r="AB5" s="22">
        <f>L5*$C5*gsib!$B$3</f>
        <v>0</v>
      </c>
      <c r="AC5" s="22">
        <f>M5*$C5*gsib!$B$4</f>
        <v>0</v>
      </c>
      <c r="AD5" s="22">
        <f>N5*$C5*gsib!$B$5</f>
        <v>0</v>
      </c>
      <c r="AE5" s="22">
        <f>O5*$C5*gsib!$B$6</f>
        <v>0</v>
      </c>
      <c r="AF5" s="22">
        <f>P5*$C5*gsib!$B$7</f>
        <v>0</v>
      </c>
      <c r="AG5" s="22">
        <f>Q5*$C5*gsib!$B$8</f>
        <v>0</v>
      </c>
      <c r="AH5" s="22">
        <f>R5*$C5*gsib!$B$9</f>
        <v>0</v>
      </c>
      <c r="AI5" s="22">
        <f>S5*$C5*gsib!$B$10</f>
        <v>0</v>
      </c>
      <c r="AJ5" s="22">
        <f>T5*$C5*gsib!$B$11</f>
        <v>0</v>
      </c>
      <c r="AK5" s="22">
        <f>U5*$C5*gsib!$B$12</f>
        <v>0</v>
      </c>
      <c r="AL5" s="22">
        <f>V5*$C5*gsib!$B$13</f>
        <v>0</v>
      </c>
      <c r="AM5" s="22">
        <f t="shared" si="0"/>
        <v>3</v>
      </c>
      <c r="AN5" s="25">
        <f>AM5*constraints!$B$5</f>
        <v>1.4447967251274234E-4</v>
      </c>
      <c r="AO5" s="29">
        <f t="shared" si="1"/>
        <v>9.6319781675161553E-9</v>
      </c>
      <c r="AP5" s="23">
        <f t="shared" si="2"/>
        <v>1.4447967251274234E-4</v>
      </c>
      <c r="AQ5" s="23"/>
      <c r="AR5" s="7">
        <v>15000</v>
      </c>
      <c r="AS5" s="7">
        <v>8000</v>
      </c>
      <c r="AT5" s="7">
        <v>-3000</v>
      </c>
      <c r="AU5" s="22">
        <v>22999.999995972019</v>
      </c>
      <c r="AV5" s="23"/>
      <c r="AW5" s="33">
        <f t="shared" si="3"/>
        <v>2.2153549781407414E-4</v>
      </c>
      <c r="AX5" s="31">
        <f>$J5*$AU5*$AW$47</f>
        <v>1334.2534152585365</v>
      </c>
      <c r="AY5" s="31">
        <f>$I5*$AU5*$AW$47</f>
        <v>800.55204915512184</v>
      </c>
      <c r="AZ5" s="31">
        <f>$H5*$AU5*constraints!$B$4</f>
        <v>1724.9999996979013</v>
      </c>
      <c r="BA5" s="31">
        <f>$J5*$AU5*$AW$48</f>
        <v>1506.7534152283267</v>
      </c>
      <c r="BB5" s="31">
        <f>$I5*$AU5*$AW$48</f>
        <v>904.05204913699595</v>
      </c>
      <c r="BC5" s="31">
        <f>$H5*$AU5*constraints!$C$4</f>
        <v>2184.9999996173419</v>
      </c>
      <c r="BD5" s="31">
        <f>$J5*$AU5*$AW$49</f>
        <v>1736.7534151880468</v>
      </c>
      <c r="BE5" s="31">
        <f>$I5*$AU5*$AW$49</f>
        <v>1042.0520491128279</v>
      </c>
      <c r="BF5" s="31">
        <f>$J5*$AU5*$AW$50</f>
        <v>2656.7534150269275</v>
      </c>
      <c r="BG5" s="31">
        <f>$I5*$AU5*$AW$50</f>
        <v>1594.0520490161566</v>
      </c>
    </row>
    <row r="6" spans="1:59" x14ac:dyDescent="0.2">
      <c r="A6" s="3">
        <f t="shared" si="4"/>
        <v>5</v>
      </c>
      <c r="B6" s="3" t="s">
        <v>7</v>
      </c>
      <c r="C6" s="7">
        <v>5000</v>
      </c>
      <c r="D6" s="7">
        <v>2500</v>
      </c>
      <c r="E6" s="7">
        <v>-2000</v>
      </c>
      <c r="F6" s="7">
        <v>70</v>
      </c>
      <c r="G6" s="7">
        <v>1</v>
      </c>
      <c r="H6" s="9">
        <v>1</v>
      </c>
      <c r="I6" s="9">
        <v>0.3</v>
      </c>
      <c r="J6" s="9">
        <v>0.5</v>
      </c>
      <c r="K6" s="14">
        <v>1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7">
        <v>0</v>
      </c>
      <c r="X6" s="7">
        <v>0</v>
      </c>
      <c r="Y6" s="7">
        <v>0</v>
      </c>
      <c r="Z6" s="7">
        <v>0</v>
      </c>
      <c r="AA6" s="22">
        <f>K6*$C6*gsib!$B$2</f>
        <v>1</v>
      </c>
      <c r="AB6" s="22">
        <f>L6*$C6*gsib!$B$3</f>
        <v>0</v>
      </c>
      <c r="AC6" s="22">
        <f>M6*$C6*gsib!$B$4</f>
        <v>0</v>
      </c>
      <c r="AD6" s="22">
        <f>N6*$C6*gsib!$B$5</f>
        <v>0</v>
      </c>
      <c r="AE6" s="22">
        <f>O6*$C6*gsib!$B$6</f>
        <v>0</v>
      </c>
      <c r="AF6" s="22">
        <f>P6*$C6*gsib!$B$7</f>
        <v>0</v>
      </c>
      <c r="AG6" s="22">
        <f>Q6*$C6*gsib!$B$8</f>
        <v>0</v>
      </c>
      <c r="AH6" s="22">
        <f>R6*$C6*gsib!$B$9</f>
        <v>0</v>
      </c>
      <c r="AI6" s="22">
        <f>S6*$C6*gsib!$B$10</f>
        <v>0</v>
      </c>
      <c r="AJ6" s="22">
        <f>T6*$C6*gsib!$B$11</f>
        <v>0</v>
      </c>
      <c r="AK6" s="22">
        <f>U6*$C6*gsib!$B$12</f>
        <v>0</v>
      </c>
      <c r="AL6" s="22">
        <f>V6*$C6*gsib!$B$13</f>
        <v>0</v>
      </c>
      <c r="AM6" s="22">
        <f t="shared" si="0"/>
        <v>1</v>
      </c>
      <c r="AN6" s="25">
        <f>AM6*constraints!$B$5</f>
        <v>4.8159890837580777E-5</v>
      </c>
      <c r="AO6" s="29">
        <f t="shared" si="1"/>
        <v>9.6319781675161553E-9</v>
      </c>
      <c r="AP6" s="23">
        <f t="shared" si="2"/>
        <v>4.8159890837580777E-5</v>
      </c>
      <c r="AQ6" s="23"/>
      <c r="AR6" s="7">
        <v>5000</v>
      </c>
      <c r="AS6" s="7">
        <v>2500</v>
      </c>
      <c r="AT6" s="7">
        <v>-2000</v>
      </c>
      <c r="AU6" s="22">
        <v>7499.9999952946664</v>
      </c>
      <c r="AV6" s="23"/>
      <c r="AW6" s="33">
        <f t="shared" si="3"/>
        <v>7.2239836211049498E-5</v>
      </c>
      <c r="AX6" s="31">
        <f>$J6*$AU6*$AW$47</f>
        <v>435.08263521362699</v>
      </c>
      <c r="AY6" s="31">
        <f>$I6*$AU6*$AW$47</f>
        <v>261.04958112817616</v>
      </c>
      <c r="AZ6" s="31">
        <f>$H6*$AU6*constraints!$B$4</f>
        <v>562.49999964709991</v>
      </c>
      <c r="BA6" s="31">
        <f>$J6*$AU6*$AW$48</f>
        <v>491.332635178337</v>
      </c>
      <c r="BB6" s="31">
        <f>$I6*$AU6*$AW$48</f>
        <v>294.79958110700215</v>
      </c>
      <c r="BC6" s="31">
        <f>$H6*$AU6*constraints!$C$4</f>
        <v>712.49999955299336</v>
      </c>
      <c r="BD6" s="31">
        <f>$J6*$AU6*$AW$49</f>
        <v>566.33263513128361</v>
      </c>
      <c r="BE6" s="31">
        <f>$I6*$AU6*$AW$49</f>
        <v>339.79958107877013</v>
      </c>
      <c r="BF6" s="31">
        <f>$J6*$AU6*$AW$50</f>
        <v>866.33263494307039</v>
      </c>
      <c r="BG6" s="31">
        <f>$I6*$AU6*$AW$50</f>
        <v>519.7995809658421</v>
      </c>
    </row>
    <row r="7" spans="1:59" x14ac:dyDescent="0.2">
      <c r="A7" s="3">
        <f t="shared" si="4"/>
        <v>6</v>
      </c>
      <c r="B7" s="3" t="s">
        <v>8</v>
      </c>
      <c r="C7" s="7">
        <v>20000</v>
      </c>
      <c r="D7" s="7">
        <v>10000</v>
      </c>
      <c r="E7" s="7">
        <v>-4000</v>
      </c>
      <c r="F7" s="7">
        <v>71</v>
      </c>
      <c r="G7" s="7">
        <v>1</v>
      </c>
      <c r="H7" s="9">
        <v>1</v>
      </c>
      <c r="I7" s="9">
        <v>0.3</v>
      </c>
      <c r="J7" s="9">
        <v>0.5</v>
      </c>
      <c r="K7" s="14">
        <v>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7">
        <v>0</v>
      </c>
      <c r="X7" s="7">
        <v>0</v>
      </c>
      <c r="Y7" s="7">
        <v>0</v>
      </c>
      <c r="Z7" s="7">
        <v>0</v>
      </c>
      <c r="AA7" s="22">
        <f>K7*$C7*gsib!$B$2</f>
        <v>4</v>
      </c>
      <c r="AB7" s="22">
        <f>L7*$C7*gsib!$B$3</f>
        <v>0</v>
      </c>
      <c r="AC7" s="22">
        <f>M7*$C7*gsib!$B$4</f>
        <v>0</v>
      </c>
      <c r="AD7" s="22">
        <f>N7*$C7*gsib!$B$5</f>
        <v>0</v>
      </c>
      <c r="AE7" s="22">
        <f>O7*$C7*gsib!$B$6</f>
        <v>0</v>
      </c>
      <c r="AF7" s="22">
        <f>P7*$C7*gsib!$B$7</f>
        <v>0</v>
      </c>
      <c r="AG7" s="22">
        <f>Q7*$C7*gsib!$B$8</f>
        <v>0</v>
      </c>
      <c r="AH7" s="22">
        <f>R7*$C7*gsib!$B$9</f>
        <v>0</v>
      </c>
      <c r="AI7" s="22">
        <f>S7*$C7*gsib!$B$10</f>
        <v>0</v>
      </c>
      <c r="AJ7" s="22">
        <f>T7*$C7*gsib!$B$11</f>
        <v>0</v>
      </c>
      <c r="AK7" s="22">
        <f>U7*$C7*gsib!$B$12</f>
        <v>0</v>
      </c>
      <c r="AL7" s="22">
        <f>V7*$C7*gsib!$B$13</f>
        <v>0</v>
      </c>
      <c r="AM7" s="22">
        <f t="shared" si="0"/>
        <v>4</v>
      </c>
      <c r="AN7" s="25">
        <f>AM7*constraints!$B$5</f>
        <v>1.9263956335032311E-4</v>
      </c>
      <c r="AO7" s="29">
        <f t="shared" si="1"/>
        <v>9.6319781675161553E-9</v>
      </c>
      <c r="AP7" s="23">
        <f t="shared" si="2"/>
        <v>1.9263956335032311E-4</v>
      </c>
      <c r="AQ7" s="23"/>
      <c r="AR7" s="7">
        <v>20000</v>
      </c>
      <c r="AS7" s="7">
        <v>10000</v>
      </c>
      <c r="AT7" s="7">
        <v>-4000</v>
      </c>
      <c r="AU7" s="22">
        <v>29999.999993983249</v>
      </c>
      <c r="AV7" s="23"/>
      <c r="AW7" s="33">
        <f t="shared" si="3"/>
        <v>2.8895934496753147E-4</v>
      </c>
      <c r="AX7" s="31">
        <f>$J7*$AU7*$AW$47</f>
        <v>1740.330541597315</v>
      </c>
      <c r="AY7" s="31">
        <f>$I7*$AU7*$AW$47</f>
        <v>1044.1983249583891</v>
      </c>
      <c r="AZ7" s="31">
        <f>$H7*$AU7*constraints!$B$4</f>
        <v>2249.9999995487437</v>
      </c>
      <c r="BA7" s="31">
        <f>$J7*$AU7*$AW$48</f>
        <v>1965.3305415521893</v>
      </c>
      <c r="BB7" s="31">
        <f>$I7*$AU7*$AW$48</f>
        <v>1179.1983249313137</v>
      </c>
      <c r="BC7" s="31">
        <f>$H7*$AU7*constraints!$C$4</f>
        <v>2849.9999994284085</v>
      </c>
      <c r="BD7" s="31">
        <f>$J7*$AU7*$AW$49</f>
        <v>2265.3305414920214</v>
      </c>
      <c r="BE7" s="31">
        <f>$I7*$AU7*$AW$49</f>
        <v>1359.1983248952131</v>
      </c>
      <c r="BF7" s="31">
        <f>$J7*$AU7*$AW$50</f>
        <v>3465.3305412513519</v>
      </c>
      <c r="BG7" s="31">
        <f>$I7*$AU7*$AW$50</f>
        <v>2079.198324750811</v>
      </c>
    </row>
    <row r="8" spans="1:59" x14ac:dyDescent="0.2">
      <c r="A8" s="3">
        <f t="shared" si="4"/>
        <v>7</v>
      </c>
      <c r="B8" s="3" t="s">
        <v>9</v>
      </c>
      <c r="C8" s="7">
        <v>10000</v>
      </c>
      <c r="D8" s="7">
        <v>3500</v>
      </c>
      <c r="E8" s="7">
        <v>-2000</v>
      </c>
      <c r="F8" s="7">
        <v>75</v>
      </c>
      <c r="G8" s="7">
        <v>1</v>
      </c>
      <c r="H8" s="9">
        <v>1</v>
      </c>
      <c r="I8" s="9">
        <v>0.3</v>
      </c>
      <c r="J8" s="9">
        <v>0.5</v>
      </c>
      <c r="K8" s="14">
        <v>1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7">
        <v>0</v>
      </c>
      <c r="X8" s="7">
        <v>0</v>
      </c>
      <c r="Y8" s="7">
        <v>0</v>
      </c>
      <c r="Z8" s="7">
        <v>0</v>
      </c>
      <c r="AA8" s="22">
        <f>K8*$C8*gsib!$B$2</f>
        <v>2</v>
      </c>
      <c r="AB8" s="22">
        <f>L8*$C8*gsib!$B$3</f>
        <v>0</v>
      </c>
      <c r="AC8" s="22">
        <f>M8*$C8*gsib!$B$4</f>
        <v>0</v>
      </c>
      <c r="AD8" s="22">
        <f>N8*$C8*gsib!$B$5</f>
        <v>0</v>
      </c>
      <c r="AE8" s="22">
        <f>O8*$C8*gsib!$B$6</f>
        <v>0</v>
      </c>
      <c r="AF8" s="22">
        <f>P8*$C8*gsib!$B$7</f>
        <v>0</v>
      </c>
      <c r="AG8" s="22">
        <f>Q8*$C8*gsib!$B$8</f>
        <v>0</v>
      </c>
      <c r="AH8" s="22">
        <f>R8*$C8*gsib!$B$9</f>
        <v>0</v>
      </c>
      <c r="AI8" s="22">
        <f>S8*$C8*gsib!$B$10</f>
        <v>0</v>
      </c>
      <c r="AJ8" s="22">
        <f>T8*$C8*gsib!$B$11</f>
        <v>0</v>
      </c>
      <c r="AK8" s="22">
        <f>U8*$C8*gsib!$B$12</f>
        <v>0</v>
      </c>
      <c r="AL8" s="22">
        <f>V8*$C8*gsib!$B$13</f>
        <v>0</v>
      </c>
      <c r="AM8" s="22">
        <f t="shared" si="0"/>
        <v>2</v>
      </c>
      <c r="AN8" s="25">
        <f>AM8*constraints!$B$5</f>
        <v>9.6319781675161553E-5</v>
      </c>
      <c r="AO8" s="29">
        <f t="shared" si="1"/>
        <v>9.6319781675161553E-9</v>
      </c>
      <c r="AP8" s="23">
        <f t="shared" si="2"/>
        <v>9.6319781675161553E-5</v>
      </c>
      <c r="AQ8" s="23"/>
      <c r="AR8" s="7">
        <v>10000</v>
      </c>
      <c r="AS8" s="7">
        <v>3500</v>
      </c>
      <c r="AT8" s="7">
        <v>-2000</v>
      </c>
      <c r="AU8" s="22">
        <v>13499.9999949756</v>
      </c>
      <c r="AV8" s="23"/>
      <c r="AW8" s="33">
        <f t="shared" si="3"/>
        <v>1.3003170521307318E-4</v>
      </c>
      <c r="AX8" s="31">
        <f>$J8*$AU8*$AW$47</f>
        <v>783.14874358438817</v>
      </c>
      <c r="AY8" s="31">
        <f>$I8*$AU8*$AW$47</f>
        <v>469.88924615063291</v>
      </c>
      <c r="AZ8" s="31">
        <f>$H8*$AU8*constraints!$B$4</f>
        <v>1012.49999962317</v>
      </c>
      <c r="BA8" s="31">
        <f>$J8*$AU8*$AW$48</f>
        <v>884.39874354670519</v>
      </c>
      <c r="BB8" s="31">
        <f>$I8*$AU8*$AW$48</f>
        <v>530.63924612802305</v>
      </c>
      <c r="BC8" s="31">
        <f>$H8*$AU8*constraints!$C$4</f>
        <v>1282.4999995226819</v>
      </c>
      <c r="BD8" s="31">
        <f>$J8*$AU8*$AW$49</f>
        <v>1019.3987434964612</v>
      </c>
      <c r="BE8" s="31">
        <f>$I8*$AU8*$AW$49</f>
        <v>611.63924609787671</v>
      </c>
      <c r="BF8" s="31">
        <f>$J8*$AU8*$AW$50</f>
        <v>1559.3987432954852</v>
      </c>
      <c r="BG8" s="31">
        <f>$I8*$AU8*$AW$50</f>
        <v>935.63924597729113</v>
      </c>
    </row>
    <row r="9" spans="1:59" x14ac:dyDescent="0.2">
      <c r="A9" s="3">
        <f t="shared" si="4"/>
        <v>8</v>
      </c>
      <c r="B9" s="3" t="s">
        <v>10</v>
      </c>
      <c r="C9" s="7">
        <v>60000</v>
      </c>
      <c r="D9" s="7">
        <v>20000</v>
      </c>
      <c r="E9" s="7">
        <v>-10000</v>
      </c>
      <c r="F9" s="7">
        <v>550</v>
      </c>
      <c r="G9" s="7">
        <v>1</v>
      </c>
      <c r="H9" s="9">
        <v>1</v>
      </c>
      <c r="I9" s="9">
        <v>1.2</v>
      </c>
      <c r="J9" s="9">
        <v>1</v>
      </c>
      <c r="K9" s="14">
        <v>1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7">
        <v>0</v>
      </c>
      <c r="X9" s="7">
        <v>0</v>
      </c>
      <c r="Y9" s="7">
        <v>0</v>
      </c>
      <c r="Z9" s="7">
        <v>0</v>
      </c>
      <c r="AA9" s="22">
        <f>K9*$C9*gsib!$B$2</f>
        <v>12</v>
      </c>
      <c r="AB9" s="22">
        <f>L9*$C9*gsib!$B$3</f>
        <v>0</v>
      </c>
      <c r="AC9" s="22">
        <f>M9*$C9*gsib!$B$4</f>
        <v>0</v>
      </c>
      <c r="AD9" s="22">
        <f>N9*$C9*gsib!$B$5</f>
        <v>0</v>
      </c>
      <c r="AE9" s="22">
        <f>O9*$C9*gsib!$B$6</f>
        <v>0</v>
      </c>
      <c r="AF9" s="22">
        <f>P9*$C9*gsib!$B$7</f>
        <v>0</v>
      </c>
      <c r="AG9" s="22">
        <f>Q9*$C9*gsib!$B$8</f>
        <v>0</v>
      </c>
      <c r="AH9" s="22">
        <f>R9*$C9*gsib!$B$9</f>
        <v>0</v>
      </c>
      <c r="AI9" s="22">
        <f>S9*$C9*gsib!$B$10</f>
        <v>0</v>
      </c>
      <c r="AJ9" s="22">
        <f>T9*$C9*gsib!$B$11</f>
        <v>0</v>
      </c>
      <c r="AK9" s="22">
        <f>U9*$C9*gsib!$B$12</f>
        <v>0</v>
      </c>
      <c r="AL9" s="22">
        <f>V9*$C9*gsib!$B$13</f>
        <v>0</v>
      </c>
      <c r="AM9" s="22">
        <f t="shared" si="0"/>
        <v>12</v>
      </c>
      <c r="AN9" s="25">
        <f>AM9*constraints!$B$5</f>
        <v>5.7791869005096935E-4</v>
      </c>
      <c r="AO9" s="29">
        <f t="shared" si="1"/>
        <v>9.6319781675161553E-9</v>
      </c>
      <c r="AP9" s="23">
        <f t="shared" si="2"/>
        <v>5.7791869005096935E-4</v>
      </c>
      <c r="AQ9" s="23"/>
      <c r="AR9" s="7">
        <v>60000</v>
      </c>
      <c r="AS9" s="7">
        <v>20000</v>
      </c>
      <c r="AT9" s="7">
        <v>-10000</v>
      </c>
      <c r="AU9" s="22">
        <v>79999.999999831722</v>
      </c>
      <c r="AV9" s="23"/>
      <c r="AW9" s="33">
        <f t="shared" si="3"/>
        <v>7.7055825339967154E-4</v>
      </c>
      <c r="AX9" s="31">
        <f>$J9*$AU9*$AW$47</f>
        <v>9281.7628903610239</v>
      </c>
      <c r="AY9" s="31">
        <f>$I9*$AU9*$AW$47</f>
        <v>11138.115468433229</v>
      </c>
      <c r="AZ9" s="31">
        <f>$H9*$AU9*constraints!$B$4</f>
        <v>5999.9999999873789</v>
      </c>
      <c r="BA9" s="31">
        <f>$J9*$AU9*$AW$48</f>
        <v>10481.762890358499</v>
      </c>
      <c r="BB9" s="31">
        <f>$I9*$AU9*$AW$48</f>
        <v>12578.1154684302</v>
      </c>
      <c r="BC9" s="31">
        <f>$H9*$AU9*constraints!$C$4</f>
        <v>7599.9999999840138</v>
      </c>
      <c r="BD9" s="31">
        <f>$J9*$AU9*$AW$49</f>
        <v>12081.762890355134</v>
      </c>
      <c r="BE9" s="31">
        <f>$I9*$AU9*$AW$49</f>
        <v>14498.11546842616</v>
      </c>
      <c r="BF9" s="31">
        <f>$J9*$AU9*$AW$50</f>
        <v>18481.762890341673</v>
      </c>
      <c r="BG9" s="31">
        <f>$I9*$AU9*$AW$50</f>
        <v>22178.115468410007</v>
      </c>
    </row>
    <row r="10" spans="1:59" x14ac:dyDescent="0.2">
      <c r="A10" s="3">
        <f t="shared" si="4"/>
        <v>9</v>
      </c>
      <c r="B10" s="3" t="s">
        <v>11</v>
      </c>
      <c r="C10" s="7">
        <v>15000</v>
      </c>
      <c r="D10" s="7">
        <v>2500</v>
      </c>
      <c r="E10" s="7">
        <v>-2000</v>
      </c>
      <c r="F10" s="7">
        <v>400</v>
      </c>
      <c r="G10" s="7">
        <v>1</v>
      </c>
      <c r="H10" s="9">
        <v>1</v>
      </c>
      <c r="I10" s="9">
        <v>0.95</v>
      </c>
      <c r="J10" s="9">
        <v>1</v>
      </c>
      <c r="K10" s="14">
        <v>1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7">
        <v>0</v>
      </c>
      <c r="X10" s="7">
        <v>0</v>
      </c>
      <c r="Y10" s="7">
        <v>0</v>
      </c>
      <c r="Z10" s="7">
        <v>0</v>
      </c>
      <c r="AA10" s="22">
        <f>K10*$C10*gsib!$B$2</f>
        <v>3</v>
      </c>
      <c r="AB10" s="22">
        <f>L10*$C10*gsib!$B$3</f>
        <v>0</v>
      </c>
      <c r="AC10" s="22">
        <f>M10*$C10*gsib!$B$4</f>
        <v>0</v>
      </c>
      <c r="AD10" s="22">
        <f>N10*$C10*gsib!$B$5</f>
        <v>0</v>
      </c>
      <c r="AE10" s="22">
        <f>O10*$C10*gsib!$B$6</f>
        <v>0</v>
      </c>
      <c r="AF10" s="22">
        <f>P10*$C10*gsib!$B$7</f>
        <v>0</v>
      </c>
      <c r="AG10" s="22">
        <f>Q10*$C10*gsib!$B$8</f>
        <v>0</v>
      </c>
      <c r="AH10" s="22">
        <f>R10*$C10*gsib!$B$9</f>
        <v>0</v>
      </c>
      <c r="AI10" s="22">
        <f>S10*$C10*gsib!$B$10</f>
        <v>0</v>
      </c>
      <c r="AJ10" s="22">
        <f>T10*$C10*gsib!$B$11</f>
        <v>0</v>
      </c>
      <c r="AK10" s="22">
        <f>U10*$C10*gsib!$B$12</f>
        <v>0</v>
      </c>
      <c r="AL10" s="22">
        <f>V10*$C10*gsib!$B$13</f>
        <v>0</v>
      </c>
      <c r="AM10" s="22">
        <f t="shared" si="0"/>
        <v>3</v>
      </c>
      <c r="AN10" s="25">
        <f>AM10*constraints!$B$5</f>
        <v>1.4447967251274234E-4</v>
      </c>
      <c r="AO10" s="29">
        <f t="shared" si="1"/>
        <v>9.6319781675161553E-9</v>
      </c>
      <c r="AP10" s="23">
        <f t="shared" si="2"/>
        <v>1.4447967251274234E-4</v>
      </c>
      <c r="AQ10" s="23"/>
      <c r="AR10" s="7">
        <v>15000</v>
      </c>
      <c r="AS10" s="7">
        <v>2500</v>
      </c>
      <c r="AT10" s="7">
        <v>-2000</v>
      </c>
      <c r="AU10" s="22">
        <v>17499.999999750329</v>
      </c>
      <c r="AV10" s="23"/>
      <c r="AW10" s="33">
        <f>AO10*AU10</f>
        <v>1.6855961792912788E-4</v>
      </c>
      <c r="AX10" s="31">
        <f>$J10*$AU10*$AW$47</f>
        <v>2030.3856322417776</v>
      </c>
      <c r="AY10" s="31">
        <f>$I10*$AU10*$AW$47</f>
        <v>1928.8663506296884</v>
      </c>
      <c r="AZ10" s="31">
        <f>$H10*$AU10*constraints!$B$4</f>
        <v>1312.4999999812746</v>
      </c>
      <c r="BA10" s="31">
        <f>$J10*$AU10*$AW$48</f>
        <v>2292.8856322380325</v>
      </c>
      <c r="BB10" s="31">
        <f>$I10*$AU10*$AW$48</f>
        <v>2178.2413506261305</v>
      </c>
      <c r="BC10" s="31">
        <f>$H10*$AU10*constraints!$C$4</f>
        <v>1662.4999999762813</v>
      </c>
      <c r="BD10" s="31">
        <f>$J10*$AU10*$AW$49</f>
        <v>2642.8856322330389</v>
      </c>
      <c r="BE10" s="31">
        <f>$I10*$AU10*$AW$49</f>
        <v>2510.7413506213866</v>
      </c>
      <c r="BF10" s="31">
        <f>$J10*$AU10*$AW$50</f>
        <v>4042.8856322130655</v>
      </c>
      <c r="BG10" s="31">
        <f>$I10*$AU10*$AW$50</f>
        <v>3840.7413506024118</v>
      </c>
    </row>
    <row r="11" spans="1:59" x14ac:dyDescent="0.2">
      <c r="A11" s="3">
        <f t="shared" si="4"/>
        <v>10</v>
      </c>
      <c r="B11" s="3" t="s">
        <v>20</v>
      </c>
      <c r="C11" s="7">
        <v>20000</v>
      </c>
      <c r="D11" s="7">
        <v>15000</v>
      </c>
      <c r="E11" s="7">
        <v>-5000</v>
      </c>
      <c r="F11" s="7">
        <v>110</v>
      </c>
      <c r="G11" s="7">
        <v>1</v>
      </c>
      <c r="H11" s="9">
        <v>1</v>
      </c>
      <c r="I11" s="9">
        <v>0.75</v>
      </c>
      <c r="J11" s="9">
        <v>1.05</v>
      </c>
      <c r="K11" s="14">
        <v>1</v>
      </c>
      <c r="L11" s="16">
        <v>0.1</v>
      </c>
      <c r="M11" s="16">
        <v>0</v>
      </c>
      <c r="N11" s="16">
        <v>7.0000000000000007E-2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7">
        <v>0</v>
      </c>
      <c r="X11" s="7">
        <v>0</v>
      </c>
      <c r="Y11" s="7">
        <v>0</v>
      </c>
      <c r="Z11" s="7">
        <v>0</v>
      </c>
      <c r="AA11" s="22">
        <f>K11*$C11*gsib!$B$2</f>
        <v>4</v>
      </c>
      <c r="AB11" s="22">
        <f>L11*$C11*gsib!$B$3</f>
        <v>1</v>
      </c>
      <c r="AC11" s="22">
        <f>M11*$C11*gsib!$B$4</f>
        <v>0</v>
      </c>
      <c r="AD11" s="22">
        <f>N11*$C11*gsib!$B$5</f>
        <v>0.70000000000000018</v>
      </c>
      <c r="AE11" s="22">
        <f>O11*$C11*gsib!$B$6</f>
        <v>0</v>
      </c>
      <c r="AF11" s="22">
        <f>P11*$C11*gsib!$B$7</f>
        <v>0</v>
      </c>
      <c r="AG11" s="22">
        <f>Q11*$C11*gsib!$B$8</f>
        <v>0</v>
      </c>
      <c r="AH11" s="22">
        <f>R11*$C11*gsib!$B$9</f>
        <v>0</v>
      </c>
      <c r="AI11" s="22">
        <f>S11*$C11*gsib!$B$10</f>
        <v>0</v>
      </c>
      <c r="AJ11" s="22">
        <f>T11*$C11*gsib!$B$11</f>
        <v>0</v>
      </c>
      <c r="AK11" s="22">
        <f>U11*$C11*gsib!$B$12</f>
        <v>0</v>
      </c>
      <c r="AL11" s="22">
        <f>V11*$C11*gsib!$B$13</f>
        <v>0</v>
      </c>
      <c r="AM11" s="22">
        <f t="shared" si="0"/>
        <v>5.7</v>
      </c>
      <c r="AN11" s="25">
        <f>AM11*constraints!$B$5</f>
        <v>2.7451137777421042E-4</v>
      </c>
      <c r="AO11" s="29">
        <f t="shared" si="1"/>
        <v>1.3725568888710521E-8</v>
      </c>
      <c r="AP11" s="23">
        <f t="shared" si="2"/>
        <v>2.7451137777421042E-4</v>
      </c>
      <c r="AQ11" s="23"/>
      <c r="AR11" s="7">
        <v>20000</v>
      </c>
      <c r="AS11" s="7">
        <v>15000</v>
      </c>
      <c r="AT11" s="7">
        <v>-5000</v>
      </c>
      <c r="AU11" s="22">
        <v>32166.77245667743</v>
      </c>
      <c r="AV11" s="23"/>
      <c r="AW11" s="33">
        <f t="shared" si="3"/>
        <v>4.4150725128160224E-4</v>
      </c>
      <c r="AX11" s="31">
        <f>$J11*$AU11*$AW$47</f>
        <v>3918.6571579536117</v>
      </c>
      <c r="AY11" s="31">
        <f>$I11*$AU11*$AW$47</f>
        <v>2799.0408271097226</v>
      </c>
      <c r="AZ11" s="31">
        <f>$H11*$AU11*constraints!$B$4</f>
        <v>2412.507934250807</v>
      </c>
      <c r="BA11" s="31">
        <f>$J11*$AU11*$AW$48</f>
        <v>4425.2838241462814</v>
      </c>
      <c r="BB11" s="31">
        <f>$I11*$AU11*$AW$48</f>
        <v>3160.9170172473437</v>
      </c>
      <c r="BC11" s="31">
        <f>$H11*$AU11*constraints!$C$4</f>
        <v>3055.843383384356</v>
      </c>
      <c r="BD11" s="31">
        <f>$J11*$AU11*$AW$49</f>
        <v>5100.7860457365068</v>
      </c>
      <c r="BE11" s="31">
        <f>$I11*$AU11*$AW$49</f>
        <v>3643.4186040975046</v>
      </c>
      <c r="BF11" s="31">
        <f>$J11*$AU11*$AW$50</f>
        <v>7802.7949320974121</v>
      </c>
      <c r="BG11" s="31">
        <f>$I11*$AU11*$AW$50</f>
        <v>5573.4249514981511</v>
      </c>
    </row>
    <row r="12" spans="1:59" x14ac:dyDescent="0.2">
      <c r="A12" s="3">
        <f t="shared" si="4"/>
        <v>11</v>
      </c>
      <c r="B12" s="3" t="s">
        <v>21</v>
      </c>
      <c r="C12" s="7">
        <v>55000</v>
      </c>
      <c r="D12" s="7">
        <v>15000</v>
      </c>
      <c r="E12" s="7">
        <v>-8500</v>
      </c>
      <c r="F12" s="7">
        <v>100</v>
      </c>
      <c r="G12" s="7">
        <v>1</v>
      </c>
      <c r="H12" s="9">
        <v>1</v>
      </c>
      <c r="I12" s="9">
        <v>0.7</v>
      </c>
      <c r="J12" s="9">
        <v>1</v>
      </c>
      <c r="K12" s="14">
        <v>1</v>
      </c>
      <c r="L12" s="16">
        <v>0.15</v>
      </c>
      <c r="M12" s="16">
        <v>0</v>
      </c>
      <c r="N12" s="16">
        <v>0.12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7">
        <v>0</v>
      </c>
      <c r="X12" s="7">
        <v>0</v>
      </c>
      <c r="Y12" s="7">
        <v>0</v>
      </c>
      <c r="Z12" s="7">
        <v>0</v>
      </c>
      <c r="AA12" s="22">
        <f>K12*$C12*gsib!$B$2</f>
        <v>11</v>
      </c>
      <c r="AB12" s="22">
        <f>L12*$C12*gsib!$B$3</f>
        <v>4.125</v>
      </c>
      <c r="AC12" s="22">
        <f>M12*$C12*gsib!$B$4</f>
        <v>0</v>
      </c>
      <c r="AD12" s="22">
        <f>N12*$C12*gsib!$B$5</f>
        <v>3.3000000000000003</v>
      </c>
      <c r="AE12" s="22">
        <f>O12*$C12*gsib!$B$6</f>
        <v>0</v>
      </c>
      <c r="AF12" s="22">
        <f>P12*$C12*gsib!$B$7</f>
        <v>0</v>
      </c>
      <c r="AG12" s="22">
        <f>Q12*$C12*gsib!$B$8</f>
        <v>0</v>
      </c>
      <c r="AH12" s="22">
        <f>R12*$C12*gsib!$B$9</f>
        <v>0</v>
      </c>
      <c r="AI12" s="22">
        <f>S12*$C12*gsib!$B$10</f>
        <v>0</v>
      </c>
      <c r="AJ12" s="22">
        <f>T12*$C12*gsib!$B$11</f>
        <v>0</v>
      </c>
      <c r="AK12" s="22">
        <f>U12*$C12*gsib!$B$12</f>
        <v>0</v>
      </c>
      <c r="AL12" s="22">
        <f>V12*$C12*gsib!$B$13</f>
        <v>0</v>
      </c>
      <c r="AM12" s="22">
        <f t="shared" si="0"/>
        <v>18.425000000000001</v>
      </c>
      <c r="AN12" s="25">
        <f>AM12*constraints!$B$5</f>
        <v>8.8734598868242585E-4</v>
      </c>
      <c r="AO12" s="29">
        <f t="shared" si="1"/>
        <v>1.613356343058956E-8</v>
      </c>
      <c r="AP12" s="23">
        <f t="shared" si="2"/>
        <v>8.8734598868242575E-4</v>
      </c>
      <c r="AQ12" s="23"/>
      <c r="AR12" s="7">
        <v>55000</v>
      </c>
      <c r="AS12" s="7">
        <v>15000</v>
      </c>
      <c r="AT12" s="7">
        <v>-8500</v>
      </c>
      <c r="AU12" s="22">
        <v>46500.000010577751</v>
      </c>
      <c r="AV12" s="23"/>
      <c r="AW12" s="33">
        <f t="shared" si="3"/>
        <v>7.5021069969307135E-4</v>
      </c>
      <c r="AX12" s="31">
        <f>$J12*$AU12*$AW$47</f>
        <v>5395.0246812609457</v>
      </c>
      <c r="AY12" s="31">
        <f>$I12*$AU12*$AW$47</f>
        <v>3776.5172768826615</v>
      </c>
      <c r="AZ12" s="31">
        <f>$H12*$AU12*constraints!$B$4</f>
        <v>3487.5000007933313</v>
      </c>
      <c r="BA12" s="31">
        <f>$J12*$AU12*$AW$48</f>
        <v>6092.5246814196125</v>
      </c>
      <c r="BB12" s="31">
        <f>$I12*$AU12*$AW$48</f>
        <v>4264.767276993728</v>
      </c>
      <c r="BC12" s="31">
        <f>$H12*$AU12*constraints!$C$4</f>
        <v>4417.5000010048861</v>
      </c>
      <c r="BD12" s="31">
        <f>$J12*$AU12*$AW$49</f>
        <v>7022.5246816311665</v>
      </c>
      <c r="BE12" s="31">
        <f>$I12*$AU12*$AW$49</f>
        <v>4915.7672771418165</v>
      </c>
      <c r="BF12" s="31">
        <f>$J12*$AU12*$AW$50</f>
        <v>10742.524682477388</v>
      </c>
      <c r="BG12" s="31">
        <f>$I12*$AU12*$AW$50</f>
        <v>7519.7672777341704</v>
      </c>
    </row>
    <row r="13" spans="1:59" x14ac:dyDescent="0.2">
      <c r="A13" s="3">
        <f t="shared" si="4"/>
        <v>12</v>
      </c>
      <c r="B13" s="3" t="s">
        <v>33</v>
      </c>
      <c r="C13" s="7">
        <v>40000</v>
      </c>
      <c r="D13" s="7">
        <v>20000</v>
      </c>
      <c r="E13" s="7">
        <v>-12000</v>
      </c>
      <c r="F13" s="7">
        <v>95</v>
      </c>
      <c r="G13" s="7">
        <v>1</v>
      </c>
      <c r="H13" s="9">
        <v>1</v>
      </c>
      <c r="I13" s="9">
        <v>0.75</v>
      </c>
      <c r="J13" s="9">
        <v>1.07</v>
      </c>
      <c r="K13" s="14">
        <v>1</v>
      </c>
      <c r="L13" s="16">
        <v>0.2</v>
      </c>
      <c r="M13" s="16">
        <v>0</v>
      </c>
      <c r="N13" s="16">
        <v>0.15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7">
        <v>0</v>
      </c>
      <c r="X13" s="7">
        <v>0</v>
      </c>
      <c r="Y13" s="7">
        <v>0</v>
      </c>
      <c r="Z13" s="7">
        <v>0</v>
      </c>
      <c r="AA13" s="22">
        <f>K13*$C13*gsib!$B$2</f>
        <v>8</v>
      </c>
      <c r="AB13" s="22">
        <f>L13*$C13*gsib!$B$3</f>
        <v>4</v>
      </c>
      <c r="AC13" s="22">
        <f>M13*$C13*gsib!$B$4</f>
        <v>0</v>
      </c>
      <c r="AD13" s="22">
        <f>N13*$C13*gsib!$B$5</f>
        <v>3</v>
      </c>
      <c r="AE13" s="22">
        <f>O13*$C13*gsib!$B$6</f>
        <v>0</v>
      </c>
      <c r="AF13" s="22">
        <f>P13*$C13*gsib!$B$7</f>
        <v>0</v>
      </c>
      <c r="AG13" s="22">
        <f>Q13*$C13*gsib!$B$8</f>
        <v>0</v>
      </c>
      <c r="AH13" s="22">
        <f>R13*$C13*gsib!$B$9</f>
        <v>0</v>
      </c>
      <c r="AI13" s="22">
        <f>S13*$C13*gsib!$B$10</f>
        <v>0</v>
      </c>
      <c r="AJ13" s="22">
        <f>T13*$C13*gsib!$B$11</f>
        <v>0</v>
      </c>
      <c r="AK13" s="22">
        <f>U13*$C13*gsib!$B$12</f>
        <v>0</v>
      </c>
      <c r="AL13" s="22">
        <f>V13*$C13*gsib!$B$13</f>
        <v>0</v>
      </c>
      <c r="AM13" s="22">
        <f t="shared" si="0"/>
        <v>15</v>
      </c>
      <c r="AN13" s="25">
        <f>AM13*constraints!$B$5</f>
        <v>7.2239836256371166E-4</v>
      </c>
      <c r="AO13" s="29">
        <f t="shared" si="1"/>
        <v>1.8059959064092791E-8</v>
      </c>
      <c r="AP13" s="23">
        <f t="shared" si="2"/>
        <v>7.2239836256371166E-4</v>
      </c>
      <c r="AQ13" s="23"/>
      <c r="AR13" s="7">
        <v>40000</v>
      </c>
      <c r="AS13" s="7">
        <v>20000</v>
      </c>
      <c r="AT13" s="7">
        <v>-12000</v>
      </c>
      <c r="AU13" s="22">
        <v>28000.000003243458</v>
      </c>
      <c r="AV13" s="23"/>
      <c r="AW13" s="33">
        <f t="shared" si="3"/>
        <v>5.0567885385317487E-4</v>
      </c>
      <c r="AX13" s="31">
        <f>$J13*$AU13*$AW$47</f>
        <v>3476.0202028501699</v>
      </c>
      <c r="AY13" s="31">
        <f>$I13*$AU13*$AW$47</f>
        <v>2436.4627590071282</v>
      </c>
      <c r="AZ13" s="31">
        <f>$H13*$AU13*constraints!$B$4</f>
        <v>2100.0000002432594</v>
      </c>
      <c r="BA13" s="31">
        <f>$J13*$AU13*$AW$48</f>
        <v>3925.4202029022272</v>
      </c>
      <c r="BB13" s="31">
        <f>$I13*$AU13*$AW$48</f>
        <v>2751.4627590436171</v>
      </c>
      <c r="BC13" s="31">
        <f>$H13*$AU13*constraints!$C$4</f>
        <v>2660.0000003081286</v>
      </c>
      <c r="BD13" s="31">
        <f>$J13*$AU13*$AW$49</f>
        <v>4524.6202029716369</v>
      </c>
      <c r="BE13" s="31">
        <f>$I13*$AU13*$AW$49</f>
        <v>3171.4627590922687</v>
      </c>
      <c r="BF13" s="31">
        <f>$J13*$AU13*$AW$50</f>
        <v>6921.4202032492776</v>
      </c>
      <c r="BG13" s="31">
        <f>$I13*$AU13*$AW$50</f>
        <v>4851.4627592868765</v>
      </c>
    </row>
    <row r="14" spans="1:59" x14ac:dyDescent="0.2">
      <c r="A14" s="3">
        <f t="shared" si="4"/>
        <v>13</v>
      </c>
      <c r="B14" s="3" t="s">
        <v>32</v>
      </c>
      <c r="C14" s="7">
        <v>100000</v>
      </c>
      <c r="D14" s="7">
        <v>40000</v>
      </c>
      <c r="E14" s="7">
        <v>-15000</v>
      </c>
      <c r="F14" s="7">
        <v>85</v>
      </c>
      <c r="G14" s="7">
        <v>1</v>
      </c>
      <c r="H14" s="9">
        <v>1</v>
      </c>
      <c r="I14" s="9">
        <v>0.65</v>
      </c>
      <c r="J14" s="9">
        <v>1</v>
      </c>
      <c r="K14" s="14">
        <v>1</v>
      </c>
      <c r="L14" s="16">
        <v>0.25</v>
      </c>
      <c r="M14" s="16">
        <v>0</v>
      </c>
      <c r="N14" s="16">
        <v>0.22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7">
        <v>0</v>
      </c>
      <c r="X14" s="7">
        <v>0</v>
      </c>
      <c r="Y14" s="7">
        <v>0</v>
      </c>
      <c r="Z14" s="7">
        <v>0</v>
      </c>
      <c r="AA14" s="22">
        <f>K14*$C14*gsib!$B$2</f>
        <v>20</v>
      </c>
      <c r="AB14" s="22">
        <f>L14*$C14*gsib!$B$3</f>
        <v>12.5</v>
      </c>
      <c r="AC14" s="22">
        <f>M14*$C14*gsib!$B$4</f>
        <v>0</v>
      </c>
      <c r="AD14" s="22">
        <f>N14*$C14*gsib!$B$5</f>
        <v>11</v>
      </c>
      <c r="AE14" s="22">
        <f>O14*$C14*gsib!$B$6</f>
        <v>0</v>
      </c>
      <c r="AF14" s="22">
        <f>P14*$C14*gsib!$B$7</f>
        <v>0</v>
      </c>
      <c r="AG14" s="22">
        <f>Q14*$C14*gsib!$B$8</f>
        <v>0</v>
      </c>
      <c r="AH14" s="22">
        <f>R14*$C14*gsib!$B$9</f>
        <v>0</v>
      </c>
      <c r="AI14" s="22">
        <f>S14*$C14*gsib!$B$10</f>
        <v>0</v>
      </c>
      <c r="AJ14" s="22">
        <f>T14*$C14*gsib!$B$11</f>
        <v>0</v>
      </c>
      <c r="AK14" s="22">
        <f>U14*$C14*gsib!$B$12</f>
        <v>0</v>
      </c>
      <c r="AL14" s="22">
        <f>V14*$C14*gsib!$B$13</f>
        <v>0</v>
      </c>
      <c r="AM14" s="22">
        <f t="shared" si="0"/>
        <v>43.5</v>
      </c>
      <c r="AN14" s="25">
        <f>AM14*constraints!$B$5</f>
        <v>2.094955251434764E-3</v>
      </c>
      <c r="AO14" s="29">
        <f t="shared" si="1"/>
        <v>2.094955251434764E-8</v>
      </c>
      <c r="AP14" s="23">
        <f t="shared" si="2"/>
        <v>2.094955251434764E-3</v>
      </c>
      <c r="AQ14" s="23"/>
      <c r="AR14" s="7">
        <v>100000</v>
      </c>
      <c r="AS14" s="7">
        <v>40000</v>
      </c>
      <c r="AT14" s="7">
        <v>-15000</v>
      </c>
      <c r="AU14" s="22">
        <v>85000.000002869579</v>
      </c>
      <c r="AV14" s="23"/>
      <c r="AW14" s="33">
        <f t="shared" si="3"/>
        <v>1.7807119637796658E-3</v>
      </c>
      <c r="AX14" s="31">
        <f>$J14*$AU14*$AW$47</f>
        <v>9861.8730713622663</v>
      </c>
      <c r="AY14" s="31">
        <f>$I14*$AU14*$AW$47</f>
        <v>6410.2174963854741</v>
      </c>
      <c r="AZ14" s="31">
        <f>$H14*$AU14*constraints!$B$4</f>
        <v>6375.0000002152183</v>
      </c>
      <c r="BA14" s="31">
        <f>$J14*$AU14*$AW$48</f>
        <v>11136.873071405311</v>
      </c>
      <c r="BB14" s="31">
        <f>$I14*$AU14*$AW$48</f>
        <v>7238.967496413452</v>
      </c>
      <c r="BC14" s="31">
        <f>$H14*$AU14*constraints!$C$4</f>
        <v>8075.0000002726101</v>
      </c>
      <c r="BD14" s="31">
        <f>$J14*$AU14*$AW$49</f>
        <v>12836.873071462702</v>
      </c>
      <c r="BE14" s="31">
        <f>$I14*$AU14*$AW$49</f>
        <v>8343.9674964507558</v>
      </c>
      <c r="BF14" s="31">
        <f>$J14*$AU14*$AW$50</f>
        <v>19636.873071692269</v>
      </c>
      <c r="BG14" s="31">
        <f>$I14*$AU14*$AW$50</f>
        <v>12763.967496599975</v>
      </c>
    </row>
    <row r="15" spans="1:59" x14ac:dyDescent="0.2">
      <c r="A15" s="3">
        <f t="shared" si="4"/>
        <v>14</v>
      </c>
      <c r="B15" s="4" t="s">
        <v>12</v>
      </c>
      <c r="C15" s="8">
        <v>80000</v>
      </c>
      <c r="D15" s="8">
        <v>25000</v>
      </c>
      <c r="E15" s="8">
        <v>-10000</v>
      </c>
      <c r="F15" s="8">
        <v>112</v>
      </c>
      <c r="G15" s="8">
        <v>1</v>
      </c>
      <c r="H15" s="9">
        <v>1</v>
      </c>
      <c r="I15" s="10">
        <v>0.4</v>
      </c>
      <c r="J15" s="10">
        <v>0.55000000000000004</v>
      </c>
      <c r="K15" s="14">
        <v>1</v>
      </c>
      <c r="L15" s="16">
        <v>0.1</v>
      </c>
      <c r="M15" s="16">
        <v>0</v>
      </c>
      <c r="N15" s="16">
        <v>0.12</v>
      </c>
      <c r="O15" s="14">
        <v>0</v>
      </c>
      <c r="P15" s="14">
        <v>0</v>
      </c>
      <c r="Q15" s="14">
        <v>0</v>
      </c>
      <c r="R15" s="16">
        <v>0</v>
      </c>
      <c r="S15" s="16">
        <v>0</v>
      </c>
      <c r="T15" s="16">
        <v>1.2</v>
      </c>
      <c r="U15" s="16">
        <v>2</v>
      </c>
      <c r="V15" s="16">
        <v>0.4</v>
      </c>
      <c r="W15" s="7">
        <v>0</v>
      </c>
      <c r="X15" s="7">
        <v>0</v>
      </c>
      <c r="Y15" s="7">
        <v>0</v>
      </c>
      <c r="Z15" s="7">
        <v>0</v>
      </c>
      <c r="AA15" s="22">
        <f>K15*$C15*gsib!$B$2</f>
        <v>16</v>
      </c>
      <c r="AB15" s="22">
        <f>L15*$C15*gsib!$B$3</f>
        <v>4</v>
      </c>
      <c r="AC15" s="22">
        <f>M15*$C15*gsib!$B$4</f>
        <v>0</v>
      </c>
      <c r="AD15" s="22">
        <f>N15*$C15*gsib!$B$5</f>
        <v>4.8</v>
      </c>
      <c r="AE15" s="22">
        <f>O15*$C15*gsib!$B$6</f>
        <v>0</v>
      </c>
      <c r="AF15" s="22">
        <f>P15*$C15*gsib!$B$7</f>
        <v>0</v>
      </c>
      <c r="AG15" s="22">
        <f>Q15*$C15*gsib!$B$8</f>
        <v>0</v>
      </c>
      <c r="AH15" s="22">
        <f>R15*$C15*gsib!$B$9</f>
        <v>0</v>
      </c>
      <c r="AI15" s="22">
        <f>S15*$C15*gsib!$B$10</f>
        <v>0</v>
      </c>
      <c r="AJ15" s="22">
        <f>T15*$C15*gsib!$B$11</f>
        <v>19.2</v>
      </c>
      <c r="AK15" s="22">
        <f>U15*$C15*gsib!$B$12</f>
        <v>32</v>
      </c>
      <c r="AL15" s="22">
        <f>V15*$C15*gsib!$B$13</f>
        <v>9.6</v>
      </c>
      <c r="AM15" s="22">
        <f t="shared" si="0"/>
        <v>85.6</v>
      </c>
      <c r="AN15" s="25">
        <f>AM15*constraints!$B$5</f>
        <v>4.1224866556969142E-3</v>
      </c>
      <c r="AO15" s="29">
        <f t="shared" si="1"/>
        <v>5.1531083196211427E-8</v>
      </c>
      <c r="AP15" s="23">
        <f t="shared" si="2"/>
        <v>4.1224866556969142E-3</v>
      </c>
      <c r="AQ15" s="23"/>
      <c r="AR15" s="8">
        <v>80000</v>
      </c>
      <c r="AS15" s="8">
        <v>25000</v>
      </c>
      <c r="AT15" s="8">
        <v>-10000</v>
      </c>
      <c r="AU15" s="22">
        <v>104999.9999979961</v>
      </c>
      <c r="AV15" s="23"/>
      <c r="AW15" s="33">
        <f t="shared" si="3"/>
        <v>5.4107637354989368E-3</v>
      </c>
      <c r="AX15" s="31">
        <f>$J15*$AU15*$AW$47</f>
        <v>6700.272586365586</v>
      </c>
      <c r="AY15" s="31">
        <f>$I15*$AU15*$AW$47</f>
        <v>4872.9255173567899</v>
      </c>
      <c r="AZ15" s="31">
        <f>$H15*$AU15*constraints!$B$4</f>
        <v>7874.9999998497069</v>
      </c>
      <c r="BA15" s="31">
        <f>$J15*$AU15*$AW$48</f>
        <v>7566.5225863490532</v>
      </c>
      <c r="BB15" s="31">
        <f>$I15*$AU15*$AW$48</f>
        <v>5502.9255173447664</v>
      </c>
      <c r="BC15" s="31">
        <f>$H15*$AU15*constraints!$C$4</f>
        <v>9974.99999980963</v>
      </c>
      <c r="BD15" s="31">
        <f>$J15*$AU15*$AW$49</f>
        <v>8721.5225863270098</v>
      </c>
      <c r="BE15" s="31">
        <f>$I15*$AU15*$AW$49</f>
        <v>6342.9255173287347</v>
      </c>
      <c r="BF15" s="31">
        <f>$J15*$AU15*$AW$50</f>
        <v>13341.52258623884</v>
      </c>
      <c r="BG15" s="31">
        <f>$I15*$AU15*$AW$50</f>
        <v>9702.9255172646117</v>
      </c>
    </row>
    <row r="16" spans="1:59" x14ac:dyDescent="0.2">
      <c r="A16" s="3">
        <f t="shared" si="4"/>
        <v>15</v>
      </c>
      <c r="B16" s="4" t="s">
        <v>27</v>
      </c>
      <c r="C16" s="8">
        <v>60000</v>
      </c>
      <c r="D16" s="8">
        <v>15000</v>
      </c>
      <c r="E16" s="8">
        <v>-12000</v>
      </c>
      <c r="F16" s="8">
        <v>108</v>
      </c>
      <c r="G16" s="8">
        <v>1</v>
      </c>
      <c r="H16" s="9">
        <v>1</v>
      </c>
      <c r="I16" s="10">
        <v>0.5</v>
      </c>
      <c r="J16" s="10">
        <v>0.45</v>
      </c>
      <c r="K16" s="14">
        <v>1</v>
      </c>
      <c r="L16" s="16">
        <v>0.15</v>
      </c>
      <c r="M16" s="16">
        <v>0</v>
      </c>
      <c r="N16" s="16">
        <v>0.14000000000000001</v>
      </c>
      <c r="O16" s="14">
        <v>0</v>
      </c>
      <c r="P16" s="14">
        <v>0</v>
      </c>
      <c r="Q16" s="14">
        <v>0</v>
      </c>
      <c r="R16" s="16">
        <v>0</v>
      </c>
      <c r="S16" s="16">
        <v>0</v>
      </c>
      <c r="T16" s="16">
        <v>1.5</v>
      </c>
      <c r="U16" s="16">
        <v>1.75</v>
      </c>
      <c r="V16" s="16">
        <v>0.6</v>
      </c>
      <c r="W16" s="7">
        <v>0</v>
      </c>
      <c r="X16" s="7">
        <v>0</v>
      </c>
      <c r="Y16" s="7">
        <v>0</v>
      </c>
      <c r="Z16" s="7">
        <v>0</v>
      </c>
      <c r="AA16" s="22">
        <f>K16*$C16*gsib!$B$2</f>
        <v>12</v>
      </c>
      <c r="AB16" s="22">
        <f>L16*$C16*gsib!$B$3</f>
        <v>4.5</v>
      </c>
      <c r="AC16" s="22">
        <f>M16*$C16*gsib!$B$4</f>
        <v>0</v>
      </c>
      <c r="AD16" s="22">
        <f>N16*$C16*gsib!$B$5</f>
        <v>4.2</v>
      </c>
      <c r="AE16" s="22">
        <f>O16*$C16*gsib!$B$6</f>
        <v>0</v>
      </c>
      <c r="AF16" s="22">
        <f>P16*$C16*gsib!$B$7</f>
        <v>0</v>
      </c>
      <c r="AG16" s="22">
        <f>Q16*$C16*gsib!$B$8</f>
        <v>0</v>
      </c>
      <c r="AH16" s="22">
        <f>R16*$C16*gsib!$B$9</f>
        <v>0</v>
      </c>
      <c r="AI16" s="22">
        <f>S16*$C16*gsib!$B$10</f>
        <v>0</v>
      </c>
      <c r="AJ16" s="22">
        <f>T16*$C16*gsib!$B$11</f>
        <v>18</v>
      </c>
      <c r="AK16" s="22">
        <f>U16*$C16*gsib!$B$12</f>
        <v>21</v>
      </c>
      <c r="AL16" s="22">
        <f>V16*$C16*gsib!$B$13</f>
        <v>10.799999999999999</v>
      </c>
      <c r="AM16" s="22">
        <f t="shared" si="0"/>
        <v>70.5</v>
      </c>
      <c r="AN16" s="25">
        <f>AM16*constraints!$B$5</f>
        <v>3.3952723040494449E-3</v>
      </c>
      <c r="AO16" s="29">
        <f t="shared" si="1"/>
        <v>5.6587871734157415E-8</v>
      </c>
      <c r="AP16" s="23">
        <f t="shared" si="2"/>
        <v>3.3952723040494449E-3</v>
      </c>
      <c r="AQ16" s="23"/>
      <c r="AR16" s="8">
        <v>60000</v>
      </c>
      <c r="AS16" s="8">
        <v>15000</v>
      </c>
      <c r="AT16" s="8">
        <v>-12000</v>
      </c>
      <c r="AU16" s="22">
        <v>74999.999998053099</v>
      </c>
      <c r="AV16" s="23"/>
      <c r="AW16" s="33">
        <f t="shared" si="3"/>
        <v>4.2440903799516351E-3</v>
      </c>
      <c r="AX16" s="31">
        <f>$J16*$AU16*$AW$47</f>
        <v>3915.7437192776461</v>
      </c>
      <c r="AY16" s="31">
        <f>$I16*$AU16*$AW$47</f>
        <v>4350.8263547529405</v>
      </c>
      <c r="AZ16" s="31">
        <f>$H16*$AU16*constraints!$B$4</f>
        <v>5624.9999998539824</v>
      </c>
      <c r="BA16" s="31">
        <f>$J16*$AU16*$AW$48</f>
        <v>4421.9937192645048</v>
      </c>
      <c r="BB16" s="31">
        <f>$I16*$AU16*$AW$48</f>
        <v>4913.3263547383385</v>
      </c>
      <c r="BC16" s="31">
        <f>$H16*$AU16*constraints!$C$4</f>
        <v>7124.9999998150442</v>
      </c>
      <c r="BD16" s="31">
        <f>$J16*$AU16*$AW$49</f>
        <v>5096.9937192469824</v>
      </c>
      <c r="BE16" s="31">
        <f>$I16*$AU16*$AW$49</f>
        <v>5663.326354718869</v>
      </c>
      <c r="BF16" s="31">
        <f>$J16*$AU16*$AW$50</f>
        <v>7796.993719176894</v>
      </c>
      <c r="BG16" s="31">
        <f>$I16*$AU16*$AW$50</f>
        <v>8663.3263546409944</v>
      </c>
    </row>
    <row r="17" spans="1:123" x14ac:dyDescent="0.2">
      <c r="A17" s="3">
        <f t="shared" si="4"/>
        <v>16</v>
      </c>
      <c r="B17" s="4" t="s">
        <v>28</v>
      </c>
      <c r="C17" s="8">
        <v>75000</v>
      </c>
      <c r="D17" s="8">
        <v>20000</v>
      </c>
      <c r="E17" s="8">
        <v>-10000</v>
      </c>
      <c r="F17" s="8">
        <v>140</v>
      </c>
      <c r="G17" s="8">
        <v>1</v>
      </c>
      <c r="H17" s="9">
        <v>1</v>
      </c>
      <c r="I17" s="10">
        <v>0.4</v>
      </c>
      <c r="J17" s="10">
        <v>0.45</v>
      </c>
      <c r="K17" s="14">
        <v>1</v>
      </c>
      <c r="L17" s="16">
        <v>0.15</v>
      </c>
      <c r="M17" s="16">
        <v>0</v>
      </c>
      <c r="N17" s="16">
        <v>0.18</v>
      </c>
      <c r="O17" s="14">
        <v>0</v>
      </c>
      <c r="P17" s="14">
        <v>0</v>
      </c>
      <c r="Q17" s="14">
        <v>0</v>
      </c>
      <c r="R17" s="16">
        <v>0</v>
      </c>
      <c r="S17" s="16">
        <v>0</v>
      </c>
      <c r="T17" s="16">
        <v>2.2000000000000002</v>
      </c>
      <c r="U17" s="16">
        <v>4</v>
      </c>
      <c r="V17" s="16">
        <v>1.2</v>
      </c>
      <c r="W17" s="7">
        <v>0</v>
      </c>
      <c r="X17" s="7">
        <v>0</v>
      </c>
      <c r="Y17" s="7">
        <v>0</v>
      </c>
      <c r="Z17" s="7">
        <v>0</v>
      </c>
      <c r="AA17" s="22">
        <f>K17*$C17*gsib!$B$2</f>
        <v>15</v>
      </c>
      <c r="AB17" s="22">
        <f>L17*$C17*gsib!$B$3</f>
        <v>5.625</v>
      </c>
      <c r="AC17" s="22">
        <f>M17*$C17*gsib!$B$4</f>
        <v>0</v>
      </c>
      <c r="AD17" s="22">
        <f>N17*$C17*gsib!$B$5</f>
        <v>6.75</v>
      </c>
      <c r="AE17" s="22">
        <f>O17*$C17*gsib!$B$6</f>
        <v>0</v>
      </c>
      <c r="AF17" s="22">
        <f>P17*$C17*gsib!$B$7</f>
        <v>0</v>
      </c>
      <c r="AG17" s="22">
        <f>Q17*$C17*gsib!$B$8</f>
        <v>0</v>
      </c>
      <c r="AH17" s="22">
        <f>R17*$C17*gsib!$B$9</f>
        <v>0</v>
      </c>
      <c r="AI17" s="22">
        <f>S17*$C17*gsib!$B$10</f>
        <v>0</v>
      </c>
      <c r="AJ17" s="22">
        <f>T17*$C17*gsib!$B$11</f>
        <v>33</v>
      </c>
      <c r="AK17" s="22">
        <f>U17*$C17*gsib!$B$12</f>
        <v>60</v>
      </c>
      <c r="AL17" s="22">
        <f>V17*$C17*gsib!$B$13</f>
        <v>26.999999999999996</v>
      </c>
      <c r="AM17" s="22">
        <f t="shared" si="0"/>
        <v>147.375</v>
      </c>
      <c r="AN17" s="25">
        <f>AM17*constraints!$B$5</f>
        <v>7.0975639121884666E-3</v>
      </c>
      <c r="AO17" s="29">
        <f t="shared" si="1"/>
        <v>9.4634185495846227E-8</v>
      </c>
      <c r="AP17" s="23">
        <f t="shared" si="2"/>
        <v>7.0975639121884674E-3</v>
      </c>
      <c r="AQ17" s="23"/>
      <c r="AR17" s="8">
        <v>75000</v>
      </c>
      <c r="AS17" s="8">
        <v>20000</v>
      </c>
      <c r="AT17" s="8">
        <v>-10000</v>
      </c>
      <c r="AU17" s="22">
        <v>94999.999998706335</v>
      </c>
      <c r="AV17" s="23"/>
      <c r="AW17" s="33">
        <f t="shared" si="3"/>
        <v>8.9902476219829667E-3</v>
      </c>
      <c r="AX17" s="31">
        <f>$J17*$AU17*$AW$47</f>
        <v>4959.9420444795633</v>
      </c>
      <c r="AY17" s="31">
        <f>$I17*$AU17*$AW$47</f>
        <v>4408.8373728707229</v>
      </c>
      <c r="AZ17" s="31">
        <f>$H17*$AU17*constraints!$B$4</f>
        <v>7124.9999999029751</v>
      </c>
      <c r="BA17" s="31">
        <f>$J17*$AU17*$AW$48</f>
        <v>5601.1920444708312</v>
      </c>
      <c r="BB17" s="31">
        <f>$I17*$AU17*$AW$48</f>
        <v>4978.8373728629613</v>
      </c>
      <c r="BC17" s="31">
        <f>$H17*$AU17*constraints!$C$4</f>
        <v>9024.9999998771018</v>
      </c>
      <c r="BD17" s="31">
        <f>$J17*$AU17*$AW$49</f>
        <v>6456.1920444591879</v>
      </c>
      <c r="BE17" s="31">
        <f>$I17*$AU17*$AW$49</f>
        <v>5738.8373728526112</v>
      </c>
      <c r="BF17" s="31">
        <f>$J17*$AU17*$AW$50</f>
        <v>9876.1920444126172</v>
      </c>
      <c r="BG17" s="31">
        <f>$I17*$AU17*$AW$50</f>
        <v>8778.8373728112147</v>
      </c>
    </row>
    <row r="18" spans="1:123" x14ac:dyDescent="0.2">
      <c r="A18" s="3">
        <f t="shared" si="4"/>
        <v>17</v>
      </c>
      <c r="B18" s="4" t="s">
        <v>13</v>
      </c>
      <c r="C18" s="8">
        <v>30000</v>
      </c>
      <c r="D18" s="8">
        <v>4000</v>
      </c>
      <c r="E18" s="8">
        <v>-2500</v>
      </c>
      <c r="F18" s="8">
        <v>160</v>
      </c>
      <c r="G18" s="8">
        <v>1</v>
      </c>
      <c r="H18" s="9">
        <v>1</v>
      </c>
      <c r="I18" s="10">
        <v>0.5</v>
      </c>
      <c r="J18" s="10">
        <v>0.55000000000000004</v>
      </c>
      <c r="K18" s="14">
        <v>1</v>
      </c>
      <c r="L18" s="16">
        <v>0.2</v>
      </c>
      <c r="M18" s="16">
        <v>0</v>
      </c>
      <c r="N18" s="16">
        <v>0.22</v>
      </c>
      <c r="O18" s="14">
        <v>0</v>
      </c>
      <c r="P18" s="14">
        <v>0</v>
      </c>
      <c r="Q18" s="14">
        <v>0</v>
      </c>
      <c r="R18" s="16">
        <v>5</v>
      </c>
      <c r="S18" s="16">
        <v>0</v>
      </c>
      <c r="T18" s="16">
        <v>0</v>
      </c>
      <c r="U18" s="16">
        <v>0</v>
      </c>
      <c r="V18" s="16">
        <v>0.1</v>
      </c>
      <c r="W18" s="7">
        <v>0</v>
      </c>
      <c r="X18" s="7">
        <v>0</v>
      </c>
      <c r="Y18" s="7">
        <v>0</v>
      </c>
      <c r="Z18" s="7">
        <v>0</v>
      </c>
      <c r="AA18" s="22">
        <f>K18*$C18*gsib!$B$2</f>
        <v>6</v>
      </c>
      <c r="AB18" s="22">
        <f>L18*$C18*gsib!$B$3</f>
        <v>3</v>
      </c>
      <c r="AC18" s="22">
        <f>M18*$C18*gsib!$B$4</f>
        <v>0</v>
      </c>
      <c r="AD18" s="22">
        <f>N18*$C18*gsib!$B$5</f>
        <v>3.3000000000000003</v>
      </c>
      <c r="AE18" s="22">
        <f>O18*$C18*gsib!$B$6</f>
        <v>0</v>
      </c>
      <c r="AF18" s="22">
        <f>P18*$C18*gsib!$B$7</f>
        <v>0</v>
      </c>
      <c r="AG18" s="22">
        <f>Q18*$C18*gsib!$B$8</f>
        <v>0</v>
      </c>
      <c r="AH18" s="22">
        <f>R18*$C18*gsib!$B$9</f>
        <v>44.999999999999993</v>
      </c>
      <c r="AI18" s="22">
        <f>S18*$C18*gsib!$B$10</f>
        <v>0</v>
      </c>
      <c r="AJ18" s="22">
        <f>T18*$C18*gsib!$B$11</f>
        <v>0</v>
      </c>
      <c r="AK18" s="22">
        <f>U18*$C18*gsib!$B$12</f>
        <v>0</v>
      </c>
      <c r="AL18" s="22">
        <f>V18*$C18*gsib!$B$13</f>
        <v>0.89999999999999991</v>
      </c>
      <c r="AM18" s="22">
        <f t="shared" si="0"/>
        <v>58.199999999999996</v>
      </c>
      <c r="AN18" s="25">
        <f>AM18*constraints!$B$5</f>
        <v>2.802905646747201E-3</v>
      </c>
      <c r="AO18" s="29">
        <f t="shared" si="1"/>
        <v>9.3430188224906693E-8</v>
      </c>
      <c r="AP18" s="23">
        <f t="shared" si="2"/>
        <v>2.802905646747201E-3</v>
      </c>
      <c r="AQ18" s="23"/>
      <c r="AR18" s="8">
        <v>30000</v>
      </c>
      <c r="AS18" s="8">
        <v>4000</v>
      </c>
      <c r="AT18" s="8">
        <v>-2500</v>
      </c>
      <c r="AU18" s="22">
        <v>33999.999999297688</v>
      </c>
      <c r="AV18" s="23"/>
      <c r="AW18" s="33">
        <f t="shared" si="3"/>
        <v>3.1766263995812102E-3</v>
      </c>
      <c r="AX18" s="31">
        <f>$J18*$AU18*$AW$47</f>
        <v>2169.6120755816373</v>
      </c>
      <c r="AY18" s="31">
        <f>$I18*$AU18*$AW$47</f>
        <v>1972.3746141651247</v>
      </c>
      <c r="AZ18" s="31">
        <f>$H18*$AU18*constraints!$B$4</f>
        <v>2549.9999999473266</v>
      </c>
      <c r="BA18" s="31">
        <f>$J18*$AU18*$AW$48</f>
        <v>2450.1120755758434</v>
      </c>
      <c r="BB18" s="31">
        <f>$I18*$AU18*$AW$48</f>
        <v>2227.3746141598572</v>
      </c>
      <c r="BC18" s="31">
        <f>$H18*$AU18*constraints!$C$4</f>
        <v>3229.9999999332804</v>
      </c>
      <c r="BD18" s="31">
        <f>$J18*$AU18*$AW$49</f>
        <v>2824.1120755681177</v>
      </c>
      <c r="BE18" s="31">
        <f>$I18*$AU18*$AW$49</f>
        <v>2567.3746141528341</v>
      </c>
      <c r="BF18" s="31">
        <f>$J18*$AU18*$AW$50</f>
        <v>4320.1120755372167</v>
      </c>
      <c r="BG18" s="31">
        <f>$I18*$AU18*$AW$50</f>
        <v>3927.374614124742</v>
      </c>
    </row>
    <row r="19" spans="1:123" x14ac:dyDescent="0.2">
      <c r="A19" s="3">
        <f t="shared" si="4"/>
        <v>18</v>
      </c>
      <c r="B19" s="4" t="s">
        <v>72</v>
      </c>
      <c r="C19" s="8">
        <v>10000</v>
      </c>
      <c r="D19" s="8">
        <v>3000</v>
      </c>
      <c r="E19" s="8">
        <v>-300</v>
      </c>
      <c r="F19" s="8">
        <v>270</v>
      </c>
      <c r="G19" s="8">
        <v>1</v>
      </c>
      <c r="H19" s="9">
        <v>1</v>
      </c>
      <c r="I19" s="10">
        <v>0.2</v>
      </c>
      <c r="J19" s="10">
        <v>0.4</v>
      </c>
      <c r="K19" s="14">
        <v>1</v>
      </c>
      <c r="L19" s="16">
        <v>0.15</v>
      </c>
      <c r="M19" s="16">
        <v>0</v>
      </c>
      <c r="N19" s="16">
        <v>0.1</v>
      </c>
      <c r="O19" s="14">
        <v>0</v>
      </c>
      <c r="P19" s="14">
        <v>0</v>
      </c>
      <c r="Q19" s="14">
        <v>0</v>
      </c>
      <c r="R19" s="16">
        <v>0</v>
      </c>
      <c r="S19" s="16">
        <v>12</v>
      </c>
      <c r="T19" s="16">
        <v>0</v>
      </c>
      <c r="U19" s="16">
        <v>0</v>
      </c>
      <c r="V19" s="16">
        <v>0</v>
      </c>
      <c r="W19" s="7">
        <v>0</v>
      </c>
      <c r="X19" s="7">
        <v>0</v>
      </c>
      <c r="Y19" s="7">
        <v>0</v>
      </c>
      <c r="Z19" s="7">
        <v>0</v>
      </c>
      <c r="AA19" s="22">
        <f>K19*$C19*gsib!$B$2</f>
        <v>2</v>
      </c>
      <c r="AB19" s="22">
        <f>L19*$C19*gsib!$B$3</f>
        <v>0.75</v>
      </c>
      <c r="AC19" s="22">
        <f>M19*$C19*gsib!$B$4</f>
        <v>0</v>
      </c>
      <c r="AD19" s="22">
        <f>N19*$C19*gsib!$B$5</f>
        <v>0.5</v>
      </c>
      <c r="AE19" s="22">
        <f>O19*$C19*gsib!$B$6</f>
        <v>0</v>
      </c>
      <c r="AF19" s="22">
        <f>P19*$C19*gsib!$B$7</f>
        <v>0</v>
      </c>
      <c r="AG19" s="22">
        <f>Q19*$C19*gsib!$B$8</f>
        <v>0</v>
      </c>
      <c r="AH19" s="22">
        <f>R19*$C19*gsib!$B$9</f>
        <v>0</v>
      </c>
      <c r="AI19" s="22">
        <f>S19*$C19*gsib!$B$10</f>
        <v>36</v>
      </c>
      <c r="AJ19" s="22">
        <f>T19*$C19*gsib!$B$11</f>
        <v>0</v>
      </c>
      <c r="AK19" s="22">
        <f>U19*$C19*gsib!$B$12</f>
        <v>0</v>
      </c>
      <c r="AL19" s="22">
        <f>V19*$C19*gsib!$B$13</f>
        <v>0</v>
      </c>
      <c r="AM19" s="22">
        <f t="shared" si="0"/>
        <v>39.25</v>
      </c>
      <c r="AN19" s="25">
        <f>AM19*constraints!$B$5</f>
        <v>1.8902757153750455E-3</v>
      </c>
      <c r="AO19" s="29">
        <f t="shared" si="1"/>
        <v>1.8902757153750455E-7</v>
      </c>
      <c r="AP19" s="23">
        <f t="shared" si="2"/>
        <v>1.8902757153750455E-3</v>
      </c>
      <c r="AQ19" s="23"/>
      <c r="AR19" s="8">
        <v>10000</v>
      </c>
      <c r="AS19" s="8">
        <v>3000</v>
      </c>
      <c r="AT19" s="8">
        <v>-300</v>
      </c>
      <c r="AU19" s="22">
        <v>12999.999999539241</v>
      </c>
      <c r="AV19" s="23"/>
      <c r="AW19" s="33">
        <f t="shared" si="3"/>
        <v>2.4573584299004631E-3</v>
      </c>
      <c r="AX19" s="31">
        <f>$J19*$AU19*$AW$47</f>
        <v>603.31458785335235</v>
      </c>
      <c r="AY19" s="31">
        <f>$I19*$AU19*$AW$47</f>
        <v>301.65729392667618</v>
      </c>
      <c r="AZ19" s="31">
        <f>$H19*$AU19*constraints!$B$4</f>
        <v>974.99999996544307</v>
      </c>
      <c r="BA19" s="31">
        <f>$J19*$AU19*$AW$48</f>
        <v>681.31458785058783</v>
      </c>
      <c r="BB19" s="31">
        <f>$I19*$AU19*$AW$48</f>
        <v>340.65729392529391</v>
      </c>
      <c r="BC19" s="31">
        <f>$H19*$AU19*constraints!$C$4</f>
        <v>1234.9999999562278</v>
      </c>
      <c r="BD19" s="31">
        <f>$J19*$AU19*$AW$49</f>
        <v>785.31458784690165</v>
      </c>
      <c r="BE19" s="31">
        <f>$I19*$AU19*$AW$49</f>
        <v>392.65729392345082</v>
      </c>
      <c r="BF19" s="31">
        <f>$J19*$AU19*$AW$50</f>
        <v>1201.3145878321575</v>
      </c>
      <c r="BG19" s="31">
        <f>$I19*$AU19*$AW$50</f>
        <v>600.65729391607874</v>
      </c>
    </row>
    <row r="20" spans="1:123" x14ac:dyDescent="0.2">
      <c r="A20" s="3">
        <f t="shared" si="4"/>
        <v>19</v>
      </c>
      <c r="B20" s="4" t="s">
        <v>14</v>
      </c>
      <c r="C20" s="8">
        <v>1000</v>
      </c>
      <c r="D20" s="8">
        <v>500</v>
      </c>
      <c r="E20" s="8">
        <v>-250</v>
      </c>
      <c r="F20" s="8">
        <v>600</v>
      </c>
      <c r="G20" s="8">
        <v>1</v>
      </c>
      <c r="H20" s="9">
        <v>1</v>
      </c>
      <c r="I20" s="10">
        <v>0.05</v>
      </c>
      <c r="J20" s="10">
        <v>0.05</v>
      </c>
      <c r="K20" s="14">
        <v>1</v>
      </c>
      <c r="L20" s="16">
        <v>0.1</v>
      </c>
      <c r="M20" s="16">
        <v>0</v>
      </c>
      <c r="N20" s="16">
        <v>0.05</v>
      </c>
      <c r="O20" s="14">
        <v>0</v>
      </c>
      <c r="P20" s="14">
        <v>0</v>
      </c>
      <c r="Q20" s="14">
        <v>1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7">
        <v>0</v>
      </c>
      <c r="X20" s="7">
        <v>0</v>
      </c>
      <c r="Y20" s="7">
        <v>0</v>
      </c>
      <c r="Z20" s="7">
        <v>0</v>
      </c>
      <c r="AA20" s="22">
        <f>K20*$C20*gsib!$B$2</f>
        <v>0.2</v>
      </c>
      <c r="AB20" s="22">
        <f>L20*$C20*gsib!$B$3</f>
        <v>0.05</v>
      </c>
      <c r="AC20" s="22">
        <f>M20*$C20*gsib!$B$4</f>
        <v>0</v>
      </c>
      <c r="AD20" s="22">
        <f>N20*$C20*gsib!$B$5</f>
        <v>2.5000000000000001E-2</v>
      </c>
      <c r="AE20" s="22">
        <f>O20*$C20*gsib!$B$6</f>
        <v>0</v>
      </c>
      <c r="AF20" s="22">
        <f>P20*$C20*gsib!$B$7</f>
        <v>0</v>
      </c>
      <c r="AG20" s="22">
        <f>Q20*$C20*gsib!$B$8</f>
        <v>11</v>
      </c>
      <c r="AH20" s="22">
        <f>R20*$C20*gsib!$B$9</f>
        <v>0</v>
      </c>
      <c r="AI20" s="22">
        <f>S20*$C20*gsib!$B$10</f>
        <v>0</v>
      </c>
      <c r="AJ20" s="22">
        <f>T20*$C20*gsib!$B$11</f>
        <v>0</v>
      </c>
      <c r="AK20" s="22">
        <f>U20*$C20*gsib!$B$12</f>
        <v>0</v>
      </c>
      <c r="AL20" s="22">
        <f>V20*$C20*gsib!$B$13</f>
        <v>0</v>
      </c>
      <c r="AM20" s="22">
        <f t="shared" si="0"/>
        <v>11.275</v>
      </c>
      <c r="AN20" s="25">
        <f>AM20*constraints!$B$5</f>
        <v>5.4300276919372326E-4</v>
      </c>
      <c r="AO20" s="29">
        <f t="shared" si="1"/>
        <v>5.4300276919372323E-7</v>
      </c>
      <c r="AP20" s="23">
        <f t="shared" si="2"/>
        <v>5.4300276919372326E-4</v>
      </c>
      <c r="AQ20" s="23"/>
      <c r="AR20" s="8">
        <v>1000</v>
      </c>
      <c r="AS20" s="8">
        <v>500</v>
      </c>
      <c r="AT20" s="8">
        <v>-250</v>
      </c>
      <c r="AU20" s="22">
        <v>1499.9999998170979</v>
      </c>
      <c r="AV20" s="23"/>
      <c r="AW20" s="33">
        <f t="shared" si="3"/>
        <v>8.1450415369126845E-4</v>
      </c>
      <c r="AX20" s="31">
        <f>$J20*$AU20*$AW$47</f>
        <v>8.701652708670732</v>
      </c>
      <c r="AY20" s="31">
        <f>$I20*$AU20*$AW$47</f>
        <v>8.701652708670732</v>
      </c>
      <c r="AZ20" s="31">
        <f>$H20*$AU20*constraints!$B$4</f>
        <v>112.49999998628233</v>
      </c>
      <c r="BA20" s="31">
        <f>$J20*$AU20*$AW$48</f>
        <v>9.8266527085335547</v>
      </c>
      <c r="BB20" s="31">
        <f>$I20*$AU20*$AW$48</f>
        <v>9.8266527085335547</v>
      </c>
      <c r="BC20" s="31">
        <f>$H20*$AU20*constraints!$C$4</f>
        <v>142.4999999826243</v>
      </c>
      <c r="BD20" s="31">
        <f>$J20*$AU20*$AW$49</f>
        <v>11.326652708350652</v>
      </c>
      <c r="BE20" s="31">
        <f>$I20*$AU20*$AW$49</f>
        <v>11.326652708350652</v>
      </c>
      <c r="BF20" s="31">
        <f>$J20*$AU20*$AW$50</f>
        <v>17.326652707619047</v>
      </c>
      <c r="BG20" s="31">
        <f>$I20*$AU20*$AW$50</f>
        <v>17.326652707619047</v>
      </c>
    </row>
    <row r="21" spans="1:123" x14ac:dyDescent="0.2">
      <c r="A21" s="3">
        <f t="shared" si="4"/>
        <v>20</v>
      </c>
      <c r="B21" s="4" t="s">
        <v>93</v>
      </c>
      <c r="C21" s="8">
        <v>0</v>
      </c>
      <c r="D21" s="8">
        <v>0</v>
      </c>
      <c r="E21" s="8">
        <v>0</v>
      </c>
      <c r="F21" s="8">
        <v>100</v>
      </c>
      <c r="G21" s="8">
        <v>1</v>
      </c>
      <c r="H21" s="9">
        <v>1</v>
      </c>
      <c r="I21" s="10">
        <v>1</v>
      </c>
      <c r="J21" s="10">
        <v>0</v>
      </c>
      <c r="K21" s="14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7">
        <v>0</v>
      </c>
      <c r="X21" s="7">
        <v>0</v>
      </c>
      <c r="Y21" s="7">
        <v>0</v>
      </c>
      <c r="Z21" s="7">
        <v>0</v>
      </c>
      <c r="AA21" s="22">
        <f>K21*$C21*gsib!$B$2</f>
        <v>0</v>
      </c>
      <c r="AB21" s="22">
        <f>L21*$C21*gsib!$B$3</f>
        <v>0</v>
      </c>
      <c r="AC21" s="22">
        <f>M21*$C21*gsib!$B$4</f>
        <v>0</v>
      </c>
      <c r="AD21" s="22">
        <f>N21*$C21*gsib!$B$5</f>
        <v>0</v>
      </c>
      <c r="AE21" s="22">
        <f>O21*$C21*gsib!$B$6</f>
        <v>0</v>
      </c>
      <c r="AF21" s="22">
        <f>P21*$C21*gsib!$B$7</f>
        <v>0</v>
      </c>
      <c r="AG21" s="22">
        <f>Q21*$C21*gsib!$B$8</f>
        <v>0</v>
      </c>
      <c r="AH21" s="22">
        <f>R21*$C21*gsib!$B$9</f>
        <v>0</v>
      </c>
      <c r="AI21" s="22">
        <f>S21*$C21*gsib!$B$10</f>
        <v>0</v>
      </c>
      <c r="AJ21" s="22">
        <f>T21*$C21*gsib!$B$11</f>
        <v>0</v>
      </c>
      <c r="AK21" s="22">
        <f>U21*$C21*gsib!$B$12</f>
        <v>0</v>
      </c>
      <c r="AL21" s="22">
        <f>V21*$C21*gsib!$B$13</f>
        <v>0</v>
      </c>
      <c r="AM21" s="22">
        <f t="shared" ref="AM21" si="5">SUM(AA21:AL21)</f>
        <v>0</v>
      </c>
      <c r="AN21" s="25">
        <f>AM21*constraints!$B$5</f>
        <v>0</v>
      </c>
      <c r="AO21" s="29">
        <f t="shared" si="1"/>
        <v>0</v>
      </c>
      <c r="AP21" s="23">
        <f t="shared" si="2"/>
        <v>0</v>
      </c>
      <c r="AQ21" s="23"/>
      <c r="AR21" s="8">
        <v>0</v>
      </c>
      <c r="AS21" s="8">
        <v>0</v>
      </c>
      <c r="AT21" s="8">
        <v>0</v>
      </c>
      <c r="AU21" s="22">
        <v>1.2376909779863341E-16</v>
      </c>
      <c r="AV21" s="23"/>
      <c r="AW21" s="33">
        <f t="shared" si="3"/>
        <v>0</v>
      </c>
      <c r="AX21" s="31">
        <f>$J21*$AU21*$AW$47</f>
        <v>0</v>
      </c>
      <c r="AY21" s="31">
        <f>$I21*$AU21*$AW$47</f>
        <v>1.4359942736540456E-17</v>
      </c>
      <c r="AZ21" s="31">
        <f>$H21*$AU21*constraints!$B$4</f>
        <v>9.2826823348975054E-18</v>
      </c>
      <c r="BA21" s="31">
        <f>$J21*$AU21*$AW$48</f>
        <v>0</v>
      </c>
      <c r="BB21" s="31">
        <f>$I21*$AU21*$AW$48</f>
        <v>1.6216479203519956E-17</v>
      </c>
      <c r="BC21" s="31">
        <f>$H21*$AU21*constraints!$C$4</f>
        <v>1.1758064290870173E-17</v>
      </c>
      <c r="BD21" s="31">
        <f>$J21*$AU21*$AW$49</f>
        <v>0</v>
      </c>
      <c r="BE21" s="31">
        <f>$I21*$AU21*$AW$49</f>
        <v>1.8691861159492622E-17</v>
      </c>
      <c r="BF21" s="31">
        <f>$J21*$AU21*$AW$50</f>
        <v>0</v>
      </c>
      <c r="BG21" s="31">
        <f>$I21*$AU21*$AW$50</f>
        <v>2.8593388983383297E-17</v>
      </c>
    </row>
    <row r="22" spans="1:123" x14ac:dyDescent="0.2">
      <c r="A22" s="3">
        <f t="shared" si="4"/>
        <v>21</v>
      </c>
      <c r="B22" s="4" t="s">
        <v>22</v>
      </c>
      <c r="C22" s="8">
        <v>180000</v>
      </c>
      <c r="D22" s="8">
        <v>60000</v>
      </c>
      <c r="E22" s="8">
        <v>-40000</v>
      </c>
      <c r="F22" s="8">
        <v>200</v>
      </c>
      <c r="G22" s="8">
        <v>-1</v>
      </c>
      <c r="H22" s="10">
        <v>0</v>
      </c>
      <c r="I22" s="10">
        <v>0</v>
      </c>
      <c r="J22" s="10">
        <v>0</v>
      </c>
      <c r="K22" s="16">
        <v>0</v>
      </c>
      <c r="L22" s="16">
        <v>0</v>
      </c>
      <c r="M22" s="16">
        <v>0</v>
      </c>
      <c r="N22" s="16">
        <v>0</v>
      </c>
      <c r="O22" s="14">
        <v>0</v>
      </c>
      <c r="P22" s="14">
        <v>0</v>
      </c>
      <c r="Q22" s="14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7">
        <v>0</v>
      </c>
      <c r="X22" s="7">
        <v>0</v>
      </c>
      <c r="Y22" s="7">
        <v>0</v>
      </c>
      <c r="Z22" s="7">
        <v>0</v>
      </c>
      <c r="AA22" s="22">
        <f>K22*$C22*gsib!$B$2</f>
        <v>0</v>
      </c>
      <c r="AB22" s="22">
        <f>L22*$C22*gsib!$B$3</f>
        <v>0</v>
      </c>
      <c r="AC22" s="22">
        <f>M22*$C22*gsib!$B$4</f>
        <v>0</v>
      </c>
      <c r="AD22" s="22">
        <f>N22*$C22*gsib!$B$5</f>
        <v>0</v>
      </c>
      <c r="AE22" s="22">
        <f>O22*$C22*gsib!$B$6</f>
        <v>0</v>
      </c>
      <c r="AF22" s="22">
        <f>P22*$C22*gsib!$B$7</f>
        <v>0</v>
      </c>
      <c r="AG22" s="22">
        <f>Q22*$C22*gsib!$B$8</f>
        <v>0</v>
      </c>
      <c r="AH22" s="22">
        <f>R22*$C22*gsib!$B$9</f>
        <v>0</v>
      </c>
      <c r="AI22" s="22">
        <f>S22*$C22*gsib!$B$10</f>
        <v>0</v>
      </c>
      <c r="AJ22" s="22">
        <f>T22*$C22*gsib!$B$11</f>
        <v>0</v>
      </c>
      <c r="AK22" s="22">
        <f>U22*$C22*gsib!$B$12</f>
        <v>0</v>
      </c>
      <c r="AL22" s="22">
        <f>V22*$C22*gsib!$B$13</f>
        <v>0</v>
      </c>
      <c r="AM22" s="22">
        <f t="shared" si="0"/>
        <v>0</v>
      </c>
      <c r="AN22" s="25">
        <f>AM22*constraints!$B$5</f>
        <v>0</v>
      </c>
      <c r="AO22" s="29">
        <f t="shared" si="1"/>
        <v>0</v>
      </c>
      <c r="AP22" s="23">
        <f t="shared" si="2"/>
        <v>0</v>
      </c>
      <c r="AQ22" s="23"/>
      <c r="AR22" s="8">
        <v>180000</v>
      </c>
      <c r="AS22" s="8">
        <v>60000</v>
      </c>
      <c r="AT22" s="8">
        <v>-40000</v>
      </c>
      <c r="AU22" s="22">
        <v>239999.99999956001</v>
      </c>
      <c r="AV22" s="23"/>
      <c r="AW22" s="33">
        <f t="shared" si="3"/>
        <v>0</v>
      </c>
      <c r="AX22" s="31">
        <f>$J22*$AU22*$AW$47</f>
        <v>0</v>
      </c>
      <c r="AY22" s="31">
        <f>$I22*$AU22*$AW$47</f>
        <v>0</v>
      </c>
      <c r="AZ22" s="31">
        <f>$H22*$AU22*constraints!$B$4</f>
        <v>0</v>
      </c>
      <c r="BA22" s="31">
        <f>$J22*$AU22*$AW$48</f>
        <v>0</v>
      </c>
      <c r="BB22" s="31">
        <f>$I22*$AU22*$AW$48</f>
        <v>0</v>
      </c>
      <c r="BC22" s="31">
        <f>$H22*$AU22*constraints!$C$4</f>
        <v>0</v>
      </c>
      <c r="BD22" s="31">
        <f>$J22*$AU22*$AW$49</f>
        <v>0</v>
      </c>
      <c r="BE22" s="31">
        <f>$I22*$AU22*$AW$49</f>
        <v>0</v>
      </c>
      <c r="BF22" s="31">
        <f>$J22*$AU22*$AW$50</f>
        <v>0</v>
      </c>
      <c r="BG22" s="31">
        <f>$I22*$AU22*$AW$50</f>
        <v>0</v>
      </c>
    </row>
    <row r="23" spans="1:123" x14ac:dyDescent="0.2">
      <c r="A23" s="3">
        <f t="shared" si="4"/>
        <v>22</v>
      </c>
      <c r="B23" s="4" t="s">
        <v>23</v>
      </c>
      <c r="C23" s="8">
        <v>63500</v>
      </c>
      <c r="D23" s="8">
        <v>25000</v>
      </c>
      <c r="E23" s="8">
        <v>-10000</v>
      </c>
      <c r="F23" s="8">
        <v>185</v>
      </c>
      <c r="G23" s="8">
        <v>-1</v>
      </c>
      <c r="H23" s="10">
        <v>0</v>
      </c>
      <c r="I23" s="10">
        <v>0</v>
      </c>
      <c r="J23" s="10">
        <v>0</v>
      </c>
      <c r="K23" s="16">
        <v>0</v>
      </c>
      <c r="L23" s="16">
        <v>0</v>
      </c>
      <c r="M23" s="16">
        <v>0</v>
      </c>
      <c r="N23" s="16">
        <v>0</v>
      </c>
      <c r="O23" s="14">
        <v>0</v>
      </c>
      <c r="P23" s="14">
        <v>0</v>
      </c>
      <c r="Q23" s="14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7">
        <v>0</v>
      </c>
      <c r="X23" s="7">
        <v>0</v>
      </c>
      <c r="Y23" s="7">
        <v>0</v>
      </c>
      <c r="Z23" s="7">
        <v>0</v>
      </c>
      <c r="AA23" s="22">
        <f>K23*$C23*gsib!$B$2</f>
        <v>0</v>
      </c>
      <c r="AB23" s="22">
        <f>L23*$C23*gsib!$B$3</f>
        <v>0</v>
      </c>
      <c r="AC23" s="22">
        <f>M23*$C23*gsib!$B$4</f>
        <v>0</v>
      </c>
      <c r="AD23" s="22">
        <f>N23*$C23*gsib!$B$5</f>
        <v>0</v>
      </c>
      <c r="AE23" s="22">
        <f>O23*$C23*gsib!$B$6</f>
        <v>0</v>
      </c>
      <c r="AF23" s="22">
        <f>P23*$C23*gsib!$B$7</f>
        <v>0</v>
      </c>
      <c r="AG23" s="22">
        <f>Q23*$C23*gsib!$B$8</f>
        <v>0</v>
      </c>
      <c r="AH23" s="22">
        <f>R23*$C23*gsib!$B$9</f>
        <v>0</v>
      </c>
      <c r="AI23" s="22">
        <f>S23*$C23*gsib!$B$10</f>
        <v>0</v>
      </c>
      <c r="AJ23" s="22">
        <f>T23*$C23*gsib!$B$11</f>
        <v>0</v>
      </c>
      <c r="AK23" s="22">
        <f>U23*$C23*gsib!$B$12</f>
        <v>0</v>
      </c>
      <c r="AL23" s="22">
        <f>V23*$C23*gsib!$B$13</f>
        <v>0</v>
      </c>
      <c r="AM23" s="22">
        <f t="shared" si="0"/>
        <v>0</v>
      </c>
      <c r="AN23" s="25">
        <f>AM23*constraints!$B$5</f>
        <v>0</v>
      </c>
      <c r="AO23" s="29">
        <f t="shared" si="1"/>
        <v>0</v>
      </c>
      <c r="AP23" s="23">
        <f t="shared" si="2"/>
        <v>0</v>
      </c>
      <c r="AQ23" s="23"/>
      <c r="AR23" s="8">
        <v>63500</v>
      </c>
      <c r="AS23" s="8">
        <v>25000</v>
      </c>
      <c r="AT23" s="8">
        <v>-10000</v>
      </c>
      <c r="AU23" s="22">
        <v>88499.99999951628</v>
      </c>
      <c r="AV23" s="23"/>
      <c r="AW23" s="33">
        <f t="shared" si="3"/>
        <v>0</v>
      </c>
      <c r="AX23" s="31">
        <f>$J23*$AU23*$AW$47</f>
        <v>0</v>
      </c>
      <c r="AY23" s="31">
        <f>$I23*$AU23*$AW$47</f>
        <v>0</v>
      </c>
      <c r="AZ23" s="31">
        <f>$H23*$AU23*constraints!$B$4</f>
        <v>0</v>
      </c>
      <c r="BA23" s="31">
        <f>$J23*$AU23*$AW$48</f>
        <v>0</v>
      </c>
      <c r="BB23" s="31">
        <f>$I23*$AU23*$AW$48</f>
        <v>0</v>
      </c>
      <c r="BC23" s="31">
        <f>$H23*$AU23*constraints!$C$4</f>
        <v>0</v>
      </c>
      <c r="BD23" s="31">
        <f>$J23*$AU23*$AW$49</f>
        <v>0</v>
      </c>
      <c r="BE23" s="31">
        <f>$I23*$AU23*$AW$49</f>
        <v>0</v>
      </c>
      <c r="BF23" s="31">
        <f>$J23*$AU23*$AW$50</f>
        <v>0</v>
      </c>
      <c r="BG23" s="31">
        <f>$I23*$AU23*$AW$50</f>
        <v>0</v>
      </c>
    </row>
    <row r="24" spans="1:123" x14ac:dyDescent="0.2">
      <c r="A24" s="3">
        <f t="shared" si="4"/>
        <v>23</v>
      </c>
      <c r="B24" s="4" t="s">
        <v>59</v>
      </c>
      <c r="C24" s="8">
        <v>80000</v>
      </c>
      <c r="D24" s="8">
        <v>30000</v>
      </c>
      <c r="E24" s="8">
        <v>-15000</v>
      </c>
      <c r="F24" s="8">
        <v>150</v>
      </c>
      <c r="G24" s="8">
        <v>-1</v>
      </c>
      <c r="H24" s="10">
        <v>0</v>
      </c>
      <c r="I24" s="10">
        <v>0</v>
      </c>
      <c r="J24" s="10">
        <v>0</v>
      </c>
      <c r="K24" s="16">
        <v>0</v>
      </c>
      <c r="L24" s="16">
        <v>0</v>
      </c>
      <c r="M24" s="16">
        <v>0</v>
      </c>
      <c r="N24" s="16">
        <v>0</v>
      </c>
      <c r="O24" s="14">
        <v>0</v>
      </c>
      <c r="P24" s="14">
        <v>0</v>
      </c>
      <c r="Q24" s="14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7">
        <v>0</v>
      </c>
      <c r="X24" s="7">
        <v>0</v>
      </c>
      <c r="Y24" s="7">
        <v>0</v>
      </c>
      <c r="Z24" s="7">
        <v>0</v>
      </c>
      <c r="AA24" s="22">
        <f>K24*$C24*gsib!$B$2</f>
        <v>0</v>
      </c>
      <c r="AB24" s="22">
        <f>L24*$C24*gsib!$B$3</f>
        <v>0</v>
      </c>
      <c r="AC24" s="22">
        <f>M24*$C24*gsib!$B$4</f>
        <v>0</v>
      </c>
      <c r="AD24" s="22">
        <f>N24*$C24*gsib!$B$5</f>
        <v>0</v>
      </c>
      <c r="AE24" s="22">
        <f>O24*$C24*gsib!$B$6</f>
        <v>0</v>
      </c>
      <c r="AF24" s="22">
        <f>P24*$C24*gsib!$B$7</f>
        <v>0</v>
      </c>
      <c r="AG24" s="22">
        <f>Q24*$C24*gsib!$B$8</f>
        <v>0</v>
      </c>
      <c r="AH24" s="22">
        <f>R24*$C24*gsib!$B$9</f>
        <v>0</v>
      </c>
      <c r="AI24" s="22">
        <f>S24*$C24*gsib!$B$10</f>
        <v>0</v>
      </c>
      <c r="AJ24" s="22">
        <f>T24*$C24*gsib!$B$11</f>
        <v>0</v>
      </c>
      <c r="AK24" s="22">
        <f>U24*$C24*gsib!$B$12</f>
        <v>0</v>
      </c>
      <c r="AL24" s="22">
        <f>V24*$C24*gsib!$B$13</f>
        <v>0</v>
      </c>
      <c r="AM24" s="22">
        <f t="shared" si="0"/>
        <v>0</v>
      </c>
      <c r="AN24" s="25">
        <f>AM24*constraints!$B$5</f>
        <v>0</v>
      </c>
      <c r="AO24" s="29">
        <f t="shared" si="1"/>
        <v>0</v>
      </c>
      <c r="AP24" s="23">
        <f t="shared" si="2"/>
        <v>0</v>
      </c>
      <c r="AQ24" s="23"/>
      <c r="AR24" s="8">
        <v>80000</v>
      </c>
      <c r="AS24" s="8">
        <v>30000</v>
      </c>
      <c r="AT24" s="8">
        <v>-15000</v>
      </c>
      <c r="AU24" s="22">
        <v>109999.9999993815</v>
      </c>
      <c r="AV24" s="23"/>
      <c r="AW24" s="33">
        <f t="shared" si="3"/>
        <v>0</v>
      </c>
      <c r="AX24" s="31">
        <f>$J24*$AU24*$AW$47</f>
        <v>0</v>
      </c>
      <c r="AY24" s="31">
        <f>$I24*$AU24*$AW$47</f>
        <v>0</v>
      </c>
      <c r="AZ24" s="31">
        <f>$H24*$AU24*constraints!$B$4</f>
        <v>0</v>
      </c>
      <c r="BA24" s="31">
        <f>$J24*$AU24*$AW$48</f>
        <v>0</v>
      </c>
      <c r="BB24" s="31">
        <f>$I24*$AU24*$AW$48</f>
        <v>0</v>
      </c>
      <c r="BC24" s="31">
        <f>$H24*$AU24*constraints!$C$4</f>
        <v>0</v>
      </c>
      <c r="BD24" s="31">
        <f>$J24*$AU24*$AW$49</f>
        <v>0</v>
      </c>
      <c r="BE24" s="31">
        <f>$I24*$AU24*$AW$49</f>
        <v>0</v>
      </c>
      <c r="BF24" s="31">
        <f>$J24*$AU24*$AW$50</f>
        <v>0</v>
      </c>
      <c r="BG24" s="31">
        <f>$I24*$AU24*$AW$50</f>
        <v>0</v>
      </c>
    </row>
    <row r="25" spans="1:123" x14ac:dyDescent="0.2">
      <c r="A25" s="3">
        <f t="shared" si="4"/>
        <v>24</v>
      </c>
      <c r="B25" s="4" t="s">
        <v>60</v>
      </c>
      <c r="C25" s="8">
        <v>20000</v>
      </c>
      <c r="D25" s="8">
        <v>6000</v>
      </c>
      <c r="E25" s="8">
        <v>-5000</v>
      </c>
      <c r="F25" s="8">
        <v>125</v>
      </c>
      <c r="G25" s="8">
        <v>-1</v>
      </c>
      <c r="H25" s="10">
        <v>0</v>
      </c>
      <c r="I25" s="10">
        <v>0</v>
      </c>
      <c r="J25" s="10">
        <v>0</v>
      </c>
      <c r="K25" s="16">
        <v>0</v>
      </c>
      <c r="L25" s="16">
        <v>0</v>
      </c>
      <c r="M25" s="16">
        <v>0</v>
      </c>
      <c r="N25" s="16">
        <v>0</v>
      </c>
      <c r="O25" s="14">
        <v>1</v>
      </c>
      <c r="P25" s="14">
        <v>0</v>
      </c>
      <c r="Q25" s="14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7">
        <v>0</v>
      </c>
      <c r="X25" s="7">
        <v>0</v>
      </c>
      <c r="Y25" s="7">
        <v>0</v>
      </c>
      <c r="Z25" s="7">
        <v>0</v>
      </c>
      <c r="AA25" s="22">
        <f>K25*$C25*gsib!$B$2</f>
        <v>0</v>
      </c>
      <c r="AB25" s="22">
        <f>L25*$C25*gsib!$B$3</f>
        <v>0</v>
      </c>
      <c r="AC25" s="22">
        <f>M25*$C25*gsib!$B$4</f>
        <v>0</v>
      </c>
      <c r="AD25" s="22">
        <f>N25*$C25*gsib!$B$5</f>
        <v>0</v>
      </c>
      <c r="AE25" s="22">
        <f>O25*$C25*gsib!$B$6</f>
        <v>10</v>
      </c>
      <c r="AF25" s="22">
        <f>P25*$C25*gsib!$B$7</f>
        <v>0</v>
      </c>
      <c r="AG25" s="22">
        <f>Q25*$C25*gsib!$B$8</f>
        <v>0</v>
      </c>
      <c r="AH25" s="22">
        <f>R25*$C25*gsib!$B$9</f>
        <v>0</v>
      </c>
      <c r="AI25" s="22">
        <f>S25*$C25*gsib!$B$10</f>
        <v>0</v>
      </c>
      <c r="AJ25" s="22">
        <f>T25*$C25*gsib!$B$11</f>
        <v>0</v>
      </c>
      <c r="AK25" s="22">
        <f>U25*$C25*gsib!$B$12</f>
        <v>0</v>
      </c>
      <c r="AL25" s="22">
        <f>V25*$C25*gsib!$B$13</f>
        <v>0</v>
      </c>
      <c r="AM25" s="22">
        <f t="shared" si="0"/>
        <v>10</v>
      </c>
      <c r="AN25" s="25">
        <f>AM25*constraints!$B$5</f>
        <v>4.8159890837580775E-4</v>
      </c>
      <c r="AO25" s="29">
        <f t="shared" si="1"/>
        <v>2.4079945418790387E-8</v>
      </c>
      <c r="AP25" s="23">
        <f t="shared" si="2"/>
        <v>4.8159890837580775E-4</v>
      </c>
      <c r="AQ25" s="23"/>
      <c r="AR25" s="8">
        <v>20000</v>
      </c>
      <c r="AS25" s="8">
        <v>6000</v>
      </c>
      <c r="AT25" s="8">
        <v>-5000</v>
      </c>
      <c r="AU25" s="22">
        <v>25999.99999914318</v>
      </c>
      <c r="AV25" s="23"/>
      <c r="AW25" s="33">
        <f t="shared" si="3"/>
        <v>6.2607858086791786E-4</v>
      </c>
      <c r="AX25" s="31">
        <f>$J25*$AU25*$AW$47</f>
        <v>0</v>
      </c>
      <c r="AY25" s="31">
        <f>$I25*$AU25*$AW$47</f>
        <v>0</v>
      </c>
      <c r="AZ25" s="31">
        <f>$H25*$AU25*constraints!$B$4</f>
        <v>0</v>
      </c>
      <c r="BA25" s="31">
        <f>$J25*$AU25*$AW$48</f>
        <v>0</v>
      </c>
      <c r="BB25" s="31">
        <f>$I25*$AU25*$AW$48</f>
        <v>0</v>
      </c>
      <c r="BC25" s="31">
        <f>$H25*$AU25*constraints!$C$4</f>
        <v>0</v>
      </c>
      <c r="BD25" s="31">
        <f>$J25*$AU25*$AW$49</f>
        <v>0</v>
      </c>
      <c r="BE25" s="31">
        <f>$I25*$AU25*$AW$49</f>
        <v>0</v>
      </c>
      <c r="BF25" s="31">
        <f>$J25*$AU25*$AW$50</f>
        <v>0</v>
      </c>
      <c r="BG25" s="31">
        <f>$I25*$AU25*$AW$50</f>
        <v>0</v>
      </c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</row>
    <row r="26" spans="1:123" x14ac:dyDescent="0.2">
      <c r="A26" s="3">
        <f t="shared" si="4"/>
        <v>25</v>
      </c>
      <c r="B26" s="4" t="s">
        <v>61</v>
      </c>
      <c r="C26" s="8">
        <v>15000</v>
      </c>
      <c r="D26" s="8">
        <v>15000</v>
      </c>
      <c r="E26" s="8">
        <v>-3000</v>
      </c>
      <c r="F26" s="8">
        <v>25</v>
      </c>
      <c r="G26" s="8">
        <v>-1</v>
      </c>
      <c r="H26" s="10">
        <v>0</v>
      </c>
      <c r="I26" s="10">
        <v>0</v>
      </c>
      <c r="J26" s="10">
        <v>0</v>
      </c>
      <c r="K26" s="16">
        <v>0</v>
      </c>
      <c r="L26" s="16">
        <v>0</v>
      </c>
      <c r="M26" s="16">
        <v>0</v>
      </c>
      <c r="N26" s="16">
        <v>0</v>
      </c>
      <c r="O26" s="14">
        <v>0</v>
      </c>
      <c r="P26" s="14">
        <v>0</v>
      </c>
      <c r="Q26" s="14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7">
        <v>0</v>
      </c>
      <c r="X26" s="7">
        <v>0</v>
      </c>
      <c r="Y26" s="7">
        <v>0</v>
      </c>
      <c r="Z26" s="7">
        <v>0</v>
      </c>
      <c r="AA26" s="22">
        <f>K26*$C26*gsib!$B$2</f>
        <v>0</v>
      </c>
      <c r="AB26" s="22">
        <f>L26*$C26*gsib!$B$3</f>
        <v>0</v>
      </c>
      <c r="AC26" s="22">
        <f>M26*$C26*gsib!$B$4</f>
        <v>0</v>
      </c>
      <c r="AD26" s="22">
        <f>N26*$C26*gsib!$B$5</f>
        <v>0</v>
      </c>
      <c r="AE26" s="22">
        <f>O26*$C26*gsib!$B$6</f>
        <v>0</v>
      </c>
      <c r="AF26" s="22">
        <f>P26*$C26*gsib!$B$7</f>
        <v>0</v>
      </c>
      <c r="AG26" s="22">
        <f>Q26*$C26*gsib!$B$8</f>
        <v>0</v>
      </c>
      <c r="AH26" s="22">
        <f>R26*$C26*gsib!$B$9</f>
        <v>0</v>
      </c>
      <c r="AI26" s="22">
        <f>S26*$C26*gsib!$B$10</f>
        <v>0</v>
      </c>
      <c r="AJ26" s="22">
        <f>T26*$C26*gsib!$B$11</f>
        <v>0</v>
      </c>
      <c r="AK26" s="22">
        <f>U26*$C26*gsib!$B$12</f>
        <v>0</v>
      </c>
      <c r="AL26" s="22">
        <f>V26*$C26*gsib!$B$13</f>
        <v>0</v>
      </c>
      <c r="AM26" s="22">
        <f t="shared" si="0"/>
        <v>0</v>
      </c>
      <c r="AN26" s="25">
        <f>AM26*constraints!$B$5</f>
        <v>0</v>
      </c>
      <c r="AO26" s="29">
        <f t="shared" si="1"/>
        <v>0</v>
      </c>
      <c r="AP26" s="23">
        <f t="shared" si="2"/>
        <v>0</v>
      </c>
      <c r="AQ26" s="23"/>
      <c r="AR26" s="8">
        <v>15000</v>
      </c>
      <c r="AS26" s="8">
        <v>15000</v>
      </c>
      <c r="AT26" s="8">
        <v>-3000</v>
      </c>
      <c r="AU26" s="22">
        <v>12000.00000026704</v>
      </c>
      <c r="AV26" s="23"/>
      <c r="AW26" s="33">
        <f t="shared" si="3"/>
        <v>0</v>
      </c>
      <c r="AX26" s="31">
        <f>$J26*$AU26*$AW$47</f>
        <v>0</v>
      </c>
      <c r="AY26" s="31">
        <f>$I26*$AU26*$AW$47</f>
        <v>0</v>
      </c>
      <c r="AZ26" s="31">
        <f>$H26*$AU26*constraints!$B$4</f>
        <v>0</v>
      </c>
      <c r="BA26" s="31">
        <f>$J26*$AU26*$AW$48</f>
        <v>0</v>
      </c>
      <c r="BB26" s="31">
        <f>$I26*$AU26*$AW$48</f>
        <v>0</v>
      </c>
      <c r="BC26" s="31">
        <f>$H26*$AU26*constraints!$C$4</f>
        <v>0</v>
      </c>
      <c r="BD26" s="31">
        <f>$J26*$AU26*$AW$49</f>
        <v>0</v>
      </c>
      <c r="BE26" s="31">
        <f>$I26*$AU26*$AW$49</f>
        <v>0</v>
      </c>
      <c r="BF26" s="31">
        <f>$J26*$AU26*$AW$50</f>
        <v>0</v>
      </c>
      <c r="BG26" s="31">
        <f>$I26*$AU26*$AW$50</f>
        <v>0</v>
      </c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</row>
    <row r="27" spans="1:123" x14ac:dyDescent="0.2">
      <c r="A27" s="3">
        <f t="shared" si="4"/>
        <v>26</v>
      </c>
      <c r="B27" s="4" t="s">
        <v>62</v>
      </c>
      <c r="C27" s="8">
        <v>5000</v>
      </c>
      <c r="D27" s="8">
        <v>2000</v>
      </c>
      <c r="E27" s="8">
        <v>-1500</v>
      </c>
      <c r="F27" s="8">
        <v>20</v>
      </c>
      <c r="G27" s="8">
        <v>-1</v>
      </c>
      <c r="H27" s="10">
        <v>0</v>
      </c>
      <c r="I27" s="10">
        <v>0</v>
      </c>
      <c r="J27" s="10">
        <v>0</v>
      </c>
      <c r="K27" s="16">
        <v>0</v>
      </c>
      <c r="L27" s="16">
        <v>0</v>
      </c>
      <c r="M27" s="16">
        <v>0</v>
      </c>
      <c r="N27" s="16">
        <v>0</v>
      </c>
      <c r="O27" s="14">
        <v>1</v>
      </c>
      <c r="P27" s="14">
        <v>0</v>
      </c>
      <c r="Q27" s="14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7">
        <v>0</v>
      </c>
      <c r="X27" s="7">
        <v>0</v>
      </c>
      <c r="Y27" s="7">
        <v>0</v>
      </c>
      <c r="Z27" s="7">
        <v>0</v>
      </c>
      <c r="AA27" s="22">
        <f>K27*$C27*gsib!$B$2</f>
        <v>0</v>
      </c>
      <c r="AB27" s="22">
        <f>L27*$C27*gsib!$B$3</f>
        <v>0</v>
      </c>
      <c r="AC27" s="22">
        <f>M27*$C27*gsib!$B$4</f>
        <v>0</v>
      </c>
      <c r="AD27" s="22">
        <f>N27*$C27*gsib!$B$5</f>
        <v>0</v>
      </c>
      <c r="AE27" s="22">
        <f>O27*$C27*gsib!$B$6</f>
        <v>2.5</v>
      </c>
      <c r="AF27" s="22">
        <f>P27*$C27*gsib!$B$7</f>
        <v>0</v>
      </c>
      <c r="AG27" s="22">
        <f>Q27*$C27*gsib!$B$8</f>
        <v>0</v>
      </c>
      <c r="AH27" s="22">
        <f>R27*$C27*gsib!$B$9</f>
        <v>0</v>
      </c>
      <c r="AI27" s="22">
        <f>S27*$C27*gsib!$B$10</f>
        <v>0</v>
      </c>
      <c r="AJ27" s="22">
        <f>T27*$C27*gsib!$B$11</f>
        <v>0</v>
      </c>
      <c r="AK27" s="22">
        <f>U27*$C27*gsib!$B$12</f>
        <v>0</v>
      </c>
      <c r="AL27" s="22">
        <f>V27*$C27*gsib!$B$13</f>
        <v>0</v>
      </c>
      <c r="AM27" s="22">
        <f t="shared" si="0"/>
        <v>2.5</v>
      </c>
      <c r="AN27" s="25">
        <f>AM27*constraints!$B$5</f>
        <v>1.2039972709395194E-4</v>
      </c>
      <c r="AO27" s="29">
        <f t="shared" si="1"/>
        <v>2.4079945418790387E-8</v>
      </c>
      <c r="AP27" s="23">
        <f t="shared" si="2"/>
        <v>1.2039972709395194E-4</v>
      </c>
      <c r="AQ27" s="23"/>
      <c r="AR27" s="8">
        <v>5000</v>
      </c>
      <c r="AS27" s="8">
        <v>2000</v>
      </c>
      <c r="AT27" s="8">
        <v>-1500</v>
      </c>
      <c r="AU27" s="22">
        <v>3500.00000395712</v>
      </c>
      <c r="AV27" s="23"/>
      <c r="AW27" s="33">
        <f t="shared" si="3"/>
        <v>8.4279809061053596E-5</v>
      </c>
      <c r="AX27" s="31">
        <f>$J27*$AU27*$AW$47</f>
        <v>0</v>
      </c>
      <c r="AY27" s="31">
        <f>$I27*$AU27*$AW$47</f>
        <v>0</v>
      </c>
      <c r="AZ27" s="31">
        <f>$H27*$AU27*constraints!$B$4</f>
        <v>0</v>
      </c>
      <c r="BA27" s="31">
        <f>$J27*$AU27*$AW$48</f>
        <v>0</v>
      </c>
      <c r="BB27" s="31">
        <f>$I27*$AU27*$AW$48</f>
        <v>0</v>
      </c>
      <c r="BC27" s="31">
        <f>$H27*$AU27*constraints!$C$4</f>
        <v>0</v>
      </c>
      <c r="BD27" s="31">
        <f>$J27*$AU27*$AW$49</f>
        <v>0</v>
      </c>
      <c r="BE27" s="31">
        <f>$I27*$AU27*$AW$49</f>
        <v>0</v>
      </c>
      <c r="BF27" s="31">
        <f>$J27*$AU27*$AW$50</f>
        <v>0</v>
      </c>
      <c r="BG27" s="31">
        <f>$I27*$AU27*$AW$50</f>
        <v>0</v>
      </c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</row>
    <row r="28" spans="1:123" x14ac:dyDescent="0.2">
      <c r="A28" s="3">
        <f t="shared" si="4"/>
        <v>27</v>
      </c>
      <c r="B28" s="4" t="s">
        <v>63</v>
      </c>
      <c r="C28" s="8">
        <v>40000</v>
      </c>
      <c r="D28" s="8">
        <v>35000</v>
      </c>
      <c r="E28" s="8">
        <v>-10000</v>
      </c>
      <c r="F28" s="8">
        <v>100</v>
      </c>
      <c r="G28" s="8">
        <v>-1</v>
      </c>
      <c r="H28" s="10">
        <v>0</v>
      </c>
      <c r="I28" s="10">
        <v>0</v>
      </c>
      <c r="J28" s="10">
        <v>0</v>
      </c>
      <c r="K28" s="16">
        <v>0</v>
      </c>
      <c r="L28" s="16">
        <v>0</v>
      </c>
      <c r="M28" s="16">
        <v>0</v>
      </c>
      <c r="N28" s="16">
        <v>0</v>
      </c>
      <c r="O28" s="14">
        <v>0</v>
      </c>
      <c r="P28" s="14">
        <v>0</v>
      </c>
      <c r="Q28" s="14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7">
        <v>0</v>
      </c>
      <c r="X28" s="7">
        <v>0</v>
      </c>
      <c r="Y28" s="7">
        <v>0</v>
      </c>
      <c r="Z28" s="7">
        <v>0</v>
      </c>
      <c r="AA28" s="22">
        <f>K28*$C28*gsib!$B$2</f>
        <v>0</v>
      </c>
      <c r="AB28" s="22">
        <f>L28*$C28*gsib!$B$3</f>
        <v>0</v>
      </c>
      <c r="AC28" s="22">
        <f>M28*$C28*gsib!$B$4</f>
        <v>0</v>
      </c>
      <c r="AD28" s="22">
        <f>N28*$C28*gsib!$B$5</f>
        <v>0</v>
      </c>
      <c r="AE28" s="22">
        <f>O28*$C28*gsib!$B$6</f>
        <v>0</v>
      </c>
      <c r="AF28" s="22">
        <f>P28*$C28*gsib!$B$7</f>
        <v>0</v>
      </c>
      <c r="AG28" s="22">
        <f>Q28*$C28*gsib!$B$8</f>
        <v>0</v>
      </c>
      <c r="AH28" s="22">
        <f>R28*$C28*gsib!$B$9</f>
        <v>0</v>
      </c>
      <c r="AI28" s="22">
        <f>S28*$C28*gsib!$B$10</f>
        <v>0</v>
      </c>
      <c r="AJ28" s="22">
        <f>T28*$C28*gsib!$B$11</f>
        <v>0</v>
      </c>
      <c r="AK28" s="22">
        <f>U28*$C28*gsib!$B$12</f>
        <v>0</v>
      </c>
      <c r="AL28" s="22">
        <f>V28*$C28*gsib!$B$13</f>
        <v>0</v>
      </c>
      <c r="AM28" s="22">
        <f t="shared" si="0"/>
        <v>0</v>
      </c>
      <c r="AN28" s="25">
        <f>AM28*constraints!$B$5</f>
        <v>0</v>
      </c>
      <c r="AO28" s="29">
        <f t="shared" si="1"/>
        <v>0</v>
      </c>
      <c r="AP28" s="23">
        <f t="shared" si="2"/>
        <v>0</v>
      </c>
      <c r="AQ28" s="23"/>
      <c r="AR28" s="8">
        <v>40000</v>
      </c>
      <c r="AS28" s="8">
        <v>35000</v>
      </c>
      <c r="AT28" s="8">
        <v>-10000</v>
      </c>
      <c r="AU28" s="22">
        <v>74999.999998929445</v>
      </c>
      <c r="AV28" s="23"/>
      <c r="AW28" s="33">
        <f t="shared" si="3"/>
        <v>0</v>
      </c>
      <c r="AX28" s="31">
        <f>$J28*$AU28*$AW$47</f>
        <v>0</v>
      </c>
      <c r="AY28" s="31">
        <f>$I28*$AU28*$AW$47</f>
        <v>0</v>
      </c>
      <c r="AZ28" s="31">
        <f>$H28*$AU28*constraints!$B$4</f>
        <v>0</v>
      </c>
      <c r="BA28" s="31">
        <f>$J28*$AU28*$AW$48</f>
        <v>0</v>
      </c>
      <c r="BB28" s="31">
        <f>$I28*$AU28*$AW$48</f>
        <v>0</v>
      </c>
      <c r="BC28" s="31">
        <f>$H28*$AU28*constraints!$C$4</f>
        <v>0</v>
      </c>
      <c r="BD28" s="31">
        <f>$J28*$AU28*$AW$49</f>
        <v>0</v>
      </c>
      <c r="BE28" s="31">
        <f>$I28*$AU28*$AW$49</f>
        <v>0</v>
      </c>
      <c r="BF28" s="31">
        <f>$J28*$AU28*$AW$50</f>
        <v>0</v>
      </c>
      <c r="BG28" s="31">
        <f>$I28*$AU28*$AW$50</f>
        <v>0</v>
      </c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</row>
    <row r="29" spans="1:123" x14ac:dyDescent="0.2">
      <c r="A29" s="3">
        <f t="shared" si="4"/>
        <v>28</v>
      </c>
      <c r="B29" s="4" t="s">
        <v>64</v>
      </c>
      <c r="C29" s="8">
        <v>25000</v>
      </c>
      <c r="D29" s="8">
        <v>7000</v>
      </c>
      <c r="E29" s="8">
        <v>-8000</v>
      </c>
      <c r="F29" s="8">
        <v>75</v>
      </c>
      <c r="G29" s="8">
        <v>-1</v>
      </c>
      <c r="H29" s="10">
        <v>0</v>
      </c>
      <c r="I29" s="10">
        <v>0</v>
      </c>
      <c r="J29" s="10">
        <v>0</v>
      </c>
      <c r="K29" s="16">
        <v>0</v>
      </c>
      <c r="L29" s="16">
        <v>0</v>
      </c>
      <c r="M29" s="16">
        <v>0</v>
      </c>
      <c r="N29" s="16">
        <v>0</v>
      </c>
      <c r="O29" s="14">
        <v>1</v>
      </c>
      <c r="P29" s="14">
        <v>0</v>
      </c>
      <c r="Q29" s="14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7">
        <v>0</v>
      </c>
      <c r="X29" s="7">
        <v>0</v>
      </c>
      <c r="Y29" s="7">
        <v>0</v>
      </c>
      <c r="Z29" s="7">
        <v>0</v>
      </c>
      <c r="AA29" s="22">
        <f>K29*$C29*gsib!$B$2</f>
        <v>0</v>
      </c>
      <c r="AB29" s="22">
        <f>L29*$C29*gsib!$B$3</f>
        <v>0</v>
      </c>
      <c r="AC29" s="22">
        <f>M29*$C29*gsib!$B$4</f>
        <v>0</v>
      </c>
      <c r="AD29" s="22">
        <f>N29*$C29*gsib!$B$5</f>
        <v>0</v>
      </c>
      <c r="AE29" s="22">
        <f>O29*$C29*gsib!$B$6</f>
        <v>12.5</v>
      </c>
      <c r="AF29" s="22">
        <f>P29*$C29*gsib!$B$7</f>
        <v>0</v>
      </c>
      <c r="AG29" s="22">
        <f>Q29*$C29*gsib!$B$8</f>
        <v>0</v>
      </c>
      <c r="AH29" s="22">
        <f>R29*$C29*gsib!$B$9</f>
        <v>0</v>
      </c>
      <c r="AI29" s="22">
        <f>S29*$C29*gsib!$B$10</f>
        <v>0</v>
      </c>
      <c r="AJ29" s="22">
        <f>T29*$C29*gsib!$B$11</f>
        <v>0</v>
      </c>
      <c r="AK29" s="22">
        <f>U29*$C29*gsib!$B$12</f>
        <v>0</v>
      </c>
      <c r="AL29" s="22">
        <f>V29*$C29*gsib!$B$13</f>
        <v>0</v>
      </c>
      <c r="AM29" s="22">
        <f t="shared" si="0"/>
        <v>12.5</v>
      </c>
      <c r="AN29" s="25">
        <f>AM29*constraints!$B$5</f>
        <v>6.0199863546975968E-4</v>
      </c>
      <c r="AO29" s="29">
        <f t="shared" si="1"/>
        <v>2.4079945418790387E-8</v>
      </c>
      <c r="AP29" s="23">
        <f t="shared" si="2"/>
        <v>6.0199863546975968E-4</v>
      </c>
      <c r="AQ29" s="23"/>
      <c r="AR29" s="8">
        <v>25000</v>
      </c>
      <c r="AS29" s="8">
        <v>7000</v>
      </c>
      <c r="AT29" s="8">
        <v>-8000</v>
      </c>
      <c r="AU29" s="22">
        <v>31999.9999980512</v>
      </c>
      <c r="AV29" s="23"/>
      <c r="AW29" s="33">
        <f t="shared" si="3"/>
        <v>7.7055825335436545E-4</v>
      </c>
      <c r="AX29" s="31">
        <f>$J29*$AU29*$AW$47</f>
        <v>0</v>
      </c>
      <c r="AY29" s="31">
        <f>$I29*$AU29*$AW$47</f>
        <v>0</v>
      </c>
      <c r="AZ29" s="31">
        <f>$H29*$AU29*constraints!$B$4</f>
        <v>0</v>
      </c>
      <c r="BA29" s="31">
        <f>$J29*$AU29*$AW$48</f>
        <v>0</v>
      </c>
      <c r="BB29" s="31">
        <f>$I29*$AU29*$AW$48</f>
        <v>0</v>
      </c>
      <c r="BC29" s="31">
        <f>$H29*$AU29*constraints!$C$4</f>
        <v>0</v>
      </c>
      <c r="BD29" s="31">
        <f>$J29*$AU29*$AW$49</f>
        <v>0</v>
      </c>
      <c r="BE29" s="31">
        <f>$I29*$AU29*$AW$49</f>
        <v>0</v>
      </c>
      <c r="BF29" s="31">
        <f>$J29*$AU29*$AW$50</f>
        <v>0</v>
      </c>
      <c r="BG29" s="31">
        <f>$I29*$AU29*$AW$50</f>
        <v>0</v>
      </c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</row>
    <row r="30" spans="1:123" x14ac:dyDescent="0.2">
      <c r="A30" s="3">
        <f t="shared" si="4"/>
        <v>29</v>
      </c>
      <c r="B30" s="4" t="s">
        <v>65</v>
      </c>
      <c r="C30" s="8">
        <v>17000</v>
      </c>
      <c r="D30" s="8">
        <v>5000</v>
      </c>
      <c r="E30" s="8">
        <v>-5000</v>
      </c>
      <c r="F30" s="8">
        <v>95</v>
      </c>
      <c r="G30" s="8">
        <v>-1</v>
      </c>
      <c r="H30" s="10">
        <v>0</v>
      </c>
      <c r="I30" s="10">
        <v>0</v>
      </c>
      <c r="J30" s="10">
        <v>0</v>
      </c>
      <c r="K30" s="16">
        <v>0</v>
      </c>
      <c r="L30" s="16">
        <v>0</v>
      </c>
      <c r="M30" s="16">
        <v>1</v>
      </c>
      <c r="N30" s="16">
        <v>0</v>
      </c>
      <c r="O30" s="14">
        <v>0</v>
      </c>
      <c r="P30" s="14">
        <v>0</v>
      </c>
      <c r="Q30" s="14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7">
        <v>0</v>
      </c>
      <c r="X30" s="7">
        <v>0</v>
      </c>
      <c r="Y30" s="7">
        <v>0</v>
      </c>
      <c r="Z30" s="7">
        <v>0</v>
      </c>
      <c r="AA30" s="22">
        <f>K30*$C30*gsib!$B$2</f>
        <v>0</v>
      </c>
      <c r="AB30" s="22">
        <f>L30*$C30*gsib!$B$3</f>
        <v>0</v>
      </c>
      <c r="AC30" s="22">
        <f>M30*$C30*gsib!$B$4</f>
        <v>8.5</v>
      </c>
      <c r="AD30" s="22">
        <f>N30*$C30*gsib!$B$5</f>
        <v>0</v>
      </c>
      <c r="AE30" s="22">
        <f>O30*$C30*gsib!$B$6</f>
        <v>0</v>
      </c>
      <c r="AF30" s="22">
        <f>P30*$C30*gsib!$B$7</f>
        <v>0</v>
      </c>
      <c r="AG30" s="22">
        <f>Q30*$C30*gsib!$B$8</f>
        <v>0</v>
      </c>
      <c r="AH30" s="22">
        <f>R30*$C30*gsib!$B$9</f>
        <v>0</v>
      </c>
      <c r="AI30" s="22">
        <f>S30*$C30*gsib!$B$10</f>
        <v>0</v>
      </c>
      <c r="AJ30" s="22">
        <f>T30*$C30*gsib!$B$11</f>
        <v>0</v>
      </c>
      <c r="AK30" s="22">
        <f>U30*$C30*gsib!$B$12</f>
        <v>0</v>
      </c>
      <c r="AL30" s="22">
        <f>V30*$C30*gsib!$B$13</f>
        <v>0</v>
      </c>
      <c r="AM30" s="22">
        <f t="shared" si="0"/>
        <v>8.5</v>
      </c>
      <c r="AN30" s="25">
        <f>AM30*constraints!$B$5</f>
        <v>4.093590721194366E-4</v>
      </c>
      <c r="AO30" s="29">
        <f t="shared" si="1"/>
        <v>2.4079945418790387E-8</v>
      </c>
      <c r="AP30" s="23">
        <f t="shared" si="2"/>
        <v>4.093590721194366E-4</v>
      </c>
      <c r="AQ30" s="23"/>
      <c r="AR30" s="8">
        <v>17000</v>
      </c>
      <c r="AS30" s="8">
        <v>5000</v>
      </c>
      <c r="AT30" s="8">
        <v>-5000</v>
      </c>
      <c r="AU30" s="22">
        <v>21999.999998720232</v>
      </c>
      <c r="AV30" s="23"/>
      <c r="AW30" s="33">
        <f t="shared" si="3"/>
        <v>5.2975879918257176E-4</v>
      </c>
      <c r="AX30" s="31">
        <f>$J30*$AU30*$AW$47</f>
        <v>0</v>
      </c>
      <c r="AY30" s="31">
        <f>$I30*$AU30*$AW$47</f>
        <v>0</v>
      </c>
      <c r="AZ30" s="31">
        <f>$H30*$AU30*constraints!$B$4</f>
        <v>0</v>
      </c>
      <c r="BA30" s="31">
        <f>$J30*$AU30*$AW$48</f>
        <v>0</v>
      </c>
      <c r="BB30" s="31">
        <f>$I30*$AU30*$AW$48</f>
        <v>0</v>
      </c>
      <c r="BC30" s="31">
        <f>$H30*$AU30*constraints!$C$4</f>
        <v>0</v>
      </c>
      <c r="BD30" s="31">
        <f>$J30*$AU30*$AW$49</f>
        <v>0</v>
      </c>
      <c r="BE30" s="31">
        <f>$I30*$AU30*$AW$49</f>
        <v>0</v>
      </c>
      <c r="BF30" s="31">
        <f>$J30*$AU30*$AW$50</f>
        <v>0</v>
      </c>
      <c r="BG30" s="31">
        <f>$I30*$AU30*$AW$50</f>
        <v>0</v>
      </c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</row>
    <row r="31" spans="1:123" x14ac:dyDescent="0.2">
      <c r="A31" s="3">
        <f t="shared" si="4"/>
        <v>30</v>
      </c>
      <c r="B31" s="4" t="s">
        <v>66</v>
      </c>
      <c r="C31" s="8">
        <v>8500</v>
      </c>
      <c r="D31" s="8">
        <v>4000</v>
      </c>
      <c r="E31" s="8">
        <v>-2000</v>
      </c>
      <c r="F31" s="8">
        <v>70</v>
      </c>
      <c r="G31" s="8">
        <v>-1</v>
      </c>
      <c r="H31" s="10">
        <v>0</v>
      </c>
      <c r="I31" s="10">
        <v>0</v>
      </c>
      <c r="J31" s="10">
        <v>0</v>
      </c>
      <c r="K31" s="16">
        <v>0</v>
      </c>
      <c r="L31" s="16">
        <v>0</v>
      </c>
      <c r="M31" s="16">
        <v>1</v>
      </c>
      <c r="N31" s="16">
        <v>0</v>
      </c>
      <c r="O31" s="14">
        <v>1</v>
      </c>
      <c r="P31" s="14">
        <v>0</v>
      </c>
      <c r="Q31" s="14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7">
        <v>0</v>
      </c>
      <c r="X31" s="7">
        <v>0</v>
      </c>
      <c r="Y31" s="7">
        <v>0</v>
      </c>
      <c r="Z31" s="7">
        <v>0</v>
      </c>
      <c r="AA31" s="22">
        <f>K31*$C31*gsib!$B$2</f>
        <v>0</v>
      </c>
      <c r="AB31" s="22">
        <f>L31*$C31*gsib!$B$3</f>
        <v>0</v>
      </c>
      <c r="AC31" s="22">
        <f>M31*$C31*gsib!$B$4</f>
        <v>4.25</v>
      </c>
      <c r="AD31" s="22">
        <f>N31*$C31*gsib!$B$5</f>
        <v>0</v>
      </c>
      <c r="AE31" s="22">
        <f>O31*$C31*gsib!$B$6</f>
        <v>4.25</v>
      </c>
      <c r="AF31" s="22">
        <f>P31*$C31*gsib!$B$7</f>
        <v>0</v>
      </c>
      <c r="AG31" s="22">
        <f>Q31*$C31*gsib!$B$8</f>
        <v>0</v>
      </c>
      <c r="AH31" s="22">
        <f>R31*$C31*gsib!$B$9</f>
        <v>0</v>
      </c>
      <c r="AI31" s="22">
        <f>S31*$C31*gsib!$B$10</f>
        <v>0</v>
      </c>
      <c r="AJ31" s="22">
        <f>T31*$C31*gsib!$B$11</f>
        <v>0</v>
      </c>
      <c r="AK31" s="22">
        <f>U31*$C31*gsib!$B$12</f>
        <v>0</v>
      </c>
      <c r="AL31" s="22">
        <f>V31*$C31*gsib!$B$13</f>
        <v>0</v>
      </c>
      <c r="AM31" s="22">
        <f t="shared" si="0"/>
        <v>8.5</v>
      </c>
      <c r="AN31" s="25">
        <f>AM31*constraints!$B$5</f>
        <v>4.093590721194366E-4</v>
      </c>
      <c r="AO31" s="29">
        <f t="shared" si="1"/>
        <v>4.8159890837580775E-8</v>
      </c>
      <c r="AP31" s="23">
        <f t="shared" si="2"/>
        <v>4.093590721194366E-4</v>
      </c>
      <c r="AQ31" s="23"/>
      <c r="AR31" s="8">
        <v>8500</v>
      </c>
      <c r="AS31" s="8">
        <v>4000</v>
      </c>
      <c r="AT31" s="8">
        <v>-2000</v>
      </c>
      <c r="AU31" s="22">
        <v>12499.99999723202</v>
      </c>
      <c r="AV31" s="23"/>
      <c r="AW31" s="33">
        <f t="shared" si="3"/>
        <v>6.0199863533645409E-4</v>
      </c>
      <c r="AX31" s="31">
        <f>$J31*$AU31*$AW$47</f>
        <v>0</v>
      </c>
      <c r="AY31" s="31">
        <f>$I31*$AU31*$AW$47</f>
        <v>0</v>
      </c>
      <c r="AZ31" s="31">
        <f>$H31*$AU31*constraints!$B$4</f>
        <v>0</v>
      </c>
      <c r="BA31" s="31">
        <f>$J31*$AU31*$AW$48</f>
        <v>0</v>
      </c>
      <c r="BB31" s="31">
        <f>$I31*$AU31*$AW$48</f>
        <v>0</v>
      </c>
      <c r="BC31" s="31">
        <f>$H31*$AU31*constraints!$C$4</f>
        <v>0</v>
      </c>
      <c r="BD31" s="31">
        <f>$J31*$AU31*$AW$49</f>
        <v>0</v>
      </c>
      <c r="BE31" s="31">
        <f>$I31*$AU31*$AW$49</f>
        <v>0</v>
      </c>
      <c r="BF31" s="31">
        <f>$J31*$AU31*$AW$50</f>
        <v>0</v>
      </c>
      <c r="BG31" s="31">
        <f>$I31*$AU31*$AW$50</f>
        <v>0</v>
      </c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</row>
    <row r="32" spans="1:123" x14ac:dyDescent="0.2">
      <c r="A32" s="3">
        <f t="shared" si="4"/>
        <v>31</v>
      </c>
      <c r="B32" s="4" t="s">
        <v>67</v>
      </c>
      <c r="C32" s="8">
        <v>20000</v>
      </c>
      <c r="D32" s="8">
        <v>20000</v>
      </c>
      <c r="E32" s="8">
        <v>-4000</v>
      </c>
      <c r="F32" s="8">
        <v>10</v>
      </c>
      <c r="G32" s="8">
        <v>-1</v>
      </c>
      <c r="H32" s="10">
        <v>0</v>
      </c>
      <c r="I32" s="10">
        <v>0</v>
      </c>
      <c r="J32" s="10">
        <v>0</v>
      </c>
      <c r="K32" s="16">
        <v>0</v>
      </c>
      <c r="L32" s="16">
        <v>0</v>
      </c>
      <c r="M32" s="16">
        <v>0</v>
      </c>
      <c r="N32" s="16">
        <v>0</v>
      </c>
      <c r="O32" s="14">
        <v>0</v>
      </c>
      <c r="P32" s="14">
        <v>0</v>
      </c>
      <c r="Q32" s="14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7">
        <v>0</v>
      </c>
      <c r="X32" s="7">
        <v>0</v>
      </c>
      <c r="Y32" s="7">
        <v>0</v>
      </c>
      <c r="Z32" s="7">
        <v>0</v>
      </c>
      <c r="AA32" s="22">
        <f>K32*$C32*gsib!$B$2</f>
        <v>0</v>
      </c>
      <c r="AB32" s="22">
        <f>L32*$C32*gsib!$B$3</f>
        <v>0</v>
      </c>
      <c r="AC32" s="22">
        <f>M32*$C32*gsib!$B$4</f>
        <v>0</v>
      </c>
      <c r="AD32" s="22">
        <f>N32*$C32*gsib!$B$5</f>
        <v>0</v>
      </c>
      <c r="AE32" s="22">
        <f>O32*$C32*gsib!$B$6</f>
        <v>0</v>
      </c>
      <c r="AF32" s="22">
        <f>P32*$C32*gsib!$B$7</f>
        <v>0</v>
      </c>
      <c r="AG32" s="22">
        <f>Q32*$C32*gsib!$B$8</f>
        <v>0</v>
      </c>
      <c r="AH32" s="22">
        <f>R32*$C32*gsib!$B$9</f>
        <v>0</v>
      </c>
      <c r="AI32" s="22">
        <f>S32*$C32*gsib!$B$10</f>
        <v>0</v>
      </c>
      <c r="AJ32" s="22">
        <f>T32*$C32*gsib!$B$11</f>
        <v>0</v>
      </c>
      <c r="AK32" s="22">
        <f>U32*$C32*gsib!$B$12</f>
        <v>0</v>
      </c>
      <c r="AL32" s="22">
        <f>V32*$C32*gsib!$B$13</f>
        <v>0</v>
      </c>
      <c r="AM32" s="22">
        <f t="shared" si="0"/>
        <v>0</v>
      </c>
      <c r="AN32" s="25">
        <f>AM32*constraints!$B$5</f>
        <v>0</v>
      </c>
      <c r="AO32" s="29">
        <f t="shared" si="1"/>
        <v>0</v>
      </c>
      <c r="AP32" s="23">
        <f t="shared" si="2"/>
        <v>0</v>
      </c>
      <c r="AQ32" s="23"/>
      <c r="AR32" s="8">
        <v>20000</v>
      </c>
      <c r="AS32" s="8">
        <v>20000</v>
      </c>
      <c r="AT32" s="8">
        <v>-4000</v>
      </c>
      <c r="AU32" s="22">
        <v>16000.000002676939</v>
      </c>
      <c r="AV32" s="23"/>
      <c r="AW32" s="33">
        <f t="shared" si="3"/>
        <v>0</v>
      </c>
      <c r="AX32" s="31">
        <f>$J32*$AU32*$AW$47</f>
        <v>0</v>
      </c>
      <c r="AY32" s="31">
        <f>$I32*$AU32*$AW$47</f>
        <v>0</v>
      </c>
      <c r="AZ32" s="31">
        <f>$H32*$AU32*constraints!$B$4</f>
        <v>0</v>
      </c>
      <c r="BA32" s="31">
        <f>$J32*$AU32*$AW$48</f>
        <v>0</v>
      </c>
      <c r="BB32" s="31">
        <f>$I32*$AU32*$AW$48</f>
        <v>0</v>
      </c>
      <c r="BC32" s="31">
        <f>$H32*$AU32*constraints!$C$4</f>
        <v>0</v>
      </c>
      <c r="BD32" s="31">
        <f>$J32*$AU32*$AW$49</f>
        <v>0</v>
      </c>
      <c r="BE32" s="31">
        <f>$I32*$AU32*$AW$49</f>
        <v>0</v>
      </c>
      <c r="BF32" s="31">
        <f>$J32*$AU32*$AW$50</f>
        <v>0</v>
      </c>
      <c r="BG32" s="31">
        <f>$I32*$AU32*$AW$50</f>
        <v>0</v>
      </c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</row>
    <row r="33" spans="1:123" x14ac:dyDescent="0.2">
      <c r="A33" s="3">
        <f t="shared" si="4"/>
        <v>32</v>
      </c>
      <c r="B33" s="4" t="s">
        <v>68</v>
      </c>
      <c r="C33" s="8">
        <v>12000</v>
      </c>
      <c r="D33" s="8">
        <v>4000</v>
      </c>
      <c r="E33" s="8">
        <v>-2500</v>
      </c>
      <c r="F33" s="8">
        <v>5</v>
      </c>
      <c r="G33" s="8">
        <v>-1</v>
      </c>
      <c r="H33" s="10">
        <v>0</v>
      </c>
      <c r="I33" s="10">
        <v>0</v>
      </c>
      <c r="J33" s="10">
        <v>0</v>
      </c>
      <c r="K33" s="16">
        <v>0</v>
      </c>
      <c r="L33" s="16">
        <v>0</v>
      </c>
      <c r="M33" s="16">
        <v>0</v>
      </c>
      <c r="N33" s="16">
        <v>0</v>
      </c>
      <c r="O33" s="14">
        <v>1</v>
      </c>
      <c r="P33" s="14">
        <v>0</v>
      </c>
      <c r="Q33" s="14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7">
        <v>0</v>
      </c>
      <c r="X33" s="7">
        <v>0</v>
      </c>
      <c r="Y33" s="7">
        <v>0</v>
      </c>
      <c r="Z33" s="7">
        <v>0</v>
      </c>
      <c r="AA33" s="22">
        <f>K33*$C33*gsib!$B$2</f>
        <v>0</v>
      </c>
      <c r="AB33" s="22">
        <f>L33*$C33*gsib!$B$3</f>
        <v>0</v>
      </c>
      <c r="AC33" s="22">
        <f>M33*$C33*gsib!$B$4</f>
        <v>0</v>
      </c>
      <c r="AD33" s="22">
        <f>N33*$C33*gsib!$B$5</f>
        <v>0</v>
      </c>
      <c r="AE33" s="22">
        <f>O33*$C33*gsib!$B$6</f>
        <v>6</v>
      </c>
      <c r="AF33" s="22">
        <f>P33*$C33*gsib!$B$7</f>
        <v>0</v>
      </c>
      <c r="AG33" s="22">
        <f>Q33*$C33*gsib!$B$8</f>
        <v>0</v>
      </c>
      <c r="AH33" s="22">
        <f>R33*$C33*gsib!$B$9</f>
        <v>0</v>
      </c>
      <c r="AI33" s="22">
        <f>S33*$C33*gsib!$B$10</f>
        <v>0</v>
      </c>
      <c r="AJ33" s="22">
        <f>T33*$C33*gsib!$B$11</f>
        <v>0</v>
      </c>
      <c r="AK33" s="22">
        <f>U33*$C33*gsib!$B$12</f>
        <v>0</v>
      </c>
      <c r="AL33" s="22">
        <f>V33*$C33*gsib!$B$13</f>
        <v>0</v>
      </c>
      <c r="AM33" s="22">
        <f t="shared" si="0"/>
        <v>6</v>
      </c>
      <c r="AN33" s="25">
        <f>AM33*constraints!$B$5</f>
        <v>2.8895934502548467E-4</v>
      </c>
      <c r="AO33" s="29">
        <f t="shared" si="1"/>
        <v>2.4079945418790391E-8</v>
      </c>
      <c r="AP33" s="23">
        <f t="shared" si="2"/>
        <v>2.8895934502548467E-4</v>
      </c>
      <c r="AQ33" s="23"/>
      <c r="AR33" s="8">
        <v>12000</v>
      </c>
      <c r="AS33" s="8">
        <v>4000</v>
      </c>
      <c r="AT33" s="8">
        <v>-2500</v>
      </c>
      <c r="AU33" s="22">
        <v>9500.0000022538261</v>
      </c>
      <c r="AV33" s="23"/>
      <c r="AW33" s="33">
        <f t="shared" si="3"/>
        <v>2.2875948153278073E-4</v>
      </c>
      <c r="AX33" s="31">
        <f>$J33*$AU33*$AW$47</f>
        <v>0</v>
      </c>
      <c r="AY33" s="31">
        <f>$I33*$AU33*$AW$47</f>
        <v>0</v>
      </c>
      <c r="AZ33" s="31">
        <f>$H33*$AU33*constraints!$B$4</f>
        <v>0</v>
      </c>
      <c r="BA33" s="31">
        <f>$J33*$AU33*$AW$48</f>
        <v>0</v>
      </c>
      <c r="BB33" s="31">
        <f>$I33*$AU33*$AW$48</f>
        <v>0</v>
      </c>
      <c r="BC33" s="31">
        <f>$H33*$AU33*constraints!$C$4</f>
        <v>0</v>
      </c>
      <c r="BD33" s="31">
        <f>$J33*$AU33*$AW$49</f>
        <v>0</v>
      </c>
      <c r="BE33" s="31">
        <f>$I33*$AU33*$AW$49</f>
        <v>0</v>
      </c>
      <c r="BF33" s="31">
        <f>$J33*$AU33*$AW$50</f>
        <v>0</v>
      </c>
      <c r="BG33" s="31">
        <f>$I33*$AU33*$AW$50</f>
        <v>0</v>
      </c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</row>
    <row r="34" spans="1:123" x14ac:dyDescent="0.2">
      <c r="A34" s="3">
        <f t="shared" si="4"/>
        <v>33</v>
      </c>
      <c r="B34" s="4" t="s">
        <v>69</v>
      </c>
      <c r="C34" s="8">
        <v>7000</v>
      </c>
      <c r="D34" s="8">
        <v>3000</v>
      </c>
      <c r="E34" s="8">
        <v>-2000</v>
      </c>
      <c r="F34" s="8">
        <v>10</v>
      </c>
      <c r="G34" s="8">
        <v>-1</v>
      </c>
      <c r="H34" s="10">
        <v>0</v>
      </c>
      <c r="I34" s="10">
        <v>0</v>
      </c>
      <c r="J34" s="10">
        <v>0</v>
      </c>
      <c r="K34" s="16">
        <v>0</v>
      </c>
      <c r="L34" s="16">
        <v>0</v>
      </c>
      <c r="M34" s="16">
        <v>1</v>
      </c>
      <c r="N34" s="16">
        <v>0</v>
      </c>
      <c r="O34" s="14">
        <v>0</v>
      </c>
      <c r="P34" s="14">
        <v>0</v>
      </c>
      <c r="Q34" s="14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7">
        <v>0</v>
      </c>
      <c r="X34" s="7">
        <v>0</v>
      </c>
      <c r="Y34" s="7">
        <v>0</v>
      </c>
      <c r="Z34" s="7">
        <v>0</v>
      </c>
      <c r="AA34" s="22">
        <f>K34*$C34*gsib!$B$2</f>
        <v>0</v>
      </c>
      <c r="AB34" s="22">
        <f>L34*$C34*gsib!$B$3</f>
        <v>0</v>
      </c>
      <c r="AC34" s="22">
        <f>M34*$C34*gsib!$B$4</f>
        <v>3.5</v>
      </c>
      <c r="AD34" s="22">
        <f>N34*$C34*gsib!$B$5</f>
        <v>0</v>
      </c>
      <c r="AE34" s="22">
        <f>O34*$C34*gsib!$B$6</f>
        <v>0</v>
      </c>
      <c r="AF34" s="22">
        <f>P34*$C34*gsib!$B$7</f>
        <v>0</v>
      </c>
      <c r="AG34" s="22">
        <f>Q34*$C34*gsib!$B$8</f>
        <v>0</v>
      </c>
      <c r="AH34" s="22">
        <f>R34*$C34*gsib!$B$9</f>
        <v>0</v>
      </c>
      <c r="AI34" s="22">
        <f>S34*$C34*gsib!$B$10</f>
        <v>0</v>
      </c>
      <c r="AJ34" s="22">
        <f>T34*$C34*gsib!$B$11</f>
        <v>0</v>
      </c>
      <c r="AK34" s="22">
        <f>U34*$C34*gsib!$B$12</f>
        <v>0</v>
      </c>
      <c r="AL34" s="22">
        <f>V34*$C34*gsib!$B$13</f>
        <v>0</v>
      </c>
      <c r="AM34" s="22">
        <f t="shared" si="0"/>
        <v>3.5</v>
      </c>
      <c r="AN34" s="25">
        <f>AM34*constraints!$B$5</f>
        <v>1.6855961793153272E-4</v>
      </c>
      <c r="AO34" s="29">
        <f t="shared" si="1"/>
        <v>2.4079945418790387E-8</v>
      </c>
      <c r="AP34" s="23">
        <f t="shared" si="2"/>
        <v>1.6855961793153272E-4</v>
      </c>
      <c r="AQ34" s="23"/>
      <c r="AR34" s="8">
        <v>7000</v>
      </c>
      <c r="AS34" s="8">
        <v>3000</v>
      </c>
      <c r="AT34" s="8">
        <v>-2000</v>
      </c>
      <c r="AU34" s="22">
        <v>5000.0000027161386</v>
      </c>
      <c r="AV34" s="23"/>
      <c r="AW34" s="33">
        <f t="shared" si="3"/>
        <v>1.2039972715935641E-4</v>
      </c>
      <c r="AX34" s="31">
        <f>$J34*$AU34*$AW$47</f>
        <v>0</v>
      </c>
      <c r="AY34" s="31">
        <f>$I34*$AU34*$AW$47</f>
        <v>0</v>
      </c>
      <c r="AZ34" s="31">
        <f>$H34*$AU34*constraints!$B$4</f>
        <v>0</v>
      </c>
      <c r="BA34" s="31">
        <f>$J34*$AU34*$AW$48</f>
        <v>0</v>
      </c>
      <c r="BB34" s="31">
        <f>$I34*$AU34*$AW$48</f>
        <v>0</v>
      </c>
      <c r="BC34" s="31">
        <f>$H34*$AU34*constraints!$C$4</f>
        <v>0</v>
      </c>
      <c r="BD34" s="31">
        <f>$J34*$AU34*$AW$49</f>
        <v>0</v>
      </c>
      <c r="BE34" s="31">
        <f>$I34*$AU34*$AW$49</f>
        <v>0</v>
      </c>
      <c r="BF34" s="31">
        <f>$J34*$AU34*$AW$50</f>
        <v>0</v>
      </c>
      <c r="BG34" s="31">
        <f>$I34*$AU34*$AW$50</f>
        <v>0</v>
      </c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</row>
    <row r="35" spans="1:123" x14ac:dyDescent="0.2">
      <c r="A35" s="3">
        <f t="shared" si="4"/>
        <v>34</v>
      </c>
      <c r="B35" s="4" t="s">
        <v>70</v>
      </c>
      <c r="C35" s="8">
        <v>3000</v>
      </c>
      <c r="D35" s="8">
        <v>1000</v>
      </c>
      <c r="E35" s="8">
        <v>-1000</v>
      </c>
      <c r="F35" s="8">
        <v>0</v>
      </c>
      <c r="G35" s="8">
        <v>-1</v>
      </c>
      <c r="H35" s="10">
        <v>0</v>
      </c>
      <c r="I35" s="10">
        <v>0</v>
      </c>
      <c r="J35" s="10">
        <v>0</v>
      </c>
      <c r="K35" s="16">
        <v>0</v>
      </c>
      <c r="L35" s="16">
        <v>0</v>
      </c>
      <c r="M35" s="16">
        <v>1</v>
      </c>
      <c r="N35" s="16">
        <v>0</v>
      </c>
      <c r="O35" s="14">
        <v>1</v>
      </c>
      <c r="P35" s="14">
        <v>0</v>
      </c>
      <c r="Q35" s="14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7">
        <v>0</v>
      </c>
      <c r="X35" s="7">
        <v>0</v>
      </c>
      <c r="Y35" s="7">
        <v>0</v>
      </c>
      <c r="Z35" s="7">
        <v>0</v>
      </c>
      <c r="AA35" s="22">
        <f>K35*$C35*gsib!$B$2</f>
        <v>0</v>
      </c>
      <c r="AB35" s="22">
        <f>L35*$C35*gsib!$B$3</f>
        <v>0</v>
      </c>
      <c r="AC35" s="22">
        <f>M35*$C35*gsib!$B$4</f>
        <v>1.5</v>
      </c>
      <c r="AD35" s="22">
        <f>N35*$C35*gsib!$B$5</f>
        <v>0</v>
      </c>
      <c r="AE35" s="22">
        <f>O35*$C35*gsib!$B$6</f>
        <v>1.5</v>
      </c>
      <c r="AF35" s="22">
        <f>P35*$C35*gsib!$B$7</f>
        <v>0</v>
      </c>
      <c r="AG35" s="22">
        <f>Q35*$C35*gsib!$B$8</f>
        <v>0</v>
      </c>
      <c r="AH35" s="22">
        <f>R35*$C35*gsib!$B$9</f>
        <v>0</v>
      </c>
      <c r="AI35" s="22">
        <f>S35*$C35*gsib!$B$10</f>
        <v>0</v>
      </c>
      <c r="AJ35" s="22">
        <f>T35*$C35*gsib!$B$11</f>
        <v>0</v>
      </c>
      <c r="AK35" s="22">
        <f>U35*$C35*gsib!$B$12</f>
        <v>0</v>
      </c>
      <c r="AL35" s="22">
        <f>V35*$C35*gsib!$B$13</f>
        <v>0</v>
      </c>
      <c r="AM35" s="22">
        <f t="shared" si="0"/>
        <v>3</v>
      </c>
      <c r="AN35" s="25">
        <f>AM35*constraints!$B$5</f>
        <v>1.4447967251274234E-4</v>
      </c>
      <c r="AO35" s="29">
        <f t="shared" si="1"/>
        <v>4.8159890837580781E-8</v>
      </c>
      <c r="AP35" s="23">
        <f t="shared" si="2"/>
        <v>1.4447967251274234E-4</v>
      </c>
      <c r="AQ35" s="23"/>
      <c r="AR35" s="8">
        <v>3000</v>
      </c>
      <c r="AS35" s="8">
        <v>1000</v>
      </c>
      <c r="AT35" s="8">
        <v>-1000</v>
      </c>
      <c r="AU35" s="22">
        <v>2000.000001659035</v>
      </c>
      <c r="AV35" s="23"/>
      <c r="AW35" s="33">
        <f t="shared" si="3"/>
        <v>9.6319781755060504E-5</v>
      </c>
      <c r="AX35" s="31">
        <f>$J35*$AU35*$AW$47</f>
        <v>0</v>
      </c>
      <c r="AY35" s="31">
        <f>$I35*$AU35*$AW$47</f>
        <v>0</v>
      </c>
      <c r="AZ35" s="31">
        <f>$H35*$AU35*constraints!$B$4</f>
        <v>0</v>
      </c>
      <c r="BA35" s="31">
        <f>$J35*$AU35*$AW$48</f>
        <v>0</v>
      </c>
      <c r="BB35" s="31">
        <f>$I35*$AU35*$AW$48</f>
        <v>0</v>
      </c>
      <c r="BC35" s="31">
        <f>$H35*$AU35*constraints!$C$4</f>
        <v>0</v>
      </c>
      <c r="BD35" s="31">
        <f>$J35*$AU35*$AW$49</f>
        <v>0</v>
      </c>
      <c r="BE35" s="31">
        <f>$I35*$AU35*$AW$49</f>
        <v>0</v>
      </c>
      <c r="BF35" s="31">
        <f>$J35*$AU35*$AW$50</f>
        <v>0</v>
      </c>
      <c r="BG35" s="31">
        <f>$I35*$AU35*$AW$50</f>
        <v>0</v>
      </c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</row>
    <row r="36" spans="1:123" x14ac:dyDescent="0.2">
      <c r="A36" s="3">
        <f t="shared" si="4"/>
        <v>35</v>
      </c>
      <c r="B36" s="4" t="s">
        <v>24</v>
      </c>
      <c r="C36" s="8">
        <v>53000</v>
      </c>
      <c r="D36" s="8">
        <v>1000000</v>
      </c>
      <c r="E36" s="8">
        <v>-50000</v>
      </c>
      <c r="F36" s="8">
        <v>-20</v>
      </c>
      <c r="G36" s="8">
        <v>-1</v>
      </c>
      <c r="H36" s="10">
        <v>0</v>
      </c>
      <c r="I36" s="10">
        <v>0</v>
      </c>
      <c r="J36" s="10">
        <v>0</v>
      </c>
      <c r="K36" s="16">
        <v>0</v>
      </c>
      <c r="L36" s="16">
        <v>0</v>
      </c>
      <c r="M36" s="16">
        <v>0</v>
      </c>
      <c r="N36" s="16">
        <v>0</v>
      </c>
      <c r="O36" s="14">
        <v>0</v>
      </c>
      <c r="P36" s="14">
        <v>0</v>
      </c>
      <c r="Q36" s="14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7">
        <v>0</v>
      </c>
      <c r="X36" s="7">
        <v>0</v>
      </c>
      <c r="Y36" s="7">
        <v>0</v>
      </c>
      <c r="Z36" s="7">
        <v>0</v>
      </c>
      <c r="AA36" s="22">
        <f>K36*$C36*gsib!$B$2</f>
        <v>0</v>
      </c>
      <c r="AB36" s="22">
        <f>L36*$C36*gsib!$B$3</f>
        <v>0</v>
      </c>
      <c r="AC36" s="22">
        <f>M36*$C36*gsib!$B$4</f>
        <v>0</v>
      </c>
      <c r="AD36" s="22">
        <f>N36*$C36*gsib!$B$5</f>
        <v>0</v>
      </c>
      <c r="AE36" s="22">
        <f>O36*$C36*gsib!$B$6</f>
        <v>0</v>
      </c>
      <c r="AF36" s="22">
        <f>P36*$C36*gsib!$B$7</f>
        <v>0</v>
      </c>
      <c r="AG36" s="22">
        <f>Q36*$C36*gsib!$B$8</f>
        <v>0</v>
      </c>
      <c r="AH36" s="22">
        <f>R36*$C36*gsib!$B$9</f>
        <v>0</v>
      </c>
      <c r="AI36" s="22">
        <f>S36*$C36*gsib!$B$10</f>
        <v>0</v>
      </c>
      <c r="AJ36" s="22">
        <f>T36*$C36*gsib!$B$11</f>
        <v>0</v>
      </c>
      <c r="AK36" s="22">
        <f>U36*$C36*gsib!$B$12</f>
        <v>0</v>
      </c>
      <c r="AL36" s="22">
        <f>V36*$C36*gsib!$B$13</f>
        <v>0</v>
      </c>
      <c r="AM36" s="22">
        <f t="shared" si="0"/>
        <v>0</v>
      </c>
      <c r="AN36" s="25">
        <f>AM36*constraints!$B$5</f>
        <v>0</v>
      </c>
      <c r="AO36" s="29">
        <f t="shared" si="1"/>
        <v>0</v>
      </c>
      <c r="AP36" s="23">
        <f t="shared" si="2"/>
        <v>0</v>
      </c>
      <c r="AQ36" s="23"/>
      <c r="AR36" s="8">
        <v>53000</v>
      </c>
      <c r="AS36" s="8">
        <v>1000000</v>
      </c>
      <c r="AT36" s="8">
        <v>-50000</v>
      </c>
      <c r="AU36" s="22">
        <v>3000.000001468341</v>
      </c>
      <c r="AV36" s="23"/>
      <c r="AW36" s="33">
        <f t="shared" si="3"/>
        <v>0</v>
      </c>
      <c r="AX36" s="31">
        <f>$J36*$AU36*$AW$47</f>
        <v>0</v>
      </c>
      <c r="AY36" s="31">
        <f>$I36*$AU36*$AW$47</f>
        <v>0</v>
      </c>
      <c r="AZ36" s="31">
        <f>$H36*$AU36*constraints!$B$4</f>
        <v>0</v>
      </c>
      <c r="BA36" s="31">
        <f>$J36*$AU36*$AW$48</f>
        <v>0</v>
      </c>
      <c r="BB36" s="31">
        <f>$I36*$AU36*$AW$48</f>
        <v>0</v>
      </c>
      <c r="BC36" s="31">
        <f>$H36*$AU36*constraints!$C$4</f>
        <v>0</v>
      </c>
      <c r="BD36" s="31">
        <f>$J36*$AU36*$AW$49</f>
        <v>0</v>
      </c>
      <c r="BE36" s="31">
        <f>$I36*$AU36*$AW$49</f>
        <v>0</v>
      </c>
      <c r="BF36" s="31">
        <f>$J36*$AU36*$AW$50</f>
        <v>0</v>
      </c>
      <c r="BG36" s="31">
        <f>$I36*$AU36*$AW$50</f>
        <v>0</v>
      </c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</row>
    <row r="37" spans="1:123" x14ac:dyDescent="0.2">
      <c r="A37" s="3">
        <f t="shared" si="4"/>
        <v>36</v>
      </c>
      <c r="B37" s="4" t="s">
        <v>92</v>
      </c>
      <c r="C37" s="8">
        <f>C21</f>
        <v>0</v>
      </c>
      <c r="D37" s="8">
        <f t="shared" ref="D37:E37" si="6">D21</f>
        <v>0</v>
      </c>
      <c r="E37" s="8">
        <f t="shared" si="6"/>
        <v>0</v>
      </c>
      <c r="F37" s="8">
        <v>5</v>
      </c>
      <c r="G37" s="8">
        <v>-1</v>
      </c>
      <c r="H37" s="10">
        <v>0</v>
      </c>
      <c r="I37" s="10">
        <v>0</v>
      </c>
      <c r="J37" s="10">
        <v>0</v>
      </c>
      <c r="K37" s="16">
        <v>0</v>
      </c>
      <c r="L37" s="16">
        <v>0</v>
      </c>
      <c r="M37" s="16">
        <v>0</v>
      </c>
      <c r="N37" s="16">
        <v>0</v>
      </c>
      <c r="O37" s="14">
        <v>0</v>
      </c>
      <c r="P37" s="14">
        <v>0</v>
      </c>
      <c r="Q37" s="14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7">
        <v>0</v>
      </c>
      <c r="X37" s="7">
        <v>0</v>
      </c>
      <c r="Y37" s="7">
        <v>0</v>
      </c>
      <c r="Z37" s="7">
        <v>0</v>
      </c>
      <c r="AA37" s="22">
        <f>K37*$C37*gsib!$B$2</f>
        <v>0</v>
      </c>
      <c r="AB37" s="22">
        <f>L37*$C37*gsib!$B$3</f>
        <v>0</v>
      </c>
      <c r="AC37" s="22">
        <f>M37*$C37*gsib!$B$4</f>
        <v>0</v>
      </c>
      <c r="AD37" s="22">
        <f>N37*$C37*gsib!$B$5</f>
        <v>0</v>
      </c>
      <c r="AE37" s="22">
        <f>O37*$C37*gsib!$B$6</f>
        <v>0</v>
      </c>
      <c r="AF37" s="22">
        <f>P37*$C37*gsib!$B$7</f>
        <v>0</v>
      </c>
      <c r="AG37" s="22">
        <f>Q37*$C37*gsib!$B$8</f>
        <v>0</v>
      </c>
      <c r="AH37" s="22">
        <f>R37*$C37*gsib!$B$9</f>
        <v>0</v>
      </c>
      <c r="AI37" s="22">
        <f>S37*$C37*gsib!$B$10</f>
        <v>0</v>
      </c>
      <c r="AJ37" s="22">
        <f>T37*$C37*gsib!$B$11</f>
        <v>0</v>
      </c>
      <c r="AK37" s="22">
        <f>U37*$C37*gsib!$B$12</f>
        <v>0</v>
      </c>
      <c r="AL37" s="22">
        <f>V37*$C37*gsib!$B$13</f>
        <v>0</v>
      </c>
      <c r="AM37" s="22">
        <f t="shared" ref="AM37" si="7">SUM(AA37:AL37)</f>
        <v>0</v>
      </c>
      <c r="AN37" s="25">
        <f>AM37*constraints!$B$5</f>
        <v>0</v>
      </c>
      <c r="AO37" s="29">
        <f t="shared" si="1"/>
        <v>0</v>
      </c>
      <c r="AP37" s="23">
        <f t="shared" si="2"/>
        <v>0</v>
      </c>
      <c r="AQ37" s="23"/>
      <c r="AR37" s="8">
        <f>AR21</f>
        <v>0</v>
      </c>
      <c r="AS37" s="8">
        <f t="shared" ref="AS37:AT37" si="8">AS21</f>
        <v>0</v>
      </c>
      <c r="AT37" s="8">
        <f t="shared" si="8"/>
        <v>0</v>
      </c>
      <c r="AU37" s="22">
        <v>-3.9844064699640747E-17</v>
      </c>
      <c r="AV37" s="23"/>
      <c r="AW37" s="33">
        <f t="shared" si="3"/>
        <v>0</v>
      </c>
      <c r="AX37" s="31">
        <f>$J37*$AU37*$AW$47</f>
        <v>0</v>
      </c>
      <c r="AY37" s="31">
        <f>$I37*$AU37*$AW$47</f>
        <v>0</v>
      </c>
      <c r="AZ37" s="31">
        <f>$H37*$AU37*constraints!$B$4</f>
        <v>0</v>
      </c>
      <c r="BA37" s="31">
        <f>$J37*$AU37*$AW$48</f>
        <v>0</v>
      </c>
      <c r="BB37" s="31">
        <f>$I37*$AU37*$AW$48</f>
        <v>0</v>
      </c>
      <c r="BC37" s="31">
        <f>$H37*$AU37*constraints!$C$4</f>
        <v>0</v>
      </c>
      <c r="BD37" s="31">
        <f>$J37*$AU37*$AW$49</f>
        <v>0</v>
      </c>
      <c r="BE37" s="31">
        <f>$I37*$AU37*$AW$49</f>
        <v>0</v>
      </c>
      <c r="BF37" s="31">
        <f>$J37*$AU37*$AW$50</f>
        <v>0</v>
      </c>
      <c r="BG37" s="31">
        <f>$I37*$AU37*$AW$50</f>
        <v>0</v>
      </c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</row>
    <row r="38" spans="1:123" x14ac:dyDescent="0.2">
      <c r="A38" s="3">
        <f t="shared" si="4"/>
        <v>37</v>
      </c>
      <c r="B38" s="4" t="s">
        <v>25</v>
      </c>
      <c r="C38" s="8">
        <v>54000</v>
      </c>
      <c r="D38" s="8">
        <v>100000</v>
      </c>
      <c r="E38" s="8">
        <v>-52500</v>
      </c>
      <c r="F38" s="8">
        <v>-1000</v>
      </c>
      <c r="G38" s="8">
        <v>-1</v>
      </c>
      <c r="H38" s="10">
        <v>0</v>
      </c>
      <c r="I38" s="10">
        <v>0</v>
      </c>
      <c r="J38" s="10">
        <v>0</v>
      </c>
      <c r="K38" s="16">
        <v>0</v>
      </c>
      <c r="L38" s="16">
        <v>0</v>
      </c>
      <c r="M38" s="16">
        <v>0</v>
      </c>
      <c r="N38" s="16">
        <v>0</v>
      </c>
      <c r="O38" s="14">
        <v>0</v>
      </c>
      <c r="P38" s="15">
        <v>1</v>
      </c>
      <c r="Q38" s="14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8">
        <v>1</v>
      </c>
      <c r="X38" s="8">
        <v>1</v>
      </c>
      <c r="Y38" s="8">
        <v>1</v>
      </c>
      <c r="Z38" s="8">
        <v>1</v>
      </c>
      <c r="AA38" s="22">
        <f>K38*$C38*gsib!$B$2</f>
        <v>0</v>
      </c>
      <c r="AB38" s="22">
        <f>L38*$C38*gsib!$B$3</f>
        <v>0</v>
      </c>
      <c r="AC38" s="22">
        <f>M38*$C38*gsib!$B$4</f>
        <v>0</v>
      </c>
      <c r="AD38" s="22">
        <f>N38*$C38*gsib!$B$5</f>
        <v>0</v>
      </c>
      <c r="AE38" s="22">
        <f>O38*$C38*gsib!$B$6</f>
        <v>0</v>
      </c>
      <c r="AF38" s="22">
        <f>P38*$C38*gsib!$B$7</f>
        <v>16.2</v>
      </c>
      <c r="AG38" s="22">
        <f>Q38*$C38*gsib!$B$8</f>
        <v>0</v>
      </c>
      <c r="AH38" s="22">
        <f>R38*$C38*gsib!$B$9</f>
        <v>0</v>
      </c>
      <c r="AI38" s="22">
        <f>S38*$C38*gsib!$B$10</f>
        <v>0</v>
      </c>
      <c r="AJ38" s="22">
        <f>T38*$C38*gsib!$B$11</f>
        <v>0</v>
      </c>
      <c r="AK38" s="22">
        <f>U38*$C38*gsib!$B$12</f>
        <v>0</v>
      </c>
      <c r="AL38" s="22">
        <f>V38*$C38*gsib!$B$13</f>
        <v>0</v>
      </c>
      <c r="AM38" s="22">
        <f t="shared" si="0"/>
        <v>16.2</v>
      </c>
      <c r="AN38" s="25">
        <f>AM38*constraints!$B$5</f>
        <v>7.8019023156880856E-4</v>
      </c>
      <c r="AO38" s="29">
        <f t="shared" si="1"/>
        <v>1.4447967251274232E-8</v>
      </c>
      <c r="AP38" s="23">
        <f t="shared" si="2"/>
        <v>7.8019023156880856E-4</v>
      </c>
      <c r="AQ38" s="23"/>
      <c r="AR38" s="8">
        <v>54000</v>
      </c>
      <c r="AS38" s="8">
        <v>100000</v>
      </c>
      <c r="AT38" s="8">
        <v>-52500</v>
      </c>
      <c r="AU38" s="22">
        <v>63111.359661199131</v>
      </c>
      <c r="AV38" s="23"/>
      <c r="AW38" s="33">
        <f t="shared" si="3"/>
        <v>9.1183085756839464E-4</v>
      </c>
      <c r="AX38" s="31">
        <f>$J38*$AU38*$AW$47</f>
        <v>0</v>
      </c>
      <c r="AY38" s="31">
        <f>$I38*$AU38*$AW$47</f>
        <v>0</v>
      </c>
      <c r="AZ38" s="31">
        <f>$H38*$AU38*constraints!$B$4</f>
        <v>0</v>
      </c>
      <c r="BA38" s="31">
        <f>$J38*$AU38*$AW$48</f>
        <v>0</v>
      </c>
      <c r="BB38" s="31">
        <f>$I38*$AU38*$AW$48</f>
        <v>0</v>
      </c>
      <c r="BC38" s="31">
        <f>$H38*$AU38*constraints!$C$4</f>
        <v>0</v>
      </c>
      <c r="BD38" s="31">
        <f>$J38*$AU38*$AW$49</f>
        <v>0</v>
      </c>
      <c r="BE38" s="31">
        <f>$I38*$AU38*$AW$49</f>
        <v>0</v>
      </c>
      <c r="BF38" s="31">
        <f>$J38*$AU38*$AW$50</f>
        <v>0</v>
      </c>
      <c r="BG38" s="31">
        <f>$I38*$AU38*$AW$50</f>
        <v>0</v>
      </c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</row>
    <row r="39" spans="1:123" x14ac:dyDescent="0.2">
      <c r="A39" s="3">
        <f t="shared" si="4"/>
        <v>38</v>
      </c>
      <c r="B39" s="4" t="s">
        <v>40</v>
      </c>
      <c r="C39" s="8">
        <v>8000</v>
      </c>
      <c r="D39" s="8">
        <v>13000</v>
      </c>
      <c r="E39" s="8">
        <v>-7000</v>
      </c>
      <c r="F39" s="8">
        <v>-650</v>
      </c>
      <c r="G39" s="8">
        <v>-1</v>
      </c>
      <c r="H39" s="10">
        <v>0</v>
      </c>
      <c r="I39" s="10">
        <v>0</v>
      </c>
      <c r="J39" s="10">
        <v>0</v>
      </c>
      <c r="K39" s="16">
        <v>0</v>
      </c>
      <c r="L39" s="16">
        <v>0</v>
      </c>
      <c r="M39" s="16">
        <v>0</v>
      </c>
      <c r="N39" s="16">
        <v>0</v>
      </c>
      <c r="O39" s="14">
        <v>0</v>
      </c>
      <c r="P39" s="15">
        <v>1</v>
      </c>
      <c r="Q39" s="14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8">
        <v>0</v>
      </c>
      <c r="X39" s="8">
        <v>1</v>
      </c>
      <c r="Y39" s="8">
        <v>1</v>
      </c>
      <c r="Z39" s="8">
        <v>1</v>
      </c>
      <c r="AA39" s="22">
        <f>K39*$C39*gsib!$B$2</f>
        <v>0</v>
      </c>
      <c r="AB39" s="22">
        <f>L39*$C39*gsib!$B$3</f>
        <v>0</v>
      </c>
      <c r="AC39" s="22">
        <f>M39*$C39*gsib!$B$4</f>
        <v>0</v>
      </c>
      <c r="AD39" s="22">
        <f>N39*$C39*gsib!$B$5</f>
        <v>0</v>
      </c>
      <c r="AE39" s="22">
        <f>O39*$C39*gsib!$B$6</f>
        <v>0</v>
      </c>
      <c r="AF39" s="22">
        <f>P39*$C39*gsib!$B$7</f>
        <v>2.4</v>
      </c>
      <c r="AG39" s="22">
        <f>Q39*$C39*gsib!$B$8</f>
        <v>0</v>
      </c>
      <c r="AH39" s="22">
        <f>R39*$C39*gsib!$B$9</f>
        <v>0</v>
      </c>
      <c r="AI39" s="22">
        <f>S39*$C39*gsib!$B$10</f>
        <v>0</v>
      </c>
      <c r="AJ39" s="22">
        <f>T39*$C39*gsib!$B$11</f>
        <v>0</v>
      </c>
      <c r="AK39" s="22">
        <f>U39*$C39*gsib!$B$12</f>
        <v>0</v>
      </c>
      <c r="AL39" s="22">
        <f>V39*$C39*gsib!$B$13</f>
        <v>0</v>
      </c>
      <c r="AM39" s="22">
        <f t="shared" si="0"/>
        <v>2.4</v>
      </c>
      <c r="AN39" s="25">
        <f>AM39*constraints!$B$5</f>
        <v>1.1558373801019386E-4</v>
      </c>
      <c r="AO39" s="29">
        <f t="shared" si="1"/>
        <v>1.4447967251274232E-8</v>
      </c>
      <c r="AP39" s="23">
        <f t="shared" si="2"/>
        <v>1.1558373801019386E-4</v>
      </c>
      <c r="AQ39" s="23"/>
      <c r="AR39" s="8">
        <v>8000</v>
      </c>
      <c r="AS39" s="8">
        <v>13000</v>
      </c>
      <c r="AT39" s="8">
        <v>-7000</v>
      </c>
      <c r="AU39" s="22">
        <v>11241.98372089214</v>
      </c>
      <c r="AV39" s="23"/>
      <c r="AW39" s="33">
        <f t="shared" si="3"/>
        <v>1.6242381263880767E-4</v>
      </c>
      <c r="AX39" s="31">
        <f>$J39*$AU39*$AW$47</f>
        <v>0</v>
      </c>
      <c r="AY39" s="31">
        <f>$I39*$AU39*$AW$47</f>
        <v>0</v>
      </c>
      <c r="AZ39" s="31">
        <f>$H39*$AU39*constraints!$B$4</f>
        <v>0</v>
      </c>
      <c r="BA39" s="31">
        <f>$J39*$AU39*$AW$48</f>
        <v>0</v>
      </c>
      <c r="BB39" s="31">
        <f>$I39*$AU39*$AW$48</f>
        <v>0</v>
      </c>
      <c r="BC39" s="31">
        <f>$H39*$AU39*constraints!$C$4</f>
        <v>0</v>
      </c>
      <c r="BD39" s="31">
        <f>$J39*$AU39*$AW$49</f>
        <v>0</v>
      </c>
      <c r="BE39" s="31">
        <f>$I39*$AU39*$AW$49</f>
        <v>0</v>
      </c>
      <c r="BF39" s="31">
        <f>$J39*$AU39*$AW$50</f>
        <v>0</v>
      </c>
      <c r="BG39" s="31">
        <f>$I39*$AU39*$AW$50</f>
        <v>0</v>
      </c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</row>
    <row r="40" spans="1:123" x14ac:dyDescent="0.2">
      <c r="A40" s="3">
        <f t="shared" si="4"/>
        <v>39</v>
      </c>
      <c r="B40" s="4" t="s">
        <v>41</v>
      </c>
      <c r="C40" s="8">
        <v>11000</v>
      </c>
      <c r="D40" s="8">
        <v>20000</v>
      </c>
      <c r="E40" s="8">
        <v>-9500</v>
      </c>
      <c r="F40" s="8">
        <v>-200</v>
      </c>
      <c r="G40" s="8">
        <v>-1</v>
      </c>
      <c r="H40" s="10">
        <v>0</v>
      </c>
      <c r="I40" s="10">
        <v>0</v>
      </c>
      <c r="J40" s="10">
        <v>0</v>
      </c>
      <c r="K40" s="16">
        <v>0</v>
      </c>
      <c r="L40" s="16">
        <v>0</v>
      </c>
      <c r="M40" s="16">
        <v>0</v>
      </c>
      <c r="N40" s="16">
        <v>0</v>
      </c>
      <c r="O40" s="14">
        <v>0</v>
      </c>
      <c r="P40" s="15">
        <v>1</v>
      </c>
      <c r="Q40" s="14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8">
        <v>0</v>
      </c>
      <c r="X40" s="8">
        <v>0</v>
      </c>
      <c r="Y40" s="8">
        <v>1</v>
      </c>
      <c r="Z40" s="8">
        <v>1</v>
      </c>
      <c r="AA40" s="22">
        <f>K40*$C40*gsib!$B$2</f>
        <v>0</v>
      </c>
      <c r="AB40" s="22">
        <f>L40*$C40*gsib!$B$3</f>
        <v>0</v>
      </c>
      <c r="AC40" s="22">
        <f>M40*$C40*gsib!$B$4</f>
        <v>0</v>
      </c>
      <c r="AD40" s="22">
        <f>N40*$C40*gsib!$B$5</f>
        <v>0</v>
      </c>
      <c r="AE40" s="22">
        <f>O40*$C40*gsib!$B$6</f>
        <v>0</v>
      </c>
      <c r="AF40" s="22">
        <f>P40*$C40*gsib!$B$7</f>
        <v>3.3</v>
      </c>
      <c r="AG40" s="22">
        <f>Q40*$C40*gsib!$B$8</f>
        <v>0</v>
      </c>
      <c r="AH40" s="22">
        <f>R40*$C40*gsib!$B$9</f>
        <v>0</v>
      </c>
      <c r="AI40" s="22">
        <f>S40*$C40*gsib!$B$10</f>
        <v>0</v>
      </c>
      <c r="AJ40" s="22">
        <f>T40*$C40*gsib!$B$11</f>
        <v>0</v>
      </c>
      <c r="AK40" s="22">
        <f>U40*$C40*gsib!$B$12</f>
        <v>0</v>
      </c>
      <c r="AL40" s="22">
        <f>V40*$C40*gsib!$B$13</f>
        <v>0</v>
      </c>
      <c r="AM40" s="22">
        <f t="shared" si="0"/>
        <v>3.3</v>
      </c>
      <c r="AN40" s="25">
        <f>AM40*constraints!$B$5</f>
        <v>1.5892763976401656E-4</v>
      </c>
      <c r="AO40" s="29">
        <f t="shared" si="1"/>
        <v>1.4447967251274234E-8</v>
      </c>
      <c r="AP40" s="23">
        <f t="shared" si="2"/>
        <v>1.5892763976401656E-4</v>
      </c>
      <c r="AQ40" s="23"/>
      <c r="AR40" s="8">
        <v>11000</v>
      </c>
      <c r="AS40" s="8">
        <v>20000</v>
      </c>
      <c r="AT40" s="8">
        <v>-9500</v>
      </c>
      <c r="AU40" s="22">
        <v>7796.6201677555136</v>
      </c>
      <c r="AV40" s="23"/>
      <c r="AW40" s="33">
        <f t="shared" si="3"/>
        <v>1.1264531285435588E-4</v>
      </c>
      <c r="AX40" s="31">
        <f>$J40*$AU40*$AW$47</f>
        <v>0</v>
      </c>
      <c r="AY40" s="31">
        <f>$I40*$AU40*$AW$47</f>
        <v>0</v>
      </c>
      <c r="AZ40" s="31">
        <f>$H40*$AU40*constraints!$B$4</f>
        <v>0</v>
      </c>
      <c r="BA40" s="31">
        <f>$J40*$AU40*$AW$48</f>
        <v>0</v>
      </c>
      <c r="BB40" s="31">
        <f>$I40*$AU40*$AW$48</f>
        <v>0</v>
      </c>
      <c r="BC40" s="31">
        <f>$H40*$AU40*constraints!$C$4</f>
        <v>0</v>
      </c>
      <c r="BD40" s="31">
        <f>$J40*$AU40*$AW$49</f>
        <v>0</v>
      </c>
      <c r="BE40" s="31">
        <f>$I40*$AU40*$AW$49</f>
        <v>0</v>
      </c>
      <c r="BF40" s="31">
        <f>$J40*$AU40*$AW$50</f>
        <v>0</v>
      </c>
      <c r="BG40" s="31">
        <f>$I40*$AU40*$AW$50</f>
        <v>0</v>
      </c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</row>
    <row r="41" spans="1:123" x14ac:dyDescent="0.2">
      <c r="A41" s="3">
        <f t="shared" si="4"/>
        <v>40</v>
      </c>
      <c r="B41" s="4" t="s">
        <v>42</v>
      </c>
      <c r="C41" s="8">
        <v>43000</v>
      </c>
      <c r="D41" s="8">
        <v>60000</v>
      </c>
      <c r="E41" s="8">
        <v>-40000</v>
      </c>
      <c r="F41" s="8">
        <v>-120</v>
      </c>
      <c r="G41" s="8">
        <v>-1</v>
      </c>
      <c r="H41" s="10">
        <v>0</v>
      </c>
      <c r="I41" s="10">
        <v>0</v>
      </c>
      <c r="J41" s="10">
        <v>0</v>
      </c>
      <c r="K41" s="16">
        <v>0</v>
      </c>
      <c r="L41" s="16">
        <v>0</v>
      </c>
      <c r="M41" s="16">
        <v>0</v>
      </c>
      <c r="N41" s="16">
        <v>0</v>
      </c>
      <c r="O41" s="14">
        <v>0</v>
      </c>
      <c r="P41" s="15">
        <v>1</v>
      </c>
      <c r="Q41" s="14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8">
        <v>0</v>
      </c>
      <c r="X41" s="8">
        <v>0</v>
      </c>
      <c r="Y41" s="8">
        <v>0</v>
      </c>
      <c r="Z41" s="8">
        <v>1</v>
      </c>
      <c r="AA41" s="22">
        <f>K41*$C41*gsib!$B$2</f>
        <v>0</v>
      </c>
      <c r="AB41" s="22">
        <f>L41*$C41*gsib!$B$3</f>
        <v>0</v>
      </c>
      <c r="AC41" s="22">
        <f>M41*$C41*gsib!$B$4</f>
        <v>0</v>
      </c>
      <c r="AD41" s="22">
        <f>N41*$C41*gsib!$B$5</f>
        <v>0</v>
      </c>
      <c r="AE41" s="22">
        <f>O41*$C41*gsib!$B$6</f>
        <v>0</v>
      </c>
      <c r="AF41" s="22">
        <f>P41*$C41*gsib!$B$7</f>
        <v>12.899999999999999</v>
      </c>
      <c r="AG41" s="22">
        <f>Q41*$C41*gsib!$B$8</f>
        <v>0</v>
      </c>
      <c r="AH41" s="22">
        <f>R41*$C41*gsib!$B$9</f>
        <v>0</v>
      </c>
      <c r="AI41" s="22">
        <f>S41*$C41*gsib!$B$10</f>
        <v>0</v>
      </c>
      <c r="AJ41" s="22">
        <f>T41*$C41*gsib!$B$11</f>
        <v>0</v>
      </c>
      <c r="AK41" s="22">
        <f>U41*$C41*gsib!$B$12</f>
        <v>0</v>
      </c>
      <c r="AL41" s="22">
        <f>V41*$C41*gsib!$B$13</f>
        <v>0</v>
      </c>
      <c r="AM41" s="22">
        <f t="shared" si="0"/>
        <v>12.899999999999999</v>
      </c>
      <c r="AN41" s="25">
        <f>AM41*constraints!$B$5</f>
        <v>6.2126259180479194E-4</v>
      </c>
      <c r="AO41" s="29">
        <f t="shared" si="1"/>
        <v>1.444796725127423E-8</v>
      </c>
      <c r="AP41" s="23">
        <f t="shared" si="2"/>
        <v>6.2126259180479194E-4</v>
      </c>
      <c r="AQ41" s="23"/>
      <c r="AR41" s="8">
        <v>43000</v>
      </c>
      <c r="AS41" s="8">
        <v>60000</v>
      </c>
      <c r="AT41" s="8">
        <v>-40000</v>
      </c>
      <c r="AU41" s="22">
        <v>43516.808886038511</v>
      </c>
      <c r="AV41" s="30"/>
      <c r="AW41" s="33">
        <f t="shared" si="3"/>
        <v>6.2872942966544381E-4</v>
      </c>
      <c r="AX41" s="31">
        <f>$J41*$AU41*$AW$47</f>
        <v>0</v>
      </c>
      <c r="AY41" s="31">
        <f>$I41*$AU41*$AW$47</f>
        <v>0</v>
      </c>
      <c r="AZ41" s="31">
        <f>$H41*$AU41*constraints!$B$4</f>
        <v>0</v>
      </c>
      <c r="BA41" s="31">
        <f>$J41*$AU41*$AW$48</f>
        <v>0</v>
      </c>
      <c r="BB41" s="31">
        <f>$I41*$AU41*$AW$48</f>
        <v>0</v>
      </c>
      <c r="BC41" s="31">
        <f>$H41*$AU41*constraints!$C$4</f>
        <v>0</v>
      </c>
      <c r="BD41" s="31">
        <f>$J41*$AU41*$AW$49</f>
        <v>0</v>
      </c>
      <c r="BE41" s="31">
        <f>$I41*$AU41*$AW$49</f>
        <v>0</v>
      </c>
      <c r="BF41" s="31">
        <f>$J41*$AU41*$AW$50</f>
        <v>0</v>
      </c>
      <c r="BG41" s="31">
        <f>$I41*$AU41*$AW$50</f>
        <v>0</v>
      </c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</row>
    <row r="42" spans="1:123" x14ac:dyDescent="0.2">
      <c r="A42" s="4"/>
      <c r="B42" s="23"/>
      <c r="C42" s="23"/>
      <c r="D42" s="8"/>
      <c r="E42" s="8"/>
      <c r="F42" s="8"/>
      <c r="G42" s="8"/>
      <c r="H42" s="8"/>
      <c r="I42" s="8"/>
      <c r="J42" s="8"/>
      <c r="K42" s="9"/>
      <c r="L42" s="5"/>
      <c r="M42" s="5"/>
      <c r="N42" s="7"/>
      <c r="O42" s="7"/>
      <c r="P42" s="5"/>
      <c r="Q42" s="7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2">
        <f>SUM(AM2:AM41)</f>
        <v>622.92499999999984</v>
      </c>
      <c r="AN42" s="28">
        <f>SUM(AN2:AN41)</f>
        <v>3.0000000000000006E-2</v>
      </c>
      <c r="AP42" s="28"/>
      <c r="AQ42" s="23"/>
      <c r="AR42" s="23"/>
      <c r="AS42" s="23"/>
      <c r="AT42" s="23"/>
      <c r="AU42" s="23"/>
      <c r="AV42" s="23"/>
      <c r="AW42" s="23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</row>
    <row r="43" spans="1:123" x14ac:dyDescent="0.2">
      <c r="A43" s="5"/>
      <c r="B43" s="5"/>
      <c r="C43" s="5"/>
      <c r="D43" s="5"/>
      <c r="E43" s="5"/>
      <c r="F43" s="5"/>
      <c r="G43" s="5"/>
      <c r="H43" s="23"/>
      <c r="I43" s="23"/>
      <c r="J43" s="23"/>
      <c r="K43" s="23"/>
      <c r="L43" s="23"/>
      <c r="M43" s="23"/>
      <c r="N43" s="23"/>
      <c r="O43" s="23"/>
      <c r="P43" s="5"/>
      <c r="Q43" s="5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N43" s="23"/>
      <c r="AO43" s="23"/>
      <c r="AP43" s="23"/>
      <c r="AQ43" s="23"/>
      <c r="AR43" s="23"/>
      <c r="AS43" s="23"/>
      <c r="AT43" s="23"/>
      <c r="AU43" s="34"/>
      <c r="AV43" s="23"/>
      <c r="AW43" s="23">
        <f>SUM(AW2:AW41)</f>
        <v>3.6022036129756851E-2</v>
      </c>
      <c r="AX43" s="31">
        <f>SUM(AX2:AX41)</f>
        <v>63111.359661055969</v>
      </c>
      <c r="AY43" s="31">
        <f t="shared" ref="AY43:BG43" si="9">SUM(AY2:AY41)</f>
        <v>50553.710898161909</v>
      </c>
      <c r="AZ43" s="31">
        <f t="shared" si="9"/>
        <v>58700.007933106346</v>
      </c>
      <c r="BA43" s="31">
        <f t="shared" si="9"/>
        <v>71270.761327279994</v>
      </c>
      <c r="BB43" s="31">
        <f t="shared" si="9"/>
        <v>57089.587088305256</v>
      </c>
      <c r="BC43" s="31">
        <f t="shared" si="9"/>
        <v>74353.343381934697</v>
      </c>
      <c r="BD43" s="31">
        <f t="shared" si="9"/>
        <v>82149.963548911983</v>
      </c>
      <c r="BE43" s="31">
        <f t="shared" si="9"/>
        <v>65804.088675163031</v>
      </c>
      <c r="BF43" s="31">
        <f t="shared" si="9"/>
        <v>125666.77243544</v>
      </c>
      <c r="BG43" s="31">
        <f t="shared" si="9"/>
        <v>100662.09502259422</v>
      </c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</row>
    <row r="44" spans="1:123" x14ac:dyDescent="0.2">
      <c r="A44" s="5"/>
      <c r="B44" s="5"/>
      <c r="C44" s="8"/>
      <c r="D44" s="5"/>
      <c r="E44" s="5"/>
      <c r="F44" s="12"/>
      <c r="G44" s="5"/>
      <c r="H44" s="23"/>
      <c r="I44" s="23"/>
      <c r="J44" s="23"/>
      <c r="K44" s="23"/>
      <c r="L44" s="23"/>
      <c r="M44" s="23"/>
      <c r="N44" s="23"/>
      <c r="O44" s="23"/>
      <c r="P44" s="5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4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31"/>
      <c r="AY44" s="31"/>
      <c r="AZ44" s="31"/>
      <c r="BA44" s="31"/>
      <c r="BB44" s="31"/>
      <c r="BC44" s="31">
        <f>BC43-AX43</f>
        <v>11241.983720878728</v>
      </c>
      <c r="BD44" s="31">
        <f>BD43-BC43</f>
        <v>7796.6201669772854</v>
      </c>
      <c r="BE44" s="31"/>
      <c r="BF44" s="31">
        <f>BF43-BD43</f>
        <v>43516.808886528015</v>
      </c>
      <c r="BG44" s="31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</row>
    <row r="45" spans="1:123" x14ac:dyDescent="0.2">
      <c r="B45" s="5"/>
      <c r="C45" s="8"/>
      <c r="D45" s="5"/>
      <c r="E45" s="5"/>
      <c r="F45" s="5"/>
      <c r="G45" s="5"/>
      <c r="H45" s="23"/>
      <c r="I45" s="23"/>
      <c r="J45" s="23"/>
      <c r="K45" s="23"/>
      <c r="L45" s="23"/>
      <c r="M45" s="23"/>
      <c r="N45" s="23"/>
      <c r="O45" s="23"/>
      <c r="P45" s="5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6"/>
      <c r="AN45" s="23"/>
      <c r="AO45" s="23"/>
      <c r="AP45" s="23"/>
      <c r="AQ45" s="23"/>
      <c r="AR45" s="23"/>
      <c r="AS45" s="23"/>
      <c r="AT45" s="23"/>
      <c r="AU45" s="23"/>
      <c r="AV45" s="23"/>
      <c r="BA45" s="31"/>
      <c r="BB45" s="31"/>
      <c r="BC45" s="31"/>
      <c r="BD45" s="31"/>
      <c r="BE45" s="31"/>
      <c r="BF45" s="31"/>
      <c r="BG45" s="31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</row>
    <row r="46" spans="1:123" x14ac:dyDescent="0.2">
      <c r="B46" s="5"/>
      <c r="C46" s="5"/>
      <c r="D46" s="5"/>
      <c r="E46" s="5"/>
      <c r="F46" s="5"/>
      <c r="G46" s="5"/>
      <c r="H46" s="23"/>
      <c r="I46" s="23"/>
      <c r="J46" s="23"/>
      <c r="K46" s="23"/>
      <c r="L46" s="23"/>
      <c r="M46" s="23"/>
      <c r="N46" s="23"/>
      <c r="O46" s="23"/>
      <c r="P46" s="5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31"/>
      <c r="AY46" s="31" t="s">
        <v>109</v>
      </c>
      <c r="AZ46" s="31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</row>
    <row r="47" spans="1:123" x14ac:dyDescent="0.2">
      <c r="B47" s="4" t="s">
        <v>29</v>
      </c>
      <c r="C47" s="8">
        <f>SUM(C2:C21)</f>
        <v>665000</v>
      </c>
      <c r="D47" s="5"/>
      <c r="E47" s="5"/>
      <c r="F47" s="5"/>
      <c r="G47" s="5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32">
        <f>8%+AW43</f>
        <v>0.11602203612975685</v>
      </c>
      <c r="AX47" s="23"/>
      <c r="AY47" s="23" t="s">
        <v>110</v>
      </c>
      <c r="AZ47" s="22">
        <f>AU38</f>
        <v>63111.359661199131</v>
      </c>
      <c r="BA47" s="23"/>
      <c r="BB47" s="23" t="s">
        <v>95</v>
      </c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</row>
    <row r="48" spans="1:123" x14ac:dyDescent="0.2">
      <c r="B48" s="4" t="s">
        <v>30</v>
      </c>
      <c r="C48" s="8">
        <f>SUM(C22:C41)</f>
        <v>665000</v>
      </c>
      <c r="D48" s="5"/>
      <c r="E48" s="5"/>
      <c r="F48" s="5"/>
      <c r="G48" s="5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32">
        <f>AW47+1.5%</f>
        <v>0.13102203612975685</v>
      </c>
      <c r="AX48" s="23"/>
      <c r="AY48" s="23" t="s">
        <v>111</v>
      </c>
      <c r="AZ48" s="22">
        <f>AU39</f>
        <v>11241.98372089214</v>
      </c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</row>
    <row r="49" spans="2:123" x14ac:dyDescent="0.2">
      <c r="B49" s="4" t="s">
        <v>26</v>
      </c>
      <c r="C49" s="8">
        <f>C47-C48</f>
        <v>0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32">
        <f>AW48+2%</f>
        <v>0.15102203612975684</v>
      </c>
      <c r="AX49" s="23"/>
      <c r="AY49" s="23" t="s">
        <v>112</v>
      </c>
      <c r="AZ49" s="22">
        <f>AU40</f>
        <v>7796.6201677555136</v>
      </c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</row>
    <row r="50" spans="2:123" x14ac:dyDescent="0.2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32">
        <f>AW49+8%</f>
        <v>0.23102203612975686</v>
      </c>
      <c r="AX50" s="23"/>
      <c r="AY50" s="23" t="s">
        <v>113</v>
      </c>
      <c r="AZ50" s="22">
        <f>AU41</f>
        <v>43516.808886038511</v>
      </c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</row>
    <row r="51" spans="2:123" x14ac:dyDescent="0.2">
      <c r="B51" s="23"/>
      <c r="C51" s="23"/>
      <c r="D51" s="23"/>
      <c r="E51" s="23"/>
      <c r="F51" s="23"/>
      <c r="G51" s="23"/>
      <c r="H51" s="23"/>
      <c r="I51" s="23"/>
      <c r="J51" s="23"/>
      <c r="K51" s="10"/>
      <c r="L51" s="23"/>
      <c r="M51" s="23"/>
      <c r="N51" s="8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</row>
    <row r="52" spans="2:123" x14ac:dyDescent="0.2">
      <c r="B52" s="23"/>
      <c r="C52" s="23"/>
      <c r="D52" s="23"/>
      <c r="E52" s="23"/>
      <c r="F52" s="23"/>
      <c r="G52" s="23"/>
      <c r="H52" s="23"/>
      <c r="I52" s="23"/>
      <c r="J52" s="23"/>
      <c r="K52" s="10"/>
      <c r="L52" s="23"/>
      <c r="M52" s="23"/>
      <c r="N52" s="8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</row>
    <row r="53" spans="2:123" x14ac:dyDescent="0.2">
      <c r="B53" s="23"/>
      <c r="C53" s="23"/>
      <c r="D53" s="23"/>
      <c r="E53" s="23"/>
      <c r="F53" s="23"/>
      <c r="G53" s="23"/>
      <c r="H53" s="23"/>
      <c r="I53" s="23"/>
      <c r="J53" s="23"/>
      <c r="K53" s="10"/>
      <c r="L53" s="23"/>
      <c r="M53" s="23"/>
      <c r="N53" s="8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</row>
    <row r="54" spans="2:123" x14ac:dyDescent="0.2">
      <c r="B54" s="23"/>
      <c r="C54" s="23"/>
      <c r="D54" s="23"/>
      <c r="E54" s="23"/>
      <c r="F54" s="23"/>
      <c r="G54" s="23"/>
      <c r="H54" s="23"/>
      <c r="I54" s="23"/>
      <c r="J54" s="23"/>
      <c r="K54" s="10"/>
      <c r="L54" s="23"/>
      <c r="M54" s="23"/>
      <c r="N54" s="8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</row>
    <row r="55" spans="2:123" x14ac:dyDescent="0.2">
      <c r="B55" s="23"/>
      <c r="C55" s="23"/>
      <c r="D55" s="23"/>
      <c r="E55" s="23"/>
      <c r="F55" s="23"/>
      <c r="G55" s="23"/>
      <c r="H55" s="23"/>
      <c r="I55" s="23"/>
      <c r="J55" s="23"/>
      <c r="K55" s="10"/>
      <c r="L55" s="23"/>
      <c r="M55" s="23"/>
      <c r="N55" s="8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</row>
    <row r="56" spans="2:123" x14ac:dyDescent="0.2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8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</row>
    <row r="57" spans="2:123" x14ac:dyDescent="0.2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8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</row>
    <row r="58" spans="2:123" x14ac:dyDescent="0.2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8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</row>
    <row r="59" spans="2:123" x14ac:dyDescent="0.2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8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</row>
    <row r="60" spans="2:123" x14ac:dyDescent="0.2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8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</row>
    <row r="61" spans="2:123" x14ac:dyDescent="0.2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8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</row>
    <row r="62" spans="2:123" x14ac:dyDescent="0.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8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</row>
    <row r="63" spans="2:123" x14ac:dyDescent="0.2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8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</row>
    <row r="64" spans="2:123" x14ac:dyDescent="0.2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</row>
    <row r="65" spans="2:123" x14ac:dyDescent="0.2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</row>
    <row r="66" spans="2:123" x14ac:dyDescent="0.2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</row>
    <row r="67" spans="2:123" x14ac:dyDescent="0.2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</row>
    <row r="68" spans="2:123" x14ac:dyDescent="0.2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</row>
    <row r="69" spans="2:123" x14ac:dyDescent="0.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</row>
    <row r="70" spans="2:123" x14ac:dyDescent="0.2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</row>
    <row r="71" spans="2:123" x14ac:dyDescent="0.2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</row>
    <row r="72" spans="2:123" x14ac:dyDescent="0.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</row>
    <row r="73" spans="2:123" x14ac:dyDescent="0.2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</row>
    <row r="74" spans="2:123" x14ac:dyDescent="0.2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</row>
    <row r="75" spans="2:123" x14ac:dyDescent="0.2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</row>
    <row r="76" spans="2:123" x14ac:dyDescent="0.2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</row>
    <row r="77" spans="2:123" x14ac:dyDescent="0.2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</row>
    <row r="78" spans="2:123" x14ac:dyDescent="0.2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</row>
    <row r="79" spans="2:123" x14ac:dyDescent="0.2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</row>
    <row r="80" spans="2:123" x14ac:dyDescent="0.2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</row>
    <row r="81" spans="2:123" x14ac:dyDescent="0.2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</row>
    <row r="82" spans="2:123" x14ac:dyDescent="0.2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</row>
    <row r="83" spans="2:123" x14ac:dyDescent="0.2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</row>
    <row r="84" spans="2:123" x14ac:dyDescent="0.2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</row>
    <row r="85" spans="2:123" x14ac:dyDescent="0.2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</row>
    <row r="86" spans="2:123" x14ac:dyDescent="0.2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</row>
    <row r="87" spans="2:123" x14ac:dyDescent="0.2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</row>
    <row r="88" spans="2:123" x14ac:dyDescent="0.2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</row>
    <row r="89" spans="2:123" x14ac:dyDescent="0.2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</row>
    <row r="90" spans="2:123" x14ac:dyDescent="0.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</row>
    <row r="91" spans="2:123" x14ac:dyDescent="0.2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</row>
    <row r="92" spans="2:123" x14ac:dyDescent="0.2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</row>
    <row r="93" spans="2:123" x14ac:dyDescent="0.2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</row>
    <row r="94" spans="2:123" x14ac:dyDescent="0.2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</row>
    <row r="95" spans="2:123" x14ac:dyDescent="0.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</row>
    <row r="96" spans="2:123" x14ac:dyDescent="0.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</row>
    <row r="97" spans="2:123" x14ac:dyDescent="0.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</row>
    <row r="98" spans="2:123" x14ac:dyDescent="0.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</row>
    <row r="99" spans="2:123" x14ac:dyDescent="0.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</row>
    <row r="100" spans="2:123" x14ac:dyDescent="0.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</row>
    <row r="101" spans="2:123" x14ac:dyDescent="0.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</row>
    <row r="102" spans="2:123" x14ac:dyDescent="0.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</row>
    <row r="103" spans="2:123" x14ac:dyDescent="0.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</row>
    <row r="104" spans="2:123" x14ac:dyDescent="0.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</row>
    <row r="105" spans="2:123" x14ac:dyDescent="0.2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</row>
    <row r="106" spans="2:123" x14ac:dyDescent="0.2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</row>
    <row r="107" spans="2:123" x14ac:dyDescent="0.2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</row>
    <row r="108" spans="2:123" x14ac:dyDescent="0.2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</row>
    <row r="109" spans="2:123" x14ac:dyDescent="0.2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</row>
    <row r="110" spans="2:123" x14ac:dyDescent="0.2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</row>
    <row r="111" spans="2:123" x14ac:dyDescent="0.2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</row>
    <row r="112" spans="2:123" x14ac:dyDescent="0.2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</row>
    <row r="113" spans="2:123" x14ac:dyDescent="0.2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</row>
    <row r="114" spans="2:123" x14ac:dyDescent="0.2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</row>
    <row r="115" spans="2:123" x14ac:dyDescent="0.2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</row>
    <row r="116" spans="2:123" x14ac:dyDescent="0.2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</row>
    <row r="117" spans="2:123" x14ac:dyDescent="0.2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</row>
    <row r="118" spans="2:123" x14ac:dyDescent="0.2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</row>
    <row r="119" spans="2:123" x14ac:dyDescent="0.2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</row>
    <row r="120" spans="2:123" x14ac:dyDescent="0.2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</row>
    <row r="121" spans="2:123" x14ac:dyDescent="0.2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</row>
    <row r="122" spans="2:123" x14ac:dyDescent="0.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</row>
    <row r="123" spans="2:123" x14ac:dyDescent="0.2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</row>
    <row r="124" spans="2:123" x14ac:dyDescent="0.2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</row>
    <row r="125" spans="2:123" x14ac:dyDescent="0.2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</row>
    <row r="126" spans="2:123" x14ac:dyDescent="0.2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</row>
    <row r="127" spans="2:123" x14ac:dyDescent="0.2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</row>
    <row r="128" spans="2:123" x14ac:dyDescent="0.2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</row>
    <row r="129" spans="2:123" x14ac:dyDescent="0.2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</row>
    <row r="130" spans="2:123" x14ac:dyDescent="0.2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</row>
    <row r="131" spans="2:123" x14ac:dyDescent="0.2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</row>
    <row r="132" spans="2:123" x14ac:dyDescent="0.2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</row>
    <row r="133" spans="2:123" x14ac:dyDescent="0.2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</row>
    <row r="134" spans="2:123" x14ac:dyDescent="0.2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</row>
    <row r="135" spans="2:123" x14ac:dyDescent="0.2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</row>
    <row r="136" spans="2:123" x14ac:dyDescent="0.2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</row>
    <row r="137" spans="2:123" x14ac:dyDescent="0.2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</row>
    <row r="138" spans="2:123" x14ac:dyDescent="0.2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</row>
    <row r="139" spans="2:123" x14ac:dyDescent="0.2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</row>
    <row r="140" spans="2:123" x14ac:dyDescent="0.2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</row>
    <row r="141" spans="2:123" x14ac:dyDescent="0.2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</row>
    <row r="142" spans="2:123" x14ac:dyDescent="0.2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</row>
    <row r="143" spans="2:123" x14ac:dyDescent="0.2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</row>
    <row r="144" spans="2:123" x14ac:dyDescent="0.2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</row>
    <row r="145" spans="2:123" x14ac:dyDescent="0.2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</row>
    <row r="146" spans="2:123" x14ac:dyDescent="0.2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</row>
    <row r="147" spans="2:123" x14ac:dyDescent="0.2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</row>
    <row r="148" spans="2:123" x14ac:dyDescent="0.2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</row>
    <row r="149" spans="2:123" x14ac:dyDescent="0.2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</row>
    <row r="150" spans="2:123" x14ac:dyDescent="0.2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</row>
    <row r="151" spans="2:123" x14ac:dyDescent="0.2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</row>
    <row r="152" spans="2:123" x14ac:dyDescent="0.2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</row>
    <row r="153" spans="2:123" x14ac:dyDescent="0.2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</row>
    <row r="154" spans="2:123" x14ac:dyDescent="0.2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</row>
    <row r="155" spans="2:123" x14ac:dyDescent="0.2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</row>
    <row r="156" spans="2:123" x14ac:dyDescent="0.2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</row>
    <row r="157" spans="2:123" x14ac:dyDescent="0.2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</row>
    <row r="158" spans="2:123" x14ac:dyDescent="0.2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</row>
    <row r="159" spans="2:123" x14ac:dyDescent="0.2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</row>
    <row r="160" spans="2:123" x14ac:dyDescent="0.2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</row>
    <row r="161" spans="2:123" x14ac:dyDescent="0.2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23"/>
    </row>
    <row r="162" spans="2:123" x14ac:dyDescent="0.2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</row>
    <row r="163" spans="2:123" x14ac:dyDescent="0.2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</row>
    <row r="164" spans="2:123" x14ac:dyDescent="0.2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</row>
    <row r="165" spans="2:123" x14ac:dyDescent="0.2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</row>
    <row r="166" spans="2:123" x14ac:dyDescent="0.2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</row>
    <row r="167" spans="2:123" x14ac:dyDescent="0.2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</row>
    <row r="168" spans="2:123" x14ac:dyDescent="0.2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</row>
    <row r="169" spans="2:123" x14ac:dyDescent="0.2"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</row>
    <row r="170" spans="2:123" x14ac:dyDescent="0.2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</row>
    <row r="171" spans="2:123" x14ac:dyDescent="0.2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</row>
    <row r="172" spans="2:123" x14ac:dyDescent="0.2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</row>
    <row r="173" spans="2:123" x14ac:dyDescent="0.2"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</row>
    <row r="174" spans="2:123" x14ac:dyDescent="0.2"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</row>
    <row r="175" spans="2:123" x14ac:dyDescent="0.2"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</row>
    <row r="176" spans="2:123" x14ac:dyDescent="0.2"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</row>
    <row r="177" spans="2:123" x14ac:dyDescent="0.2"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</row>
    <row r="178" spans="2:123" x14ac:dyDescent="0.2"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</row>
    <row r="179" spans="2:123" x14ac:dyDescent="0.2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</row>
    <row r="180" spans="2:123" x14ac:dyDescent="0.2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</row>
    <row r="181" spans="2:123" x14ac:dyDescent="0.2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</row>
    <row r="182" spans="2:123" x14ac:dyDescent="0.2"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</row>
    <row r="183" spans="2:123" x14ac:dyDescent="0.2"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</row>
    <row r="184" spans="2:123" x14ac:dyDescent="0.2"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</row>
    <row r="185" spans="2:123" x14ac:dyDescent="0.2"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</row>
    <row r="186" spans="2:123" x14ac:dyDescent="0.2"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</row>
    <row r="187" spans="2:123" x14ac:dyDescent="0.2"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</row>
    <row r="188" spans="2:123" x14ac:dyDescent="0.2"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</row>
    <row r="189" spans="2:123" x14ac:dyDescent="0.2"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</row>
    <row r="190" spans="2:123" x14ac:dyDescent="0.2"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</row>
    <row r="191" spans="2:123" x14ac:dyDescent="0.2"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</row>
    <row r="192" spans="2:123" x14ac:dyDescent="0.2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</row>
    <row r="193" spans="2:123" x14ac:dyDescent="0.2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</row>
    <row r="194" spans="2:123" x14ac:dyDescent="0.2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</row>
    <row r="195" spans="2:123" x14ac:dyDescent="0.2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</row>
    <row r="196" spans="2:123" x14ac:dyDescent="0.2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</row>
    <row r="197" spans="2:123" x14ac:dyDescent="0.2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</row>
    <row r="198" spans="2:123" x14ac:dyDescent="0.2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</row>
    <row r="199" spans="2:123" x14ac:dyDescent="0.2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</row>
    <row r="200" spans="2:123" x14ac:dyDescent="0.2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</row>
    <row r="201" spans="2:123" x14ac:dyDescent="0.2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</row>
    <row r="202" spans="2:123" x14ac:dyDescent="0.2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</row>
    <row r="203" spans="2:123" x14ac:dyDescent="0.2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</row>
    <row r="204" spans="2:123" x14ac:dyDescent="0.2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</row>
    <row r="205" spans="2:123" x14ac:dyDescent="0.2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</row>
    <row r="206" spans="2:123" x14ac:dyDescent="0.2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</row>
    <row r="207" spans="2:123" x14ac:dyDescent="0.2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</row>
    <row r="208" spans="2:123" x14ac:dyDescent="0.2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</row>
    <row r="209" spans="2:123" x14ac:dyDescent="0.2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</row>
    <row r="210" spans="2:123" x14ac:dyDescent="0.2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</row>
    <row r="211" spans="2:123" x14ac:dyDescent="0.2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</row>
    <row r="212" spans="2:123" x14ac:dyDescent="0.2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</row>
    <row r="213" spans="2:123" x14ac:dyDescent="0.2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</row>
    <row r="214" spans="2:123" x14ac:dyDescent="0.2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</row>
    <row r="215" spans="2:123" x14ac:dyDescent="0.2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</row>
    <row r="216" spans="2:123" x14ac:dyDescent="0.2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</row>
    <row r="217" spans="2:123" x14ac:dyDescent="0.2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</row>
    <row r="218" spans="2:123" x14ac:dyDescent="0.2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</row>
    <row r="219" spans="2:123" x14ac:dyDescent="0.2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</row>
    <row r="220" spans="2:123" x14ac:dyDescent="0.2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</row>
    <row r="221" spans="2:123" x14ac:dyDescent="0.2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</row>
    <row r="222" spans="2:123" x14ac:dyDescent="0.2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</row>
    <row r="223" spans="2:123" x14ac:dyDescent="0.2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</row>
    <row r="224" spans="2:123" x14ac:dyDescent="0.2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</row>
    <row r="225" spans="2:123" x14ac:dyDescent="0.2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</row>
    <row r="226" spans="2:123" x14ac:dyDescent="0.2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</row>
    <row r="227" spans="2:123" x14ac:dyDescent="0.2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</row>
    <row r="228" spans="2:123" x14ac:dyDescent="0.2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</row>
    <row r="229" spans="2:123" x14ac:dyDescent="0.2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</row>
    <row r="230" spans="2:123" x14ac:dyDescent="0.2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</row>
    <row r="231" spans="2:123" x14ac:dyDescent="0.2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</row>
    <row r="232" spans="2:123" x14ac:dyDescent="0.2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</row>
    <row r="233" spans="2:123" x14ac:dyDescent="0.2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</row>
    <row r="234" spans="2:123" x14ac:dyDescent="0.2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</row>
    <row r="235" spans="2:123" x14ac:dyDescent="0.2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</row>
    <row r="236" spans="2:123" x14ac:dyDescent="0.2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</row>
    <row r="237" spans="2:123" x14ac:dyDescent="0.2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</row>
    <row r="238" spans="2:123" x14ac:dyDescent="0.2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</row>
    <row r="239" spans="2:123" x14ac:dyDescent="0.2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</row>
    <row r="240" spans="2:123" x14ac:dyDescent="0.2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</row>
    <row r="241" spans="2:123" x14ac:dyDescent="0.2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</row>
    <row r="242" spans="2:123" x14ac:dyDescent="0.2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</row>
    <row r="243" spans="2:123" x14ac:dyDescent="0.2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</row>
    <row r="244" spans="2:123" x14ac:dyDescent="0.2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</row>
    <row r="245" spans="2:123" x14ac:dyDescent="0.2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</row>
    <row r="246" spans="2:123" x14ac:dyDescent="0.2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</row>
    <row r="247" spans="2:123" x14ac:dyDescent="0.2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  <c r="DK247" s="23"/>
      <c r="DL247" s="23"/>
      <c r="DM247" s="23"/>
      <c r="DN247" s="23"/>
      <c r="DO247" s="23"/>
      <c r="DP247" s="23"/>
      <c r="DQ247" s="23"/>
      <c r="DR247" s="23"/>
      <c r="DS247" s="23"/>
    </row>
    <row r="248" spans="2:123" x14ac:dyDescent="0.2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  <c r="DK248" s="23"/>
      <c r="DL248" s="23"/>
      <c r="DM248" s="23"/>
      <c r="DN248" s="23"/>
      <c r="DO248" s="23"/>
      <c r="DP248" s="23"/>
      <c r="DQ248" s="23"/>
      <c r="DR248" s="23"/>
      <c r="DS248" s="23"/>
    </row>
    <row r="249" spans="2:123" x14ac:dyDescent="0.2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  <c r="DK249" s="23"/>
      <c r="DL249" s="23"/>
      <c r="DM249" s="23"/>
      <c r="DN249" s="23"/>
      <c r="DO249" s="23"/>
      <c r="DP249" s="23"/>
      <c r="DQ249" s="23"/>
      <c r="DR249" s="23"/>
      <c r="DS249" s="23"/>
    </row>
    <row r="250" spans="2:123" x14ac:dyDescent="0.2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  <c r="DQ250" s="23"/>
      <c r="DR250" s="23"/>
      <c r="DS250" s="23"/>
    </row>
    <row r="251" spans="2:123" x14ac:dyDescent="0.2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  <c r="DQ251" s="23"/>
      <c r="DR251" s="23"/>
      <c r="DS251" s="23"/>
    </row>
    <row r="252" spans="2:123" x14ac:dyDescent="0.2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  <c r="DQ252" s="23"/>
      <c r="DR252" s="23"/>
      <c r="DS252" s="23"/>
    </row>
    <row r="253" spans="2:123" x14ac:dyDescent="0.2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  <c r="DQ253" s="23"/>
      <c r="DR253" s="23"/>
      <c r="DS253" s="23"/>
    </row>
    <row r="254" spans="2:123" x14ac:dyDescent="0.2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  <c r="DQ254" s="23"/>
      <c r="DR254" s="23"/>
      <c r="DS254" s="23"/>
    </row>
    <row r="255" spans="2:123" x14ac:dyDescent="0.2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  <c r="DK255" s="23"/>
      <c r="DL255" s="23"/>
      <c r="DM255" s="23"/>
      <c r="DN255" s="23"/>
      <c r="DO255" s="23"/>
      <c r="DP255" s="23"/>
      <c r="DQ255" s="23"/>
      <c r="DR255" s="23"/>
      <c r="DS255" s="23"/>
    </row>
    <row r="256" spans="2:123" x14ac:dyDescent="0.2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  <c r="DK256" s="23"/>
      <c r="DL256" s="23"/>
      <c r="DM256" s="23"/>
      <c r="DN256" s="23"/>
      <c r="DO256" s="23"/>
      <c r="DP256" s="23"/>
      <c r="DQ256" s="23"/>
      <c r="DR256" s="23"/>
      <c r="DS256" s="23"/>
    </row>
    <row r="257" spans="2:123" x14ac:dyDescent="0.2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  <c r="DK257" s="23"/>
      <c r="DL257" s="23"/>
      <c r="DM257" s="23"/>
      <c r="DN257" s="23"/>
      <c r="DO257" s="23"/>
      <c r="DP257" s="23"/>
      <c r="DQ257" s="23"/>
      <c r="DR257" s="23"/>
      <c r="DS257" s="23"/>
    </row>
    <row r="258" spans="2:123" x14ac:dyDescent="0.2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  <c r="DK258" s="23"/>
      <c r="DL258" s="23"/>
      <c r="DM258" s="23"/>
      <c r="DN258" s="23"/>
      <c r="DO258" s="23"/>
      <c r="DP258" s="23"/>
      <c r="DQ258" s="23"/>
      <c r="DR258" s="23"/>
      <c r="DS258" s="23"/>
    </row>
    <row r="259" spans="2:123" x14ac:dyDescent="0.2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  <c r="DK259" s="23"/>
      <c r="DL259" s="23"/>
      <c r="DM259" s="23"/>
      <c r="DN259" s="23"/>
      <c r="DO259" s="23"/>
      <c r="DP259" s="23"/>
      <c r="DQ259" s="23"/>
      <c r="DR259" s="23"/>
      <c r="DS259" s="23"/>
    </row>
    <row r="260" spans="2:123" x14ac:dyDescent="0.2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  <c r="DK260" s="23"/>
      <c r="DL260" s="23"/>
      <c r="DM260" s="23"/>
      <c r="DN260" s="23"/>
      <c r="DO260" s="23"/>
      <c r="DP260" s="23"/>
      <c r="DQ260" s="23"/>
      <c r="DR260" s="23"/>
      <c r="DS260" s="23"/>
    </row>
    <row r="261" spans="2:123" x14ac:dyDescent="0.2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  <c r="DK261" s="23"/>
      <c r="DL261" s="23"/>
      <c r="DM261" s="23"/>
      <c r="DN261" s="23"/>
      <c r="DO261" s="23"/>
      <c r="DP261" s="23"/>
      <c r="DQ261" s="23"/>
      <c r="DR261" s="23"/>
      <c r="DS261" s="23"/>
    </row>
    <row r="262" spans="2:123" x14ac:dyDescent="0.2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  <c r="DK262" s="23"/>
      <c r="DL262" s="23"/>
      <c r="DM262" s="23"/>
      <c r="DN262" s="23"/>
      <c r="DO262" s="23"/>
      <c r="DP262" s="23"/>
      <c r="DQ262" s="23"/>
      <c r="DR262" s="23"/>
      <c r="DS262" s="23"/>
    </row>
    <row r="263" spans="2:123" x14ac:dyDescent="0.2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  <c r="DK263" s="23"/>
      <c r="DL263" s="23"/>
      <c r="DM263" s="23"/>
      <c r="DN263" s="23"/>
      <c r="DO263" s="23"/>
      <c r="DP263" s="23"/>
      <c r="DQ263" s="23"/>
      <c r="DR263" s="23"/>
      <c r="DS263" s="23"/>
    </row>
    <row r="264" spans="2:123" x14ac:dyDescent="0.2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  <c r="DK264" s="23"/>
      <c r="DL264" s="23"/>
      <c r="DM264" s="23"/>
      <c r="DN264" s="23"/>
      <c r="DO264" s="23"/>
      <c r="DP264" s="23"/>
      <c r="DQ264" s="23"/>
      <c r="DR264" s="23"/>
      <c r="DS264" s="23"/>
    </row>
    <row r="265" spans="2:123" x14ac:dyDescent="0.2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</row>
    <row r="266" spans="2:123" x14ac:dyDescent="0.2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  <c r="DQ266" s="23"/>
      <c r="DR266" s="23"/>
      <c r="DS266" s="23"/>
    </row>
    <row r="267" spans="2:123" x14ac:dyDescent="0.2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  <c r="DK267" s="23"/>
      <c r="DL267" s="23"/>
      <c r="DM267" s="23"/>
      <c r="DN267" s="23"/>
      <c r="DO267" s="23"/>
      <c r="DP267" s="23"/>
      <c r="DQ267" s="23"/>
      <c r="DR267" s="23"/>
      <c r="DS267" s="23"/>
    </row>
    <row r="268" spans="2:123" x14ac:dyDescent="0.2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  <c r="DQ268" s="23"/>
      <c r="DR268" s="23"/>
      <c r="DS268" s="23"/>
    </row>
    <row r="269" spans="2:123" x14ac:dyDescent="0.2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  <c r="DK269" s="23"/>
      <c r="DL269" s="23"/>
      <c r="DM269" s="23"/>
      <c r="DN269" s="23"/>
      <c r="DO269" s="23"/>
      <c r="DP269" s="23"/>
      <c r="DQ269" s="23"/>
      <c r="DR269" s="23"/>
      <c r="DS269" s="23"/>
    </row>
    <row r="270" spans="2:123" x14ac:dyDescent="0.2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  <c r="DK270" s="23"/>
      <c r="DL270" s="23"/>
      <c r="DM270" s="23"/>
      <c r="DN270" s="23"/>
      <c r="DO270" s="23"/>
      <c r="DP270" s="23"/>
      <c r="DQ270" s="23"/>
      <c r="DR270" s="23"/>
      <c r="DS270" s="23"/>
    </row>
    <row r="271" spans="2:123" x14ac:dyDescent="0.2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  <c r="DK271" s="23"/>
      <c r="DL271" s="23"/>
      <c r="DM271" s="23"/>
      <c r="DN271" s="23"/>
      <c r="DO271" s="23"/>
      <c r="DP271" s="23"/>
      <c r="DQ271" s="23"/>
      <c r="DR271" s="23"/>
      <c r="DS271" s="23"/>
    </row>
    <row r="272" spans="2:123" x14ac:dyDescent="0.2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  <c r="DK272" s="23"/>
      <c r="DL272" s="23"/>
      <c r="DM272" s="23"/>
      <c r="DN272" s="23"/>
      <c r="DO272" s="23"/>
      <c r="DP272" s="23"/>
      <c r="DQ272" s="23"/>
      <c r="DR272" s="23"/>
      <c r="DS272" s="23"/>
    </row>
    <row r="273" spans="2:123" x14ac:dyDescent="0.2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  <c r="DK273" s="23"/>
      <c r="DL273" s="23"/>
      <c r="DM273" s="23"/>
      <c r="DN273" s="23"/>
      <c r="DO273" s="23"/>
      <c r="DP273" s="23"/>
      <c r="DQ273" s="23"/>
      <c r="DR273" s="23"/>
      <c r="DS273" s="23"/>
    </row>
    <row r="274" spans="2:123" x14ac:dyDescent="0.2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  <c r="DK274" s="23"/>
      <c r="DL274" s="23"/>
      <c r="DM274" s="23"/>
      <c r="DN274" s="23"/>
      <c r="DO274" s="23"/>
      <c r="DP274" s="23"/>
      <c r="DQ274" s="23"/>
      <c r="DR274" s="23"/>
      <c r="DS274" s="23"/>
    </row>
    <row r="275" spans="2:123" x14ac:dyDescent="0.2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  <c r="DK275" s="23"/>
      <c r="DL275" s="23"/>
      <c r="DM275" s="23"/>
      <c r="DN275" s="23"/>
      <c r="DO275" s="23"/>
      <c r="DP275" s="23"/>
      <c r="DQ275" s="23"/>
      <c r="DR275" s="23"/>
      <c r="DS275" s="23"/>
    </row>
    <row r="276" spans="2:123" x14ac:dyDescent="0.2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  <c r="DQ276" s="23"/>
      <c r="DR276" s="23"/>
      <c r="DS276" s="23"/>
    </row>
    <row r="277" spans="2:123" x14ac:dyDescent="0.2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  <c r="DK277" s="23"/>
      <c r="DL277" s="23"/>
      <c r="DM277" s="23"/>
      <c r="DN277" s="23"/>
      <c r="DO277" s="23"/>
      <c r="DP277" s="23"/>
      <c r="DQ277" s="23"/>
      <c r="DR277" s="23"/>
      <c r="DS277" s="23"/>
    </row>
    <row r="278" spans="2:123" x14ac:dyDescent="0.2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  <c r="DQ278" s="23"/>
      <c r="DR278" s="23"/>
      <c r="DS278" s="23"/>
    </row>
    <row r="279" spans="2:123" x14ac:dyDescent="0.2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  <c r="DK279" s="23"/>
      <c r="DL279" s="23"/>
      <c r="DM279" s="23"/>
      <c r="DN279" s="23"/>
      <c r="DO279" s="23"/>
      <c r="DP279" s="23"/>
      <c r="DQ279" s="23"/>
      <c r="DR279" s="23"/>
      <c r="DS279" s="23"/>
    </row>
    <row r="280" spans="2:123" x14ac:dyDescent="0.2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  <c r="DK280" s="23"/>
      <c r="DL280" s="23"/>
      <c r="DM280" s="23"/>
      <c r="DN280" s="23"/>
      <c r="DO280" s="23"/>
      <c r="DP280" s="23"/>
      <c r="DQ280" s="23"/>
      <c r="DR280" s="23"/>
      <c r="DS280" s="23"/>
    </row>
    <row r="281" spans="2:123" x14ac:dyDescent="0.2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  <c r="DK281" s="23"/>
      <c r="DL281" s="23"/>
      <c r="DM281" s="23"/>
      <c r="DN281" s="23"/>
      <c r="DO281" s="23"/>
      <c r="DP281" s="23"/>
      <c r="DQ281" s="23"/>
      <c r="DR281" s="23"/>
      <c r="DS281" s="23"/>
    </row>
    <row r="282" spans="2:123" x14ac:dyDescent="0.2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  <c r="DK282" s="23"/>
      <c r="DL282" s="23"/>
      <c r="DM282" s="23"/>
      <c r="DN282" s="23"/>
      <c r="DO282" s="23"/>
      <c r="DP282" s="23"/>
      <c r="DQ282" s="23"/>
      <c r="DR282" s="23"/>
      <c r="DS282" s="23"/>
    </row>
    <row r="283" spans="2:123" x14ac:dyDescent="0.2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  <c r="DK283" s="23"/>
      <c r="DL283" s="23"/>
      <c r="DM283" s="23"/>
      <c r="DN283" s="23"/>
      <c r="DO283" s="23"/>
      <c r="DP283" s="23"/>
      <c r="DQ283" s="23"/>
      <c r="DR283" s="23"/>
      <c r="DS283" s="23"/>
    </row>
    <row r="284" spans="2:123" x14ac:dyDescent="0.2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  <c r="DK284" s="23"/>
      <c r="DL284" s="23"/>
      <c r="DM284" s="23"/>
      <c r="DN284" s="23"/>
      <c r="DO284" s="23"/>
      <c r="DP284" s="23"/>
      <c r="DQ284" s="23"/>
      <c r="DR284" s="23"/>
      <c r="DS284" s="23"/>
    </row>
    <row r="285" spans="2:123" x14ac:dyDescent="0.2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  <c r="DK285" s="23"/>
      <c r="DL285" s="23"/>
      <c r="DM285" s="23"/>
      <c r="DN285" s="23"/>
      <c r="DO285" s="23"/>
      <c r="DP285" s="23"/>
      <c r="DQ285" s="23"/>
      <c r="DR285" s="23"/>
      <c r="DS285" s="23"/>
    </row>
    <row r="286" spans="2:123" x14ac:dyDescent="0.2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  <c r="DK286" s="23"/>
      <c r="DL286" s="23"/>
      <c r="DM286" s="23"/>
      <c r="DN286" s="23"/>
      <c r="DO286" s="23"/>
      <c r="DP286" s="23"/>
      <c r="DQ286" s="23"/>
      <c r="DR286" s="23"/>
      <c r="DS286" s="23"/>
    </row>
    <row r="287" spans="2:123" x14ac:dyDescent="0.2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  <c r="DK287" s="23"/>
      <c r="DL287" s="23"/>
      <c r="DM287" s="23"/>
      <c r="DN287" s="23"/>
      <c r="DO287" s="23"/>
      <c r="DP287" s="23"/>
      <c r="DQ287" s="23"/>
      <c r="DR287" s="23"/>
      <c r="DS287" s="23"/>
    </row>
    <row r="288" spans="2:123" x14ac:dyDescent="0.2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  <c r="DK288" s="23"/>
      <c r="DL288" s="23"/>
      <c r="DM288" s="23"/>
      <c r="DN288" s="23"/>
      <c r="DO288" s="23"/>
      <c r="DP288" s="23"/>
      <c r="DQ288" s="23"/>
      <c r="DR288" s="23"/>
      <c r="DS288" s="23"/>
    </row>
    <row r="289" spans="2:123" x14ac:dyDescent="0.2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  <c r="DK289" s="23"/>
      <c r="DL289" s="23"/>
      <c r="DM289" s="23"/>
      <c r="DN289" s="23"/>
      <c r="DO289" s="23"/>
      <c r="DP289" s="23"/>
      <c r="DQ289" s="23"/>
      <c r="DR289" s="23"/>
      <c r="DS289" s="23"/>
    </row>
    <row r="290" spans="2:123" x14ac:dyDescent="0.2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  <c r="DK290" s="23"/>
      <c r="DL290" s="23"/>
      <c r="DM290" s="23"/>
      <c r="DN290" s="23"/>
      <c r="DO290" s="23"/>
      <c r="DP290" s="23"/>
      <c r="DQ290" s="23"/>
      <c r="DR290" s="23"/>
      <c r="DS290" s="23"/>
    </row>
    <row r="291" spans="2:123" x14ac:dyDescent="0.2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  <c r="DK291" s="23"/>
      <c r="DL291" s="23"/>
      <c r="DM291" s="23"/>
      <c r="DN291" s="23"/>
      <c r="DO291" s="23"/>
      <c r="DP291" s="23"/>
      <c r="DQ291" s="23"/>
      <c r="DR291" s="23"/>
      <c r="DS291" s="23"/>
    </row>
    <row r="292" spans="2:123" x14ac:dyDescent="0.2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  <c r="DK292" s="23"/>
      <c r="DL292" s="23"/>
      <c r="DM292" s="23"/>
      <c r="DN292" s="23"/>
      <c r="DO292" s="23"/>
      <c r="DP292" s="23"/>
      <c r="DQ292" s="23"/>
      <c r="DR292" s="23"/>
      <c r="DS292" s="23"/>
    </row>
    <row r="293" spans="2:123" x14ac:dyDescent="0.2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  <c r="DK293" s="23"/>
      <c r="DL293" s="23"/>
      <c r="DM293" s="23"/>
      <c r="DN293" s="23"/>
      <c r="DO293" s="23"/>
      <c r="DP293" s="23"/>
      <c r="DQ293" s="23"/>
      <c r="DR293" s="23"/>
      <c r="DS293" s="23"/>
    </row>
    <row r="294" spans="2:123" x14ac:dyDescent="0.2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  <c r="DK294" s="23"/>
      <c r="DL294" s="23"/>
      <c r="DM294" s="23"/>
      <c r="DN294" s="23"/>
      <c r="DO294" s="23"/>
      <c r="DP294" s="23"/>
      <c r="DQ294" s="23"/>
      <c r="DR294" s="23"/>
      <c r="DS294" s="23"/>
    </row>
    <row r="295" spans="2:123" x14ac:dyDescent="0.2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  <c r="DK295" s="23"/>
      <c r="DL295" s="23"/>
      <c r="DM295" s="23"/>
      <c r="DN295" s="23"/>
      <c r="DO295" s="23"/>
      <c r="DP295" s="23"/>
      <c r="DQ295" s="23"/>
      <c r="DR295" s="23"/>
      <c r="DS295" s="23"/>
    </row>
    <row r="296" spans="2:123" x14ac:dyDescent="0.2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  <c r="DK296" s="23"/>
      <c r="DL296" s="23"/>
      <c r="DM296" s="23"/>
      <c r="DN296" s="23"/>
      <c r="DO296" s="23"/>
      <c r="DP296" s="23"/>
      <c r="DQ296" s="23"/>
      <c r="DR296" s="23"/>
      <c r="DS296" s="23"/>
    </row>
    <row r="297" spans="2:123" x14ac:dyDescent="0.2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  <c r="DK297" s="23"/>
      <c r="DL297" s="23"/>
      <c r="DM297" s="23"/>
      <c r="DN297" s="23"/>
      <c r="DO297" s="23"/>
      <c r="DP297" s="23"/>
      <c r="DQ297" s="23"/>
      <c r="DR297" s="23"/>
      <c r="DS297" s="23"/>
    </row>
    <row r="298" spans="2:123" x14ac:dyDescent="0.2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  <c r="DK298" s="23"/>
      <c r="DL298" s="23"/>
      <c r="DM298" s="23"/>
      <c r="DN298" s="23"/>
      <c r="DO298" s="23"/>
      <c r="DP298" s="23"/>
      <c r="DQ298" s="23"/>
      <c r="DR298" s="23"/>
      <c r="DS298" s="23"/>
    </row>
    <row r="299" spans="2:123" x14ac:dyDescent="0.2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  <c r="DK299" s="23"/>
      <c r="DL299" s="23"/>
      <c r="DM299" s="23"/>
      <c r="DN299" s="23"/>
      <c r="DO299" s="23"/>
      <c r="DP299" s="23"/>
      <c r="DQ299" s="23"/>
      <c r="DR299" s="23"/>
      <c r="DS299" s="23"/>
    </row>
    <row r="300" spans="2:123" x14ac:dyDescent="0.2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  <c r="DK300" s="23"/>
      <c r="DL300" s="23"/>
      <c r="DM300" s="23"/>
      <c r="DN300" s="23"/>
      <c r="DO300" s="23"/>
      <c r="DP300" s="23"/>
      <c r="DQ300" s="23"/>
      <c r="DR300" s="23"/>
      <c r="DS300" s="23"/>
    </row>
    <row r="301" spans="2:123" x14ac:dyDescent="0.2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  <c r="DQ301" s="23"/>
      <c r="DR301" s="23"/>
      <c r="DS301" s="23"/>
    </row>
    <row r="302" spans="2:123" x14ac:dyDescent="0.2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  <c r="DK302" s="23"/>
      <c r="DL302" s="23"/>
      <c r="DM302" s="23"/>
      <c r="DN302" s="23"/>
      <c r="DO302" s="23"/>
      <c r="DP302" s="23"/>
      <c r="DQ302" s="23"/>
      <c r="DR302" s="23"/>
      <c r="DS302" s="23"/>
    </row>
    <row r="303" spans="2:123" x14ac:dyDescent="0.2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  <c r="DK303" s="23"/>
      <c r="DL303" s="23"/>
      <c r="DM303" s="23"/>
      <c r="DN303" s="23"/>
      <c r="DO303" s="23"/>
      <c r="DP303" s="23"/>
      <c r="DQ303" s="23"/>
      <c r="DR303" s="23"/>
      <c r="DS303" s="23"/>
    </row>
    <row r="304" spans="2:123" x14ac:dyDescent="0.2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  <c r="DQ304" s="23"/>
      <c r="DR304" s="23"/>
      <c r="DS304" s="23"/>
    </row>
    <row r="305" spans="2:123" x14ac:dyDescent="0.2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  <c r="DK305" s="23"/>
      <c r="DL305" s="23"/>
      <c r="DM305" s="23"/>
      <c r="DN305" s="23"/>
      <c r="DO305" s="23"/>
      <c r="DP305" s="23"/>
      <c r="DQ305" s="23"/>
      <c r="DR305" s="23"/>
      <c r="DS305" s="23"/>
    </row>
    <row r="306" spans="2:123" x14ac:dyDescent="0.2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  <c r="DK306" s="23"/>
      <c r="DL306" s="23"/>
      <c r="DM306" s="23"/>
      <c r="DN306" s="23"/>
      <c r="DO306" s="23"/>
      <c r="DP306" s="23"/>
      <c r="DQ306" s="23"/>
      <c r="DR306" s="23"/>
      <c r="DS306" s="23"/>
    </row>
    <row r="307" spans="2:123" x14ac:dyDescent="0.2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  <c r="DK307" s="23"/>
      <c r="DL307" s="23"/>
      <c r="DM307" s="23"/>
      <c r="DN307" s="23"/>
      <c r="DO307" s="23"/>
      <c r="DP307" s="23"/>
      <c r="DQ307" s="23"/>
      <c r="DR307" s="23"/>
      <c r="DS307" s="23"/>
    </row>
    <row r="308" spans="2:123" x14ac:dyDescent="0.2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  <c r="DK308" s="23"/>
      <c r="DL308" s="23"/>
      <c r="DM308" s="23"/>
      <c r="DN308" s="23"/>
      <c r="DO308" s="23"/>
      <c r="DP308" s="23"/>
      <c r="DQ308" s="23"/>
      <c r="DR308" s="23"/>
      <c r="DS308" s="23"/>
    </row>
    <row r="309" spans="2:123" x14ac:dyDescent="0.2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23"/>
      <c r="DF309" s="23"/>
      <c r="DG309" s="23"/>
      <c r="DH309" s="23"/>
      <c r="DI309" s="23"/>
      <c r="DJ309" s="23"/>
      <c r="DK309" s="23"/>
      <c r="DL309" s="23"/>
      <c r="DM309" s="23"/>
      <c r="DN309" s="23"/>
      <c r="DO309" s="23"/>
      <c r="DP309" s="23"/>
      <c r="DQ309" s="23"/>
      <c r="DR309" s="23"/>
      <c r="DS309" s="23"/>
    </row>
    <row r="310" spans="2:123" x14ac:dyDescent="0.2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  <c r="DK310" s="23"/>
      <c r="DL310" s="23"/>
      <c r="DM310" s="23"/>
      <c r="DN310" s="23"/>
      <c r="DO310" s="23"/>
      <c r="DP310" s="23"/>
      <c r="DQ310" s="23"/>
      <c r="DR310" s="23"/>
      <c r="DS310" s="23"/>
    </row>
    <row r="311" spans="2:123" x14ac:dyDescent="0.2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  <c r="DK311" s="23"/>
      <c r="DL311" s="23"/>
      <c r="DM311" s="23"/>
      <c r="DN311" s="23"/>
      <c r="DO311" s="23"/>
      <c r="DP311" s="23"/>
      <c r="DQ311" s="23"/>
      <c r="DR311" s="23"/>
      <c r="DS311" s="23"/>
    </row>
    <row r="312" spans="2:123" x14ac:dyDescent="0.2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  <c r="DK312" s="23"/>
      <c r="DL312" s="23"/>
      <c r="DM312" s="23"/>
      <c r="DN312" s="23"/>
      <c r="DO312" s="23"/>
      <c r="DP312" s="23"/>
      <c r="DQ312" s="23"/>
      <c r="DR312" s="23"/>
      <c r="DS312" s="23"/>
    </row>
    <row r="313" spans="2:123" x14ac:dyDescent="0.2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  <c r="DK313" s="23"/>
      <c r="DL313" s="23"/>
      <c r="DM313" s="23"/>
      <c r="DN313" s="23"/>
      <c r="DO313" s="23"/>
      <c r="DP313" s="23"/>
      <c r="DQ313" s="23"/>
      <c r="DR313" s="23"/>
      <c r="DS313" s="23"/>
    </row>
    <row r="314" spans="2:123" x14ac:dyDescent="0.2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  <c r="DK314" s="23"/>
      <c r="DL314" s="23"/>
      <c r="DM314" s="23"/>
      <c r="DN314" s="23"/>
      <c r="DO314" s="23"/>
      <c r="DP314" s="23"/>
      <c r="DQ314" s="23"/>
      <c r="DR314" s="23"/>
      <c r="DS314" s="23"/>
    </row>
    <row r="315" spans="2:123" x14ac:dyDescent="0.2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  <c r="DK315" s="23"/>
      <c r="DL315" s="23"/>
      <c r="DM315" s="23"/>
      <c r="DN315" s="23"/>
      <c r="DO315" s="23"/>
      <c r="DP315" s="23"/>
      <c r="DQ315" s="23"/>
      <c r="DR315" s="23"/>
      <c r="DS315" s="23"/>
    </row>
    <row r="316" spans="2:123" x14ac:dyDescent="0.2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  <c r="DK316" s="23"/>
      <c r="DL316" s="23"/>
      <c r="DM316" s="23"/>
      <c r="DN316" s="23"/>
      <c r="DO316" s="23"/>
      <c r="DP316" s="23"/>
      <c r="DQ316" s="23"/>
      <c r="DR316" s="23"/>
      <c r="DS316" s="23"/>
    </row>
    <row r="317" spans="2:123" x14ac:dyDescent="0.2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  <c r="DK317" s="23"/>
      <c r="DL317" s="23"/>
      <c r="DM317" s="23"/>
      <c r="DN317" s="23"/>
      <c r="DO317" s="23"/>
      <c r="DP317" s="23"/>
      <c r="DQ317" s="23"/>
      <c r="DR317" s="23"/>
      <c r="DS317" s="23"/>
    </row>
    <row r="318" spans="2:123" x14ac:dyDescent="0.2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  <c r="DK318" s="23"/>
      <c r="DL318" s="23"/>
      <c r="DM318" s="23"/>
      <c r="DN318" s="23"/>
      <c r="DO318" s="23"/>
      <c r="DP318" s="23"/>
      <c r="DQ318" s="23"/>
      <c r="DR318" s="23"/>
      <c r="DS318" s="23"/>
    </row>
    <row r="319" spans="2:123" x14ac:dyDescent="0.2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  <c r="DK319" s="23"/>
      <c r="DL319" s="23"/>
      <c r="DM319" s="23"/>
      <c r="DN319" s="23"/>
      <c r="DO319" s="23"/>
      <c r="DP319" s="23"/>
      <c r="DQ319" s="23"/>
      <c r="DR319" s="23"/>
      <c r="DS319" s="23"/>
    </row>
    <row r="320" spans="2:123" x14ac:dyDescent="0.2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  <c r="DK320" s="23"/>
      <c r="DL320" s="23"/>
      <c r="DM320" s="23"/>
      <c r="DN320" s="23"/>
      <c r="DO320" s="23"/>
      <c r="DP320" s="23"/>
      <c r="DQ320" s="23"/>
      <c r="DR320" s="23"/>
      <c r="DS320" s="23"/>
    </row>
    <row r="321" spans="2:123" x14ac:dyDescent="0.2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  <c r="DK321" s="23"/>
      <c r="DL321" s="23"/>
      <c r="DM321" s="23"/>
      <c r="DN321" s="23"/>
      <c r="DO321" s="23"/>
      <c r="DP321" s="23"/>
      <c r="DQ321" s="23"/>
      <c r="DR321" s="23"/>
      <c r="DS321" s="23"/>
    </row>
    <row r="322" spans="2:123" x14ac:dyDescent="0.2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  <c r="DK322" s="23"/>
      <c r="DL322" s="23"/>
      <c r="DM322" s="23"/>
      <c r="DN322" s="23"/>
      <c r="DO322" s="23"/>
      <c r="DP322" s="23"/>
      <c r="DQ322" s="23"/>
      <c r="DR322" s="23"/>
      <c r="DS322" s="23"/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599E-4A73-3C4D-826F-5EC1313BEEC8}">
  <dimension ref="A1:G14"/>
  <sheetViews>
    <sheetView showGridLines="0" zoomScale="125" workbookViewId="0">
      <selection activeCell="C17" sqref="C17"/>
    </sheetView>
  </sheetViews>
  <sheetFormatPr baseColWidth="10" defaultRowHeight="16" x14ac:dyDescent="0.2"/>
  <sheetData>
    <row r="1" spans="1:7" x14ac:dyDescent="0.2">
      <c r="B1" s="35"/>
      <c r="C1" s="48" t="s">
        <v>38</v>
      </c>
      <c r="D1" s="48" t="s">
        <v>39</v>
      </c>
      <c r="E1" s="48" t="s">
        <v>114</v>
      </c>
      <c r="G1" t="s">
        <v>115</v>
      </c>
    </row>
    <row r="2" spans="1:7" ht="21" x14ac:dyDescent="0.25">
      <c r="A2" s="43" t="s">
        <v>116</v>
      </c>
      <c r="B2" s="36" t="s">
        <v>34</v>
      </c>
      <c r="C2" s="44">
        <f>analysis!$G2-bs!AX43</f>
        <v>1.4316174201667309E-7</v>
      </c>
      <c r="D2" s="37">
        <f>analysis!$G2-bs!AY43</f>
        <v>12557.648763037221</v>
      </c>
      <c r="E2" s="37">
        <f>analysis!$G2-bs!AZ43</f>
        <v>4411.3517280927845</v>
      </c>
      <c r="G2" s="18">
        <f>bs!AZ47</f>
        <v>63111.359661199131</v>
      </c>
    </row>
    <row r="3" spans="1:7" ht="21" x14ac:dyDescent="0.25">
      <c r="A3" s="43" t="s">
        <v>116</v>
      </c>
      <c r="B3" s="38" t="s">
        <v>35</v>
      </c>
      <c r="C3" s="39">
        <f>analysis!$G3-bs!BA43</f>
        <v>3082.5820548112824</v>
      </c>
      <c r="D3" s="39">
        <f>analysis!$G3-bs!BB43</f>
        <v>17263.75629378602</v>
      </c>
      <c r="E3" s="45">
        <f>analysis!$G3-bs!BC43</f>
        <v>1.5657860785722733E-7</v>
      </c>
      <c r="G3" s="18">
        <f>G2+bs!AZ48</f>
        <v>74353.343382091276</v>
      </c>
    </row>
    <row r="4" spans="1:7" ht="21" x14ac:dyDescent="0.25">
      <c r="A4" s="43" t="s">
        <v>116</v>
      </c>
      <c r="B4" s="38" t="s">
        <v>97</v>
      </c>
      <c r="C4" s="45">
        <f>analysis!$G4-bs!BD43</f>
        <v>9.3480048235505819E-7</v>
      </c>
      <c r="D4" s="39">
        <f>analysis!$G4-bs!BE43</f>
        <v>16345.874874683752</v>
      </c>
      <c r="E4" s="42"/>
      <c r="G4" s="18">
        <f>G3+bs!AZ49</f>
        <v>82149.963549846783</v>
      </c>
    </row>
    <row r="5" spans="1:7" ht="21" x14ac:dyDescent="0.25">
      <c r="A5" s="43" t="s">
        <v>116</v>
      </c>
      <c r="B5" s="40" t="s">
        <v>37</v>
      </c>
      <c r="C5" s="46">
        <f>analysis!$G5-bs!BF43</f>
        <v>4.4530315790325403E-7</v>
      </c>
      <c r="D5" s="41">
        <f>analysis!$G5-bs!BG43</f>
        <v>25004.67741329108</v>
      </c>
      <c r="E5" s="47"/>
      <c r="G5" s="18">
        <f>G4+bs!AZ50</f>
        <v>125666.7724358853</v>
      </c>
    </row>
    <row r="10" spans="1:7" x14ac:dyDescent="0.2">
      <c r="B10" s="35"/>
      <c r="C10" s="48" t="s">
        <v>38</v>
      </c>
      <c r="D10" s="48" t="s">
        <v>39</v>
      </c>
      <c r="E10" s="48" t="s">
        <v>114</v>
      </c>
      <c r="G10" t="s">
        <v>115</v>
      </c>
    </row>
    <row r="11" spans="1:7" ht="21" x14ac:dyDescent="0.25">
      <c r="A11" s="43" t="s">
        <v>116</v>
      </c>
      <c r="B11" s="36" t="s">
        <v>34</v>
      </c>
      <c r="C11" s="49">
        <f>G11-bs!J45</f>
        <v>54000</v>
      </c>
      <c r="D11" s="49">
        <f>G11-bs!J46</f>
        <v>54000</v>
      </c>
      <c r="E11" s="49">
        <f>G11-bs!J47</f>
        <v>54000</v>
      </c>
      <c r="G11" s="18">
        <f>bs!C38</f>
        <v>54000</v>
      </c>
    </row>
    <row r="12" spans="1:7" ht="21" x14ac:dyDescent="0.25">
      <c r="A12" s="43" t="s">
        <v>116</v>
      </c>
      <c r="B12" s="38" t="s">
        <v>35</v>
      </c>
      <c r="C12" s="50">
        <f>G12-bs!K45</f>
        <v>62000</v>
      </c>
      <c r="D12" s="50">
        <f>G12-bs!K46</f>
        <v>62000</v>
      </c>
      <c r="E12" s="52">
        <f>G12-bs!K47</f>
        <v>62000</v>
      </c>
      <c r="G12" s="18">
        <f>G11+bs!C39</f>
        <v>62000</v>
      </c>
    </row>
    <row r="13" spans="1:7" ht="21" x14ac:dyDescent="0.25">
      <c r="A13" s="43" t="s">
        <v>116</v>
      </c>
      <c r="B13" s="38" t="s">
        <v>97</v>
      </c>
      <c r="C13" s="50">
        <f>G13-bs!L45</f>
        <v>73000</v>
      </c>
      <c r="D13" s="50">
        <f>G13-bs!L46</f>
        <v>73000</v>
      </c>
      <c r="E13" s="42"/>
      <c r="G13" s="18">
        <f>G12+bs!C40</f>
        <v>73000</v>
      </c>
    </row>
    <row r="14" spans="1:7" ht="21" x14ac:dyDescent="0.25">
      <c r="A14" s="43" t="s">
        <v>116</v>
      </c>
      <c r="B14" s="40" t="s">
        <v>37</v>
      </c>
      <c r="C14" s="51">
        <f>G14-bs!M45</f>
        <v>116000</v>
      </c>
      <c r="D14" s="51">
        <f>G14-bs!M46</f>
        <v>116000</v>
      </c>
      <c r="E14" s="47"/>
      <c r="G14" s="18">
        <f>G13+bs!C41</f>
        <v>116000</v>
      </c>
    </row>
  </sheetData>
  <conditionalFormatting sqref="C2:E3 C4:D5">
    <cfRule type="colorScale" priority="2">
      <colorScale>
        <cfvo type="formula" val="&quot;C2&lt;1&quot;"/>
        <cfvo type="formula" val="&quot;C2&gt;=1&quot;"/>
        <color theme="5" tint="0.39997558519241921"/>
        <color theme="0"/>
      </colorScale>
    </cfRule>
  </conditionalFormatting>
  <conditionalFormatting sqref="C11:E12 C13:D14">
    <cfRule type="colorScale" priority="1">
      <colorScale>
        <cfvo type="formula" val="&quot;C2&lt;1&quot;"/>
        <cfvo type="formula" val="&quot;C2&gt;=1&quot;"/>
        <color theme="5" tint="0.39997558519241921"/>
        <color theme="0"/>
      </colorScale>
    </cfRule>
  </conditionalFormatting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EFEE-149B-214C-ABE9-E743635185BD}">
  <dimension ref="A1:E5"/>
  <sheetViews>
    <sheetView workbookViewId="0">
      <selection activeCell="K11" sqref="K11"/>
    </sheetView>
  </sheetViews>
  <sheetFormatPr baseColWidth="10" defaultRowHeight="16" x14ac:dyDescent="0.2"/>
  <cols>
    <col min="2" max="2" width="12.33203125" bestFit="1" customWidth="1"/>
    <col min="4" max="4" width="12.1640625" customWidth="1"/>
  </cols>
  <sheetData>
    <row r="1" spans="1:5" x14ac:dyDescent="0.2">
      <c r="B1" s="11" t="s">
        <v>34</v>
      </c>
      <c r="C1" s="11" t="s">
        <v>35</v>
      </c>
      <c r="D1" s="11" t="s">
        <v>36</v>
      </c>
      <c r="E1" s="11" t="s">
        <v>37</v>
      </c>
    </row>
    <row r="2" spans="1:5" x14ac:dyDescent="0.2">
      <c r="A2" t="s">
        <v>38</v>
      </c>
      <c r="B2">
        <v>0.08</v>
      </c>
      <c r="C2">
        <f>B2+ 0.015</f>
        <v>9.5000000000000001E-2</v>
      </c>
      <c r="D2">
        <f>C2+0.02</f>
        <v>0.115</v>
      </c>
      <c r="E2">
        <f>D2+0.08</f>
        <v>0.19500000000000001</v>
      </c>
    </row>
    <row r="3" spans="1:5" x14ac:dyDescent="0.2">
      <c r="A3" t="s">
        <v>39</v>
      </c>
      <c r="B3">
        <v>0.08</v>
      </c>
      <c r="C3">
        <f>B3+ 0.015</f>
        <v>9.5000000000000001E-2</v>
      </c>
      <c r="D3">
        <f>C3+0.02</f>
        <v>0.115</v>
      </c>
      <c r="E3">
        <f>D3+0.08</f>
        <v>0.19500000000000001</v>
      </c>
    </row>
    <row r="4" spans="1:5" x14ac:dyDescent="0.2">
      <c r="A4" t="s">
        <v>71</v>
      </c>
      <c r="B4">
        <v>7.4999999999999997E-2</v>
      </c>
      <c r="C4">
        <v>9.5000000000000001E-2</v>
      </c>
    </row>
    <row r="5" spans="1:5" x14ac:dyDescent="0.2">
      <c r="A5" t="s">
        <v>78</v>
      </c>
      <c r="B5" s="27">
        <v>4.8159890837580777E-5</v>
      </c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0FE4-0129-D249-9D4A-10F8B4AEA427}">
  <dimension ref="A1:B13"/>
  <sheetViews>
    <sheetView workbookViewId="0"/>
  </sheetViews>
  <sheetFormatPr baseColWidth="10" defaultRowHeight="16" x14ac:dyDescent="0.2"/>
  <cols>
    <col min="1" max="1" width="18.5" customWidth="1"/>
  </cols>
  <sheetData>
    <row r="1" spans="1:2" x14ac:dyDescent="0.2">
      <c r="A1" s="19" t="s">
        <v>73</v>
      </c>
      <c r="B1" s="19" t="s">
        <v>74</v>
      </c>
    </row>
    <row r="2" spans="1:2" x14ac:dyDescent="0.2">
      <c r="A2" s="20" t="s">
        <v>47</v>
      </c>
      <c r="B2" s="19">
        <v>2.0000000000000001E-4</v>
      </c>
    </row>
    <row r="3" spans="1:2" x14ac:dyDescent="0.2">
      <c r="A3" s="20" t="s">
        <v>48</v>
      </c>
      <c r="B3" s="19">
        <v>5.0000000000000001E-4</v>
      </c>
    </row>
    <row r="4" spans="1:2" x14ac:dyDescent="0.2">
      <c r="A4" s="20" t="s">
        <v>49</v>
      </c>
      <c r="B4" s="19">
        <v>5.0000000000000001E-4</v>
      </c>
    </row>
    <row r="5" spans="1:2" x14ac:dyDescent="0.2">
      <c r="A5" s="20" t="s">
        <v>50</v>
      </c>
      <c r="B5" s="19">
        <v>5.0000000000000001E-4</v>
      </c>
    </row>
    <row r="6" spans="1:2" x14ac:dyDescent="0.2">
      <c r="A6" s="20" t="s">
        <v>51</v>
      </c>
      <c r="B6" s="19">
        <v>5.0000000000000001E-4</v>
      </c>
    </row>
    <row r="7" spans="1:2" x14ac:dyDescent="0.2">
      <c r="A7" s="21" t="s">
        <v>52</v>
      </c>
      <c r="B7" s="19">
        <v>2.9999999999999997E-4</v>
      </c>
    </row>
    <row r="8" spans="1:2" x14ac:dyDescent="0.2">
      <c r="A8" s="20" t="s">
        <v>53</v>
      </c>
      <c r="B8" s="19">
        <v>1.0999999999999999E-2</v>
      </c>
    </row>
    <row r="9" spans="1:2" x14ac:dyDescent="0.2">
      <c r="A9" s="20" t="s">
        <v>54</v>
      </c>
      <c r="B9" s="19">
        <v>2.9999999999999997E-4</v>
      </c>
    </row>
    <row r="10" spans="1:2" x14ac:dyDescent="0.2">
      <c r="A10" s="20" t="s">
        <v>55</v>
      </c>
      <c r="B10" s="19">
        <v>2.9999999999999997E-4</v>
      </c>
    </row>
    <row r="11" spans="1:2" x14ac:dyDescent="0.2">
      <c r="A11" s="20" t="s">
        <v>56</v>
      </c>
      <c r="B11" s="19">
        <v>2.0000000000000001E-4</v>
      </c>
    </row>
    <row r="12" spans="1:2" x14ac:dyDescent="0.2">
      <c r="A12" s="20" t="s">
        <v>57</v>
      </c>
      <c r="B12" s="19">
        <v>2.0000000000000001E-4</v>
      </c>
    </row>
    <row r="13" spans="1:2" x14ac:dyDescent="0.2">
      <c r="A13" s="20" t="s">
        <v>58</v>
      </c>
      <c r="B13" s="19">
        <v>2.9999999999999997E-4</v>
      </c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DF4E-E344-294A-82E8-B37F6FD91CDB}">
  <dimension ref="A1:N44"/>
  <sheetViews>
    <sheetView workbookViewId="0"/>
  </sheetViews>
  <sheetFormatPr baseColWidth="10" defaultRowHeight="16" x14ac:dyDescent="0.2"/>
  <sheetData>
    <row r="1" spans="1:12" x14ac:dyDescent="0.2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13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</row>
    <row r="2" spans="1:12" x14ac:dyDescent="0.2">
      <c r="A2" s="17">
        <f>bs!K2*bs!$C2</f>
        <v>15000</v>
      </c>
      <c r="B2" s="17">
        <f>bs!L2*bs!$C2</f>
        <v>0</v>
      </c>
      <c r="C2" s="17">
        <f>bs!M2*bs!$C2</f>
        <v>0</v>
      </c>
      <c r="D2" s="17">
        <f>bs!N2*bs!$C2</f>
        <v>0</v>
      </c>
      <c r="E2" s="17">
        <f>bs!O2*bs!$C2</f>
        <v>0</v>
      </c>
      <c r="F2" s="17">
        <f>bs!P2*bs!$C2</f>
        <v>0</v>
      </c>
      <c r="G2" s="17">
        <f>bs!Q2*bs!$C2</f>
        <v>0</v>
      </c>
      <c r="H2" s="17">
        <f>bs!R2*bs!$C2</f>
        <v>0</v>
      </c>
      <c r="I2" s="17">
        <f>bs!S2*bs!$C2</f>
        <v>0</v>
      </c>
      <c r="J2" s="17">
        <f>bs!T2*bs!$C2</f>
        <v>0</v>
      </c>
      <c r="K2" s="17">
        <f>bs!U2*bs!$C2</f>
        <v>0</v>
      </c>
      <c r="L2" s="17">
        <f>bs!V2*bs!$C2</f>
        <v>0</v>
      </c>
    </row>
    <row r="3" spans="1:12" x14ac:dyDescent="0.2">
      <c r="A3" s="17">
        <f>bs!K3*bs!$C3</f>
        <v>4000</v>
      </c>
      <c r="B3" s="17">
        <f>bs!L3*bs!$C3</f>
        <v>0</v>
      </c>
      <c r="C3" s="17">
        <f>bs!M3*bs!$C3</f>
        <v>0</v>
      </c>
      <c r="D3" s="17">
        <f>bs!N3*bs!$C3</f>
        <v>0</v>
      </c>
      <c r="E3" s="17">
        <f>bs!O3*bs!$C3</f>
        <v>0</v>
      </c>
      <c r="F3" s="17">
        <f>bs!P3*bs!$C3</f>
        <v>0</v>
      </c>
      <c r="G3" s="17">
        <f>bs!Q3*bs!$C3</f>
        <v>0</v>
      </c>
      <c r="H3" s="17">
        <f>bs!R3*bs!$C3</f>
        <v>0</v>
      </c>
      <c r="I3" s="17">
        <f>bs!S3*bs!$C3</f>
        <v>0</v>
      </c>
      <c r="J3" s="17">
        <f>bs!T3*bs!$C3</f>
        <v>0</v>
      </c>
      <c r="K3" s="17">
        <f>bs!U3*bs!$C3</f>
        <v>0</v>
      </c>
      <c r="L3" s="17">
        <f>bs!V3*bs!$C3</f>
        <v>0</v>
      </c>
    </row>
    <row r="4" spans="1:12" x14ac:dyDescent="0.2">
      <c r="A4" s="17">
        <f>bs!K4*bs!$C4</f>
        <v>50000</v>
      </c>
      <c r="B4" s="17">
        <f>bs!L4*bs!$C4</f>
        <v>0</v>
      </c>
      <c r="C4" s="17">
        <f>bs!M4*bs!$C4</f>
        <v>0</v>
      </c>
      <c r="D4" s="17">
        <f>bs!N4*bs!$C4</f>
        <v>0</v>
      </c>
      <c r="E4" s="17">
        <f>bs!O4*bs!$C4</f>
        <v>0</v>
      </c>
      <c r="F4" s="17">
        <f>bs!P4*bs!$C4</f>
        <v>0</v>
      </c>
      <c r="G4" s="17">
        <f>bs!Q4*bs!$C4</f>
        <v>0</v>
      </c>
      <c r="H4" s="17">
        <f>bs!R4*bs!$C4</f>
        <v>0</v>
      </c>
      <c r="I4" s="17">
        <f>bs!S4*bs!$C4</f>
        <v>0</v>
      </c>
      <c r="J4" s="17">
        <f>bs!T4*bs!$C4</f>
        <v>0</v>
      </c>
      <c r="K4" s="17">
        <f>bs!U4*bs!$C4</f>
        <v>0</v>
      </c>
      <c r="L4" s="17">
        <f>bs!V4*bs!$C4</f>
        <v>0</v>
      </c>
    </row>
    <row r="5" spans="1:12" x14ac:dyDescent="0.2">
      <c r="A5" s="17">
        <f>bs!K5*bs!$C5</f>
        <v>15000</v>
      </c>
      <c r="B5" s="17">
        <f>bs!L5*bs!$C5</f>
        <v>0</v>
      </c>
      <c r="C5" s="17">
        <f>bs!M5*bs!$C5</f>
        <v>0</v>
      </c>
      <c r="D5" s="17">
        <f>bs!N5*bs!$C5</f>
        <v>0</v>
      </c>
      <c r="E5" s="17">
        <f>bs!O5*bs!$C5</f>
        <v>0</v>
      </c>
      <c r="F5" s="17">
        <f>bs!P5*bs!$C5</f>
        <v>0</v>
      </c>
      <c r="G5" s="17">
        <f>bs!Q5*bs!$C5</f>
        <v>0</v>
      </c>
      <c r="H5" s="17">
        <f>bs!R5*bs!$C5</f>
        <v>0</v>
      </c>
      <c r="I5" s="17">
        <f>bs!S5*bs!$C5</f>
        <v>0</v>
      </c>
      <c r="J5" s="17">
        <f>bs!T5*bs!$C5</f>
        <v>0</v>
      </c>
      <c r="K5" s="17">
        <f>bs!U5*bs!$C5</f>
        <v>0</v>
      </c>
      <c r="L5" s="17">
        <f>bs!V5*bs!$C5</f>
        <v>0</v>
      </c>
    </row>
    <row r="6" spans="1:12" x14ac:dyDescent="0.2">
      <c r="A6" s="17">
        <f>bs!K6*bs!$C6</f>
        <v>5000</v>
      </c>
      <c r="B6" s="17">
        <f>bs!L6*bs!$C6</f>
        <v>0</v>
      </c>
      <c r="C6" s="17">
        <f>bs!M6*bs!$C6</f>
        <v>0</v>
      </c>
      <c r="D6" s="17">
        <f>bs!N6*bs!$C6</f>
        <v>0</v>
      </c>
      <c r="E6" s="17">
        <f>bs!O6*bs!$C6</f>
        <v>0</v>
      </c>
      <c r="F6" s="17">
        <f>bs!P6*bs!$C6</f>
        <v>0</v>
      </c>
      <c r="G6" s="17">
        <f>bs!Q6*bs!$C6</f>
        <v>0</v>
      </c>
      <c r="H6" s="17">
        <f>bs!R6*bs!$C6</f>
        <v>0</v>
      </c>
      <c r="I6" s="17">
        <f>bs!S6*bs!$C6</f>
        <v>0</v>
      </c>
      <c r="J6" s="17">
        <f>bs!T6*bs!$C6</f>
        <v>0</v>
      </c>
      <c r="K6" s="17">
        <f>bs!U6*bs!$C6</f>
        <v>0</v>
      </c>
      <c r="L6" s="17">
        <f>bs!V6*bs!$C6</f>
        <v>0</v>
      </c>
    </row>
    <row r="7" spans="1:12" x14ac:dyDescent="0.2">
      <c r="A7" s="17">
        <f>bs!K7*bs!$C7</f>
        <v>20000</v>
      </c>
      <c r="B7" s="17">
        <f>bs!L7*bs!$C7</f>
        <v>0</v>
      </c>
      <c r="C7" s="17">
        <f>bs!M7*bs!$C7</f>
        <v>0</v>
      </c>
      <c r="D7" s="17">
        <f>bs!N7*bs!$C7</f>
        <v>0</v>
      </c>
      <c r="E7" s="17">
        <f>bs!O7*bs!$C7</f>
        <v>0</v>
      </c>
      <c r="F7" s="17">
        <f>bs!P7*bs!$C7</f>
        <v>0</v>
      </c>
      <c r="G7" s="17">
        <f>bs!Q7*bs!$C7</f>
        <v>0</v>
      </c>
      <c r="H7" s="17">
        <f>bs!R7*bs!$C7</f>
        <v>0</v>
      </c>
      <c r="I7" s="17">
        <f>bs!S7*bs!$C7</f>
        <v>0</v>
      </c>
      <c r="J7" s="17">
        <f>bs!T7*bs!$C7</f>
        <v>0</v>
      </c>
      <c r="K7" s="17">
        <f>bs!U7*bs!$C7</f>
        <v>0</v>
      </c>
      <c r="L7" s="17">
        <f>bs!V7*bs!$C7</f>
        <v>0</v>
      </c>
    </row>
    <row r="8" spans="1:12" x14ac:dyDescent="0.2">
      <c r="A8" s="17">
        <f>bs!K8*bs!$C8</f>
        <v>10000</v>
      </c>
      <c r="B8" s="17">
        <f>bs!L8*bs!$C8</f>
        <v>0</v>
      </c>
      <c r="C8" s="17">
        <f>bs!M8*bs!$C8</f>
        <v>0</v>
      </c>
      <c r="D8" s="17">
        <f>bs!N8*bs!$C8</f>
        <v>0</v>
      </c>
      <c r="E8" s="17">
        <f>bs!O8*bs!$C8</f>
        <v>0</v>
      </c>
      <c r="F8" s="17">
        <f>bs!P8*bs!$C8</f>
        <v>0</v>
      </c>
      <c r="G8" s="17">
        <f>bs!Q8*bs!$C8</f>
        <v>0</v>
      </c>
      <c r="H8" s="17">
        <f>bs!R8*bs!$C8</f>
        <v>0</v>
      </c>
      <c r="I8" s="17">
        <f>bs!S8*bs!$C8</f>
        <v>0</v>
      </c>
      <c r="J8" s="17">
        <f>bs!T8*bs!$C8</f>
        <v>0</v>
      </c>
      <c r="K8" s="17">
        <f>bs!U8*bs!$C8</f>
        <v>0</v>
      </c>
      <c r="L8" s="17">
        <f>bs!V8*bs!$C8</f>
        <v>0</v>
      </c>
    </row>
    <row r="9" spans="1:12" x14ac:dyDescent="0.2">
      <c r="A9" s="17">
        <f>bs!K9*bs!$C9</f>
        <v>60000</v>
      </c>
      <c r="B9" s="17">
        <f>bs!L9*bs!$C9</f>
        <v>0</v>
      </c>
      <c r="C9" s="17">
        <f>bs!M9*bs!$C9</f>
        <v>0</v>
      </c>
      <c r="D9" s="17">
        <f>bs!N9*bs!$C9</f>
        <v>0</v>
      </c>
      <c r="E9" s="17">
        <f>bs!O9*bs!$C9</f>
        <v>0</v>
      </c>
      <c r="F9" s="17">
        <f>bs!P9*bs!$C9</f>
        <v>0</v>
      </c>
      <c r="G9" s="17">
        <f>bs!Q9*bs!$C9</f>
        <v>0</v>
      </c>
      <c r="H9" s="17">
        <f>bs!R9*bs!$C9</f>
        <v>0</v>
      </c>
      <c r="I9" s="17">
        <f>bs!S9*bs!$C9</f>
        <v>0</v>
      </c>
      <c r="J9" s="17">
        <f>bs!T9*bs!$C9</f>
        <v>0</v>
      </c>
      <c r="K9" s="17">
        <f>bs!U9*bs!$C9</f>
        <v>0</v>
      </c>
      <c r="L9" s="17">
        <f>bs!V9*bs!$C9</f>
        <v>0</v>
      </c>
    </row>
    <row r="10" spans="1:12" x14ac:dyDescent="0.2">
      <c r="A10" s="17">
        <f>bs!K10*bs!$C10</f>
        <v>15000</v>
      </c>
      <c r="B10" s="17">
        <f>bs!L10*bs!$C10</f>
        <v>0</v>
      </c>
      <c r="C10" s="17">
        <f>bs!M10*bs!$C10</f>
        <v>0</v>
      </c>
      <c r="D10" s="17">
        <f>bs!N10*bs!$C10</f>
        <v>0</v>
      </c>
      <c r="E10" s="17">
        <f>bs!O10*bs!$C10</f>
        <v>0</v>
      </c>
      <c r="F10" s="17">
        <f>bs!P10*bs!$C10</f>
        <v>0</v>
      </c>
      <c r="G10" s="17">
        <f>bs!Q10*bs!$C10</f>
        <v>0</v>
      </c>
      <c r="H10" s="17">
        <f>bs!R10*bs!$C10</f>
        <v>0</v>
      </c>
      <c r="I10" s="17">
        <f>bs!S10*bs!$C10</f>
        <v>0</v>
      </c>
      <c r="J10" s="17">
        <f>bs!T10*bs!$C10</f>
        <v>0</v>
      </c>
      <c r="K10" s="17">
        <f>bs!U10*bs!$C10</f>
        <v>0</v>
      </c>
      <c r="L10" s="17">
        <f>bs!V10*bs!$C10</f>
        <v>0</v>
      </c>
    </row>
    <row r="11" spans="1:12" x14ac:dyDescent="0.2">
      <c r="A11" s="17">
        <f>bs!K11*bs!$C11</f>
        <v>20000</v>
      </c>
      <c r="B11" s="17">
        <f>bs!L11*bs!$C11</f>
        <v>2000</v>
      </c>
      <c r="C11" s="17">
        <f>bs!M11*bs!$C11</f>
        <v>0</v>
      </c>
      <c r="D11" s="17">
        <f>bs!N11*bs!$C11</f>
        <v>1400.0000000000002</v>
      </c>
      <c r="E11" s="17">
        <f>bs!O11*bs!$C11</f>
        <v>0</v>
      </c>
      <c r="F11" s="17">
        <f>bs!P11*bs!$C11</f>
        <v>0</v>
      </c>
      <c r="G11" s="17">
        <f>bs!Q11*bs!$C11</f>
        <v>0</v>
      </c>
      <c r="H11" s="17">
        <f>bs!R11*bs!$C11</f>
        <v>0</v>
      </c>
      <c r="I11" s="17">
        <f>bs!S11*bs!$C11</f>
        <v>0</v>
      </c>
      <c r="J11" s="17">
        <f>bs!T11*bs!$C11</f>
        <v>0</v>
      </c>
      <c r="K11" s="17">
        <f>bs!U11*bs!$C11</f>
        <v>0</v>
      </c>
      <c r="L11" s="17">
        <f>bs!V11*bs!$C11</f>
        <v>0</v>
      </c>
    </row>
    <row r="12" spans="1:12" x14ac:dyDescent="0.2">
      <c r="A12" s="17">
        <f>bs!K12*bs!$C12</f>
        <v>55000</v>
      </c>
      <c r="B12" s="17">
        <f>bs!L12*bs!$C12</f>
        <v>8250</v>
      </c>
      <c r="C12" s="17">
        <f>bs!M12*bs!$C12</f>
        <v>0</v>
      </c>
      <c r="D12" s="17">
        <f>bs!N12*bs!$C12</f>
        <v>6600</v>
      </c>
      <c r="E12" s="17">
        <f>bs!O12*bs!$C12</f>
        <v>0</v>
      </c>
      <c r="F12" s="17">
        <f>bs!P12*bs!$C12</f>
        <v>0</v>
      </c>
      <c r="G12" s="17">
        <f>bs!Q12*bs!$C12</f>
        <v>0</v>
      </c>
      <c r="H12" s="17">
        <f>bs!R12*bs!$C12</f>
        <v>0</v>
      </c>
      <c r="I12" s="17">
        <f>bs!S12*bs!$C12</f>
        <v>0</v>
      </c>
      <c r="J12" s="17">
        <f>bs!T12*bs!$C12</f>
        <v>0</v>
      </c>
      <c r="K12" s="17">
        <f>bs!U12*bs!$C12</f>
        <v>0</v>
      </c>
      <c r="L12" s="17">
        <f>bs!V12*bs!$C12</f>
        <v>0</v>
      </c>
    </row>
    <row r="13" spans="1:12" x14ac:dyDescent="0.2">
      <c r="A13" s="17">
        <f>bs!K13*bs!$C13</f>
        <v>40000</v>
      </c>
      <c r="B13" s="17">
        <f>bs!L13*bs!$C13</f>
        <v>8000</v>
      </c>
      <c r="C13" s="17">
        <f>bs!M13*bs!$C13</f>
        <v>0</v>
      </c>
      <c r="D13" s="17">
        <f>bs!N13*bs!$C13</f>
        <v>6000</v>
      </c>
      <c r="E13" s="17">
        <f>bs!O13*bs!$C13</f>
        <v>0</v>
      </c>
      <c r="F13" s="17">
        <f>bs!P13*bs!$C13</f>
        <v>0</v>
      </c>
      <c r="G13" s="17">
        <f>bs!Q13*bs!$C13</f>
        <v>0</v>
      </c>
      <c r="H13" s="17">
        <f>bs!R13*bs!$C13</f>
        <v>0</v>
      </c>
      <c r="I13" s="17">
        <f>bs!S13*bs!$C13</f>
        <v>0</v>
      </c>
      <c r="J13" s="17">
        <f>bs!T13*bs!$C13</f>
        <v>0</v>
      </c>
      <c r="K13" s="17">
        <f>bs!U13*bs!$C13</f>
        <v>0</v>
      </c>
      <c r="L13" s="17">
        <f>bs!V13*bs!$C13</f>
        <v>0</v>
      </c>
    </row>
    <row r="14" spans="1:12" x14ac:dyDescent="0.2">
      <c r="A14" s="17">
        <f>bs!K14*bs!$C14</f>
        <v>100000</v>
      </c>
      <c r="B14" s="17">
        <f>bs!L14*bs!$C14</f>
        <v>25000</v>
      </c>
      <c r="C14" s="17">
        <f>bs!M14*bs!$C14</f>
        <v>0</v>
      </c>
      <c r="D14" s="17">
        <f>bs!N14*bs!$C14</f>
        <v>22000</v>
      </c>
      <c r="E14" s="17">
        <f>bs!O14*bs!$C14</f>
        <v>0</v>
      </c>
      <c r="F14" s="17">
        <f>bs!P14*bs!$C14</f>
        <v>0</v>
      </c>
      <c r="G14" s="17">
        <f>bs!Q14*bs!$C14</f>
        <v>0</v>
      </c>
      <c r="H14" s="17">
        <f>bs!R14*bs!$C14</f>
        <v>0</v>
      </c>
      <c r="I14" s="17">
        <f>bs!S14*bs!$C14</f>
        <v>0</v>
      </c>
      <c r="J14" s="17">
        <f>bs!T14*bs!$C14</f>
        <v>0</v>
      </c>
      <c r="K14" s="17">
        <f>bs!U14*bs!$C14</f>
        <v>0</v>
      </c>
      <c r="L14" s="17">
        <f>bs!V14*bs!$C14</f>
        <v>0</v>
      </c>
    </row>
    <row r="15" spans="1:12" x14ac:dyDescent="0.2">
      <c r="A15" s="17">
        <f>bs!K15*bs!$C15</f>
        <v>80000</v>
      </c>
      <c r="B15" s="17">
        <f>bs!L15*bs!$C15</f>
        <v>8000</v>
      </c>
      <c r="C15" s="17">
        <f>bs!M15*bs!$C15</f>
        <v>0</v>
      </c>
      <c r="D15" s="17">
        <f>bs!N15*bs!$C15</f>
        <v>9600</v>
      </c>
      <c r="E15" s="17">
        <f>bs!O15*bs!$C15</f>
        <v>0</v>
      </c>
      <c r="F15" s="17">
        <f>bs!P15*bs!$C15</f>
        <v>0</v>
      </c>
      <c r="G15" s="17">
        <f>bs!Q15*bs!$C15</f>
        <v>0</v>
      </c>
      <c r="H15" s="17">
        <f>bs!R15*bs!$C15</f>
        <v>0</v>
      </c>
      <c r="I15" s="17">
        <f>bs!S15*bs!$C15</f>
        <v>0</v>
      </c>
      <c r="J15" s="17">
        <f>bs!T15*bs!$C15</f>
        <v>96000</v>
      </c>
      <c r="K15" s="17">
        <f>bs!U15*bs!$C15</f>
        <v>160000</v>
      </c>
      <c r="L15" s="17">
        <f>bs!V15*bs!$C15</f>
        <v>32000</v>
      </c>
    </row>
    <row r="16" spans="1:12" x14ac:dyDescent="0.2">
      <c r="A16" s="17">
        <f>bs!K16*bs!$C16</f>
        <v>60000</v>
      </c>
      <c r="B16" s="17">
        <f>bs!L16*bs!$C16</f>
        <v>9000</v>
      </c>
      <c r="C16" s="17">
        <f>bs!M16*bs!$C16</f>
        <v>0</v>
      </c>
      <c r="D16" s="17">
        <f>bs!N16*bs!$C16</f>
        <v>8400</v>
      </c>
      <c r="E16" s="17">
        <f>bs!O16*bs!$C16</f>
        <v>0</v>
      </c>
      <c r="F16" s="17">
        <f>bs!P16*bs!$C16</f>
        <v>0</v>
      </c>
      <c r="G16" s="17">
        <f>bs!Q16*bs!$C16</f>
        <v>0</v>
      </c>
      <c r="H16" s="17">
        <f>bs!R16*bs!$C16</f>
        <v>0</v>
      </c>
      <c r="I16" s="17">
        <f>bs!S16*bs!$C16</f>
        <v>0</v>
      </c>
      <c r="J16" s="17">
        <f>bs!T16*bs!$C16</f>
        <v>90000</v>
      </c>
      <c r="K16" s="17">
        <f>bs!U16*bs!$C16</f>
        <v>105000</v>
      </c>
      <c r="L16" s="17">
        <f>bs!V16*bs!$C16</f>
        <v>36000</v>
      </c>
    </row>
    <row r="17" spans="1:12" x14ac:dyDescent="0.2">
      <c r="A17" s="17">
        <f>bs!K17*bs!$C17</f>
        <v>75000</v>
      </c>
      <c r="B17" s="17">
        <f>bs!L17*bs!$C17</f>
        <v>11250</v>
      </c>
      <c r="C17" s="17">
        <f>bs!M17*bs!$C17</f>
        <v>0</v>
      </c>
      <c r="D17" s="17">
        <f>bs!N17*bs!$C17</f>
        <v>13500</v>
      </c>
      <c r="E17" s="17">
        <f>bs!O17*bs!$C17</f>
        <v>0</v>
      </c>
      <c r="F17" s="17">
        <f>bs!P17*bs!$C17</f>
        <v>0</v>
      </c>
      <c r="G17" s="17">
        <f>bs!Q17*bs!$C17</f>
        <v>0</v>
      </c>
      <c r="H17" s="17">
        <f>bs!R17*bs!$C17</f>
        <v>0</v>
      </c>
      <c r="I17" s="17">
        <f>bs!S17*bs!$C17</f>
        <v>0</v>
      </c>
      <c r="J17" s="17">
        <f>bs!T17*bs!$C17</f>
        <v>165000</v>
      </c>
      <c r="K17" s="17">
        <f>bs!U17*bs!$C17</f>
        <v>300000</v>
      </c>
      <c r="L17" s="17">
        <f>bs!V17*bs!$C17</f>
        <v>90000</v>
      </c>
    </row>
    <row r="18" spans="1:12" x14ac:dyDescent="0.2">
      <c r="A18" s="17">
        <f>bs!K18*bs!$C18</f>
        <v>30000</v>
      </c>
      <c r="B18" s="17">
        <f>bs!L18*bs!$C18</f>
        <v>6000</v>
      </c>
      <c r="C18" s="17">
        <f>bs!M18*bs!$C18</f>
        <v>0</v>
      </c>
      <c r="D18" s="17">
        <f>bs!N18*bs!$C18</f>
        <v>6600</v>
      </c>
      <c r="E18" s="17">
        <f>bs!O18*bs!$C18</f>
        <v>0</v>
      </c>
      <c r="F18" s="17">
        <f>bs!P18*bs!$C18</f>
        <v>0</v>
      </c>
      <c r="G18" s="17">
        <f>bs!Q18*bs!$C18</f>
        <v>0</v>
      </c>
      <c r="H18" s="17">
        <f>bs!R18*bs!$C18</f>
        <v>150000</v>
      </c>
      <c r="I18" s="17">
        <f>bs!S18*bs!$C18</f>
        <v>0</v>
      </c>
      <c r="J18" s="17">
        <f>bs!T18*bs!$C18</f>
        <v>0</v>
      </c>
      <c r="K18" s="17">
        <f>bs!U18*bs!$C18</f>
        <v>0</v>
      </c>
      <c r="L18" s="17">
        <f>bs!V18*bs!$C18</f>
        <v>3000</v>
      </c>
    </row>
    <row r="19" spans="1:12" x14ac:dyDescent="0.2">
      <c r="A19" s="17">
        <f>bs!K19*bs!$C19</f>
        <v>10000</v>
      </c>
      <c r="B19" s="17">
        <f>bs!L19*bs!$C19</f>
        <v>1500</v>
      </c>
      <c r="C19" s="17">
        <f>bs!M19*bs!$C19</f>
        <v>0</v>
      </c>
      <c r="D19" s="17">
        <f>bs!N19*bs!$C19</f>
        <v>1000</v>
      </c>
      <c r="E19" s="17">
        <f>bs!O19*bs!$C19</f>
        <v>0</v>
      </c>
      <c r="F19" s="17">
        <f>bs!P19*bs!$C19</f>
        <v>0</v>
      </c>
      <c r="G19" s="17">
        <f>bs!Q19*bs!$C19</f>
        <v>0</v>
      </c>
      <c r="H19" s="17">
        <f>bs!R19*bs!$C19</f>
        <v>0</v>
      </c>
      <c r="I19" s="17">
        <f>bs!S19*bs!$C19</f>
        <v>120000</v>
      </c>
      <c r="J19" s="17">
        <f>bs!T19*bs!$C19</f>
        <v>0</v>
      </c>
      <c r="K19" s="17">
        <f>bs!U19*bs!$C19</f>
        <v>0</v>
      </c>
      <c r="L19" s="17">
        <f>bs!V19*bs!$C19</f>
        <v>0</v>
      </c>
    </row>
    <row r="20" spans="1:12" x14ac:dyDescent="0.2">
      <c r="A20" s="17">
        <f>bs!K20*bs!$C20</f>
        <v>1000</v>
      </c>
      <c r="B20" s="17">
        <f>bs!L20*bs!$C20</f>
        <v>100</v>
      </c>
      <c r="C20" s="17">
        <f>bs!M20*bs!$C20</f>
        <v>0</v>
      </c>
      <c r="D20" s="17">
        <f>bs!N20*bs!$C20</f>
        <v>50</v>
      </c>
      <c r="E20" s="17">
        <f>bs!O20*bs!$C20</f>
        <v>0</v>
      </c>
      <c r="F20" s="17">
        <f>bs!P20*bs!$C20</f>
        <v>0</v>
      </c>
      <c r="G20" s="17">
        <f>bs!Q20*bs!$C20</f>
        <v>1000</v>
      </c>
      <c r="H20" s="17">
        <f>bs!R20*bs!$C20</f>
        <v>0</v>
      </c>
      <c r="I20" s="17">
        <f>bs!S20*bs!$C20</f>
        <v>0</v>
      </c>
      <c r="J20" s="17">
        <f>bs!T20*bs!$C20</f>
        <v>0</v>
      </c>
      <c r="K20" s="17">
        <f>bs!U20*bs!$C20</f>
        <v>0</v>
      </c>
      <c r="L20" s="17">
        <f>bs!V20*bs!$C20</f>
        <v>0</v>
      </c>
    </row>
    <row r="21" spans="1:12" x14ac:dyDescent="0.2">
      <c r="A21" s="17">
        <f>bs!K22*bs!$C22</f>
        <v>0</v>
      </c>
      <c r="B21" s="17">
        <f>bs!L22*bs!$C22</f>
        <v>0</v>
      </c>
      <c r="C21" s="17">
        <f>bs!M22*bs!$C22</f>
        <v>0</v>
      </c>
      <c r="D21" s="17">
        <f>bs!N22*bs!$C22</f>
        <v>0</v>
      </c>
      <c r="E21" s="17">
        <f>bs!O22*bs!$C22</f>
        <v>0</v>
      </c>
      <c r="F21" s="17">
        <f>bs!P22*bs!$C22</f>
        <v>0</v>
      </c>
      <c r="G21" s="17">
        <f>bs!Q22*bs!$C22</f>
        <v>0</v>
      </c>
      <c r="H21" s="17">
        <f>bs!R22*bs!$C22</f>
        <v>0</v>
      </c>
      <c r="I21" s="17">
        <f>bs!S22*bs!$C22</f>
        <v>0</v>
      </c>
      <c r="J21" s="17">
        <f>bs!T22*bs!$C22</f>
        <v>0</v>
      </c>
      <c r="K21" s="17">
        <f>bs!U22*bs!$C22</f>
        <v>0</v>
      </c>
      <c r="L21" s="17">
        <f>bs!V22*bs!$C22</f>
        <v>0</v>
      </c>
    </row>
    <row r="22" spans="1:12" x14ac:dyDescent="0.2">
      <c r="A22" s="17">
        <f>bs!K23*bs!$C23</f>
        <v>0</v>
      </c>
      <c r="B22" s="17">
        <f>bs!L23*bs!$C23</f>
        <v>0</v>
      </c>
      <c r="C22" s="17">
        <f>bs!M23*bs!$C23</f>
        <v>0</v>
      </c>
      <c r="D22" s="17">
        <f>bs!N23*bs!$C23</f>
        <v>0</v>
      </c>
      <c r="E22" s="17">
        <f>bs!O23*bs!$C23</f>
        <v>0</v>
      </c>
      <c r="F22" s="17">
        <f>bs!P23*bs!$C23</f>
        <v>0</v>
      </c>
      <c r="G22" s="17">
        <f>bs!Q23*bs!$C23</f>
        <v>0</v>
      </c>
      <c r="H22" s="17">
        <f>bs!R23*bs!$C23</f>
        <v>0</v>
      </c>
      <c r="I22" s="17">
        <f>bs!S23*bs!$C23</f>
        <v>0</v>
      </c>
      <c r="J22" s="17">
        <f>bs!T23*bs!$C23</f>
        <v>0</v>
      </c>
      <c r="K22" s="17">
        <f>bs!U23*bs!$C23</f>
        <v>0</v>
      </c>
      <c r="L22" s="17">
        <f>bs!V23*bs!$C23</f>
        <v>0</v>
      </c>
    </row>
    <row r="23" spans="1:12" x14ac:dyDescent="0.2">
      <c r="A23" s="17">
        <f>bs!K24*bs!$C24</f>
        <v>0</v>
      </c>
      <c r="B23" s="17">
        <f>bs!L24*bs!$C24</f>
        <v>0</v>
      </c>
      <c r="C23" s="17">
        <f>bs!M24*bs!$C24</f>
        <v>0</v>
      </c>
      <c r="D23" s="17">
        <f>bs!N24*bs!$C24</f>
        <v>0</v>
      </c>
      <c r="E23" s="17">
        <f>bs!O24*bs!$C24</f>
        <v>0</v>
      </c>
      <c r="F23" s="17">
        <f>bs!P24*bs!$C24</f>
        <v>0</v>
      </c>
      <c r="G23" s="17">
        <f>bs!Q24*bs!$C24</f>
        <v>0</v>
      </c>
      <c r="H23" s="17">
        <f>bs!R24*bs!$C24</f>
        <v>0</v>
      </c>
      <c r="I23" s="17">
        <f>bs!S24*bs!$C24</f>
        <v>0</v>
      </c>
      <c r="J23" s="17">
        <f>bs!T24*bs!$C24</f>
        <v>0</v>
      </c>
      <c r="K23" s="17">
        <f>bs!U24*bs!$C24</f>
        <v>0</v>
      </c>
      <c r="L23" s="17">
        <f>bs!V24*bs!$C24</f>
        <v>0</v>
      </c>
    </row>
    <row r="24" spans="1:12" x14ac:dyDescent="0.2">
      <c r="A24" s="17">
        <f>bs!K25*bs!$C25</f>
        <v>0</v>
      </c>
      <c r="B24" s="17">
        <f>bs!L25*bs!$C25</f>
        <v>0</v>
      </c>
      <c r="C24" s="17">
        <f>bs!M25*bs!$C25</f>
        <v>0</v>
      </c>
      <c r="D24" s="17">
        <f>bs!N25*bs!$C25</f>
        <v>0</v>
      </c>
      <c r="E24" s="17">
        <f>bs!O25*bs!$C25</f>
        <v>20000</v>
      </c>
      <c r="F24" s="17">
        <f>bs!P25*bs!$C25</f>
        <v>0</v>
      </c>
      <c r="G24" s="17">
        <f>bs!Q25*bs!$C25</f>
        <v>0</v>
      </c>
      <c r="H24" s="17">
        <f>bs!R25*bs!$C25</f>
        <v>0</v>
      </c>
      <c r="I24" s="17">
        <f>bs!S25*bs!$C25</f>
        <v>0</v>
      </c>
      <c r="J24" s="17">
        <f>bs!T25*bs!$C25</f>
        <v>0</v>
      </c>
      <c r="K24" s="17">
        <f>bs!U25*bs!$C25</f>
        <v>0</v>
      </c>
      <c r="L24" s="17">
        <f>bs!V25*bs!$C25</f>
        <v>0</v>
      </c>
    </row>
    <row r="25" spans="1:12" x14ac:dyDescent="0.2">
      <c r="A25" s="17">
        <f>bs!K26*bs!$C26</f>
        <v>0</v>
      </c>
      <c r="B25" s="17">
        <f>bs!L26*bs!$C26</f>
        <v>0</v>
      </c>
      <c r="C25" s="17">
        <f>bs!M26*bs!$C26</f>
        <v>0</v>
      </c>
      <c r="D25" s="17">
        <f>bs!N26*bs!$C26</f>
        <v>0</v>
      </c>
      <c r="E25" s="17">
        <f>bs!O26*bs!$C26</f>
        <v>0</v>
      </c>
      <c r="F25" s="17">
        <f>bs!P26*bs!$C26</f>
        <v>0</v>
      </c>
      <c r="G25" s="17">
        <f>bs!Q26*bs!$C26</f>
        <v>0</v>
      </c>
      <c r="H25" s="17">
        <f>bs!R26*bs!$C26</f>
        <v>0</v>
      </c>
      <c r="I25" s="17">
        <f>bs!S26*bs!$C26</f>
        <v>0</v>
      </c>
      <c r="J25" s="17">
        <f>bs!T26*bs!$C26</f>
        <v>0</v>
      </c>
      <c r="K25" s="17">
        <f>bs!U26*bs!$C26</f>
        <v>0</v>
      </c>
      <c r="L25" s="17">
        <f>bs!V26*bs!$C26</f>
        <v>0</v>
      </c>
    </row>
    <row r="26" spans="1:12" x14ac:dyDescent="0.2">
      <c r="A26" s="17">
        <f>bs!K27*bs!$C27</f>
        <v>0</v>
      </c>
      <c r="B26" s="17">
        <f>bs!L27*bs!$C27</f>
        <v>0</v>
      </c>
      <c r="C26" s="17">
        <f>bs!M27*bs!$C27</f>
        <v>0</v>
      </c>
      <c r="D26" s="17">
        <f>bs!N27*bs!$C27</f>
        <v>0</v>
      </c>
      <c r="E26" s="17">
        <f>bs!O27*bs!$C27</f>
        <v>5000</v>
      </c>
      <c r="F26" s="17">
        <f>bs!P27*bs!$C27</f>
        <v>0</v>
      </c>
      <c r="G26" s="17">
        <f>bs!Q27*bs!$C27</f>
        <v>0</v>
      </c>
      <c r="H26" s="17">
        <f>bs!R27*bs!$C27</f>
        <v>0</v>
      </c>
      <c r="I26" s="17">
        <f>bs!S27*bs!$C27</f>
        <v>0</v>
      </c>
      <c r="J26" s="17">
        <f>bs!T27*bs!$C27</f>
        <v>0</v>
      </c>
      <c r="K26" s="17">
        <f>bs!U27*bs!$C27</f>
        <v>0</v>
      </c>
      <c r="L26" s="17">
        <f>bs!V27*bs!$C27</f>
        <v>0</v>
      </c>
    </row>
    <row r="27" spans="1:12" x14ac:dyDescent="0.2">
      <c r="A27" s="17">
        <f>bs!K28*bs!$C28</f>
        <v>0</v>
      </c>
      <c r="B27" s="17">
        <f>bs!L28*bs!$C28</f>
        <v>0</v>
      </c>
      <c r="C27" s="17">
        <f>bs!M28*bs!$C28</f>
        <v>0</v>
      </c>
      <c r="D27" s="17">
        <f>bs!N28*bs!$C28</f>
        <v>0</v>
      </c>
      <c r="E27" s="17">
        <f>bs!O28*bs!$C28</f>
        <v>0</v>
      </c>
      <c r="F27" s="17">
        <f>bs!P28*bs!$C28</f>
        <v>0</v>
      </c>
      <c r="G27" s="17">
        <f>bs!Q28*bs!$C28</f>
        <v>0</v>
      </c>
      <c r="H27" s="17">
        <f>bs!R28*bs!$C28</f>
        <v>0</v>
      </c>
      <c r="I27" s="17">
        <f>bs!S28*bs!$C28</f>
        <v>0</v>
      </c>
      <c r="J27" s="17">
        <f>bs!T28*bs!$C28</f>
        <v>0</v>
      </c>
      <c r="K27" s="17">
        <f>bs!U28*bs!$C28</f>
        <v>0</v>
      </c>
      <c r="L27" s="17">
        <f>bs!V28*bs!$C28</f>
        <v>0</v>
      </c>
    </row>
    <row r="28" spans="1:12" x14ac:dyDescent="0.2">
      <c r="A28" s="17">
        <f>bs!K29*bs!$C29</f>
        <v>0</v>
      </c>
      <c r="B28" s="17">
        <f>bs!L29*bs!$C29</f>
        <v>0</v>
      </c>
      <c r="C28" s="17">
        <f>bs!M29*bs!$C29</f>
        <v>0</v>
      </c>
      <c r="D28" s="17">
        <f>bs!N29*bs!$C29</f>
        <v>0</v>
      </c>
      <c r="E28" s="17">
        <f>bs!O29*bs!$C29</f>
        <v>25000</v>
      </c>
      <c r="F28" s="17">
        <f>bs!P29*bs!$C29</f>
        <v>0</v>
      </c>
      <c r="G28" s="17">
        <f>bs!Q29*bs!$C29</f>
        <v>0</v>
      </c>
      <c r="H28" s="17">
        <f>bs!R29*bs!$C29</f>
        <v>0</v>
      </c>
      <c r="I28" s="17">
        <f>bs!S29*bs!$C29</f>
        <v>0</v>
      </c>
      <c r="J28" s="17">
        <f>bs!T29*bs!$C29</f>
        <v>0</v>
      </c>
      <c r="K28" s="17">
        <f>bs!U29*bs!$C29</f>
        <v>0</v>
      </c>
      <c r="L28" s="17">
        <f>bs!V29*bs!$C29</f>
        <v>0</v>
      </c>
    </row>
    <row r="29" spans="1:12" x14ac:dyDescent="0.2">
      <c r="A29" s="17">
        <f>bs!K30*bs!$C30</f>
        <v>0</v>
      </c>
      <c r="B29" s="17">
        <f>bs!L30*bs!$C30</f>
        <v>0</v>
      </c>
      <c r="C29" s="17">
        <f>bs!M30*bs!$C30</f>
        <v>17000</v>
      </c>
      <c r="D29" s="17">
        <f>bs!N30*bs!$C30</f>
        <v>0</v>
      </c>
      <c r="E29" s="17">
        <f>bs!O30*bs!$C30</f>
        <v>0</v>
      </c>
      <c r="F29" s="17">
        <f>bs!P30*bs!$C30</f>
        <v>0</v>
      </c>
      <c r="G29" s="17">
        <f>bs!Q30*bs!$C30</f>
        <v>0</v>
      </c>
      <c r="H29" s="17">
        <f>bs!R30*bs!$C30</f>
        <v>0</v>
      </c>
      <c r="I29" s="17">
        <f>bs!S30*bs!$C30</f>
        <v>0</v>
      </c>
      <c r="J29" s="17">
        <f>bs!T30*bs!$C30</f>
        <v>0</v>
      </c>
      <c r="K29" s="17">
        <f>bs!U30*bs!$C30</f>
        <v>0</v>
      </c>
      <c r="L29" s="17">
        <f>bs!V30*bs!$C30</f>
        <v>0</v>
      </c>
    </row>
    <row r="30" spans="1:12" x14ac:dyDescent="0.2">
      <c r="A30" s="17">
        <f>bs!K31*bs!$C31</f>
        <v>0</v>
      </c>
      <c r="B30" s="17">
        <f>bs!L31*bs!$C31</f>
        <v>0</v>
      </c>
      <c r="C30" s="17">
        <f>bs!M31*bs!$C31</f>
        <v>8500</v>
      </c>
      <c r="D30" s="17">
        <f>bs!N31*bs!$C31</f>
        <v>0</v>
      </c>
      <c r="E30" s="17">
        <f>bs!O31*bs!$C31</f>
        <v>8500</v>
      </c>
      <c r="F30" s="17">
        <f>bs!P31*bs!$C31</f>
        <v>0</v>
      </c>
      <c r="G30" s="17">
        <f>bs!Q31*bs!$C31</f>
        <v>0</v>
      </c>
      <c r="H30" s="17">
        <f>bs!R31*bs!$C31</f>
        <v>0</v>
      </c>
      <c r="I30" s="17">
        <f>bs!S31*bs!$C31</f>
        <v>0</v>
      </c>
      <c r="J30" s="17">
        <f>bs!T31*bs!$C31</f>
        <v>0</v>
      </c>
      <c r="K30" s="17">
        <f>bs!U31*bs!$C31</f>
        <v>0</v>
      </c>
      <c r="L30" s="17">
        <f>bs!V31*bs!$C31</f>
        <v>0</v>
      </c>
    </row>
    <row r="31" spans="1:12" x14ac:dyDescent="0.2">
      <c r="A31" s="17">
        <f>bs!K32*bs!$C32</f>
        <v>0</v>
      </c>
      <c r="B31" s="17">
        <f>bs!L32*bs!$C32</f>
        <v>0</v>
      </c>
      <c r="C31" s="17">
        <f>bs!M32*bs!$C32</f>
        <v>0</v>
      </c>
      <c r="D31" s="17">
        <f>bs!N32*bs!$C32</f>
        <v>0</v>
      </c>
      <c r="E31" s="17">
        <f>bs!O32*bs!$C32</f>
        <v>0</v>
      </c>
      <c r="F31" s="17">
        <f>bs!P32*bs!$C32</f>
        <v>0</v>
      </c>
      <c r="G31" s="17">
        <f>bs!Q32*bs!$C32</f>
        <v>0</v>
      </c>
      <c r="H31" s="17">
        <f>bs!R32*bs!$C32</f>
        <v>0</v>
      </c>
      <c r="I31" s="17">
        <f>bs!S32*bs!$C32</f>
        <v>0</v>
      </c>
      <c r="J31" s="17">
        <f>bs!T32*bs!$C32</f>
        <v>0</v>
      </c>
      <c r="K31" s="17">
        <f>bs!U32*bs!$C32</f>
        <v>0</v>
      </c>
      <c r="L31" s="17">
        <f>bs!V32*bs!$C32</f>
        <v>0</v>
      </c>
    </row>
    <row r="32" spans="1:12" x14ac:dyDescent="0.2">
      <c r="A32" s="17">
        <f>bs!K33*bs!$C33</f>
        <v>0</v>
      </c>
      <c r="B32" s="17">
        <f>bs!L33*bs!$C33</f>
        <v>0</v>
      </c>
      <c r="C32" s="17">
        <f>bs!M33*bs!$C33</f>
        <v>0</v>
      </c>
      <c r="D32" s="17">
        <f>bs!N33*bs!$C33</f>
        <v>0</v>
      </c>
      <c r="E32" s="17">
        <f>bs!O33*bs!$C33</f>
        <v>12000</v>
      </c>
      <c r="F32" s="17">
        <f>bs!P33*bs!$C33</f>
        <v>0</v>
      </c>
      <c r="G32" s="17">
        <f>bs!Q33*bs!$C33</f>
        <v>0</v>
      </c>
      <c r="H32" s="17">
        <f>bs!R33*bs!$C33</f>
        <v>0</v>
      </c>
      <c r="I32" s="17">
        <f>bs!S33*bs!$C33</f>
        <v>0</v>
      </c>
      <c r="J32" s="17">
        <f>bs!T33*bs!$C33</f>
        <v>0</v>
      </c>
      <c r="K32" s="17">
        <f>bs!U33*bs!$C33</f>
        <v>0</v>
      </c>
      <c r="L32" s="17">
        <f>bs!V33*bs!$C33</f>
        <v>0</v>
      </c>
    </row>
    <row r="33" spans="1:14" x14ac:dyDescent="0.2">
      <c r="A33" s="17">
        <f>bs!K34*bs!$C34</f>
        <v>0</v>
      </c>
      <c r="B33" s="17">
        <f>bs!L34*bs!$C34</f>
        <v>0</v>
      </c>
      <c r="C33" s="17">
        <f>bs!M34*bs!$C34</f>
        <v>7000</v>
      </c>
      <c r="D33" s="17">
        <f>bs!N34*bs!$C34</f>
        <v>0</v>
      </c>
      <c r="E33" s="17">
        <f>bs!O34*bs!$C34</f>
        <v>0</v>
      </c>
      <c r="F33" s="17">
        <f>bs!P34*bs!$C34</f>
        <v>0</v>
      </c>
      <c r="G33" s="17">
        <f>bs!Q34*bs!$C34</f>
        <v>0</v>
      </c>
      <c r="H33" s="17">
        <f>bs!R34*bs!$C34</f>
        <v>0</v>
      </c>
      <c r="I33" s="17">
        <f>bs!S34*bs!$C34</f>
        <v>0</v>
      </c>
      <c r="J33" s="17">
        <f>bs!T34*bs!$C34</f>
        <v>0</v>
      </c>
      <c r="K33" s="17">
        <f>bs!U34*bs!$C34</f>
        <v>0</v>
      </c>
      <c r="L33" s="17">
        <f>bs!V34*bs!$C34</f>
        <v>0</v>
      </c>
    </row>
    <row r="34" spans="1:14" x14ac:dyDescent="0.2">
      <c r="A34" s="17">
        <f>bs!K35*bs!$C35</f>
        <v>0</v>
      </c>
      <c r="B34" s="17">
        <f>bs!L35*bs!$C35</f>
        <v>0</v>
      </c>
      <c r="C34" s="17">
        <f>bs!M35*bs!$C35</f>
        <v>3000</v>
      </c>
      <c r="D34" s="17">
        <f>bs!N35*bs!$C35</f>
        <v>0</v>
      </c>
      <c r="E34" s="17">
        <f>bs!O35*bs!$C35</f>
        <v>3000</v>
      </c>
      <c r="F34" s="17">
        <f>bs!P35*bs!$C35</f>
        <v>0</v>
      </c>
      <c r="G34" s="17">
        <f>bs!Q35*bs!$C35</f>
        <v>0</v>
      </c>
      <c r="H34" s="17">
        <f>bs!R35*bs!$C35</f>
        <v>0</v>
      </c>
      <c r="I34" s="17">
        <f>bs!S35*bs!$C35</f>
        <v>0</v>
      </c>
      <c r="J34" s="17">
        <f>bs!T35*bs!$C35</f>
        <v>0</v>
      </c>
      <c r="K34" s="17">
        <f>bs!U35*bs!$C35</f>
        <v>0</v>
      </c>
      <c r="L34" s="17">
        <f>bs!V35*bs!$C35</f>
        <v>0</v>
      </c>
    </row>
    <row r="35" spans="1:14" x14ac:dyDescent="0.2">
      <c r="A35" s="17">
        <f>bs!K36*bs!$C36</f>
        <v>0</v>
      </c>
      <c r="B35" s="17">
        <f>bs!L36*bs!$C36</f>
        <v>0</v>
      </c>
      <c r="C35" s="17">
        <f>bs!M36*bs!$C36</f>
        <v>0</v>
      </c>
      <c r="D35" s="17">
        <f>bs!N36*bs!$C36</f>
        <v>0</v>
      </c>
      <c r="E35" s="17">
        <f>bs!O36*bs!$C36</f>
        <v>0</v>
      </c>
      <c r="F35" s="17">
        <f>bs!P36*bs!$C36</f>
        <v>0</v>
      </c>
      <c r="G35" s="17">
        <f>bs!Q36*bs!$C36</f>
        <v>0</v>
      </c>
      <c r="H35" s="17">
        <f>bs!R36*bs!$C36</f>
        <v>0</v>
      </c>
      <c r="I35" s="17">
        <f>bs!S36*bs!$C36</f>
        <v>0</v>
      </c>
      <c r="J35" s="17">
        <f>bs!T36*bs!$C36</f>
        <v>0</v>
      </c>
      <c r="K35" s="17">
        <f>bs!U36*bs!$C36</f>
        <v>0</v>
      </c>
      <c r="L35" s="17">
        <f>bs!V36*bs!$C36</f>
        <v>0</v>
      </c>
    </row>
    <row r="36" spans="1:14" x14ac:dyDescent="0.2">
      <c r="A36" s="17">
        <f>bs!K38*bs!$C38</f>
        <v>0</v>
      </c>
      <c r="B36" s="17">
        <f>bs!L38*bs!$C38</f>
        <v>0</v>
      </c>
      <c r="C36" s="17">
        <f>bs!M38*bs!$C38</f>
        <v>0</v>
      </c>
      <c r="D36" s="17">
        <f>bs!N38*bs!$C38</f>
        <v>0</v>
      </c>
      <c r="E36" s="17">
        <f>bs!O38*bs!$C38</f>
        <v>0</v>
      </c>
      <c r="F36" s="17">
        <f>bs!P38*bs!$C38</f>
        <v>54000</v>
      </c>
      <c r="G36" s="17">
        <f>bs!Q38*bs!$C38</f>
        <v>0</v>
      </c>
      <c r="H36" s="17">
        <f>bs!R38*bs!$C38</f>
        <v>0</v>
      </c>
      <c r="I36" s="17">
        <f>bs!S38*bs!$C38</f>
        <v>0</v>
      </c>
      <c r="J36" s="17">
        <f>bs!T38*bs!$C38</f>
        <v>0</v>
      </c>
      <c r="K36" s="17">
        <f>bs!U38*bs!$C38</f>
        <v>0</v>
      </c>
      <c r="L36" s="17">
        <f>bs!V38*bs!$C38</f>
        <v>0</v>
      </c>
    </row>
    <row r="37" spans="1:14" x14ac:dyDescent="0.2">
      <c r="A37" s="17">
        <f>bs!K39*bs!$C39</f>
        <v>0</v>
      </c>
      <c r="B37" s="17">
        <f>bs!L39*bs!$C39</f>
        <v>0</v>
      </c>
      <c r="C37" s="17">
        <f>bs!M39*bs!$C39</f>
        <v>0</v>
      </c>
      <c r="D37" s="17">
        <f>bs!N39*bs!$C39</f>
        <v>0</v>
      </c>
      <c r="E37" s="17">
        <f>bs!O39*bs!$C39</f>
        <v>0</v>
      </c>
      <c r="F37" s="17">
        <f>bs!P39*bs!$C39</f>
        <v>8000</v>
      </c>
      <c r="G37" s="17">
        <f>bs!Q39*bs!$C39</f>
        <v>0</v>
      </c>
      <c r="H37" s="17">
        <f>bs!R39*bs!$C39</f>
        <v>0</v>
      </c>
      <c r="I37" s="17">
        <f>bs!S39*bs!$C39</f>
        <v>0</v>
      </c>
      <c r="J37" s="17">
        <f>bs!T39*bs!$C39</f>
        <v>0</v>
      </c>
      <c r="K37" s="17">
        <f>bs!U39*bs!$C39</f>
        <v>0</v>
      </c>
      <c r="L37" s="17">
        <f>bs!V39*bs!$C39</f>
        <v>0</v>
      </c>
    </row>
    <row r="38" spans="1:14" x14ac:dyDescent="0.2">
      <c r="A38" s="17">
        <f>bs!K40*bs!$C40</f>
        <v>0</v>
      </c>
      <c r="B38" s="17">
        <f>bs!L40*bs!$C40</f>
        <v>0</v>
      </c>
      <c r="C38" s="17">
        <f>bs!M40*bs!$C40</f>
        <v>0</v>
      </c>
      <c r="D38" s="17">
        <f>bs!N40*bs!$C40</f>
        <v>0</v>
      </c>
      <c r="E38" s="17">
        <f>bs!O40*bs!$C40</f>
        <v>0</v>
      </c>
      <c r="F38" s="17">
        <f>bs!P40*bs!$C40</f>
        <v>11000</v>
      </c>
      <c r="G38" s="17">
        <f>bs!Q40*bs!$C40</f>
        <v>0</v>
      </c>
      <c r="H38" s="17">
        <f>bs!R40*bs!$C40</f>
        <v>0</v>
      </c>
      <c r="I38" s="17">
        <f>bs!S40*bs!$C40</f>
        <v>0</v>
      </c>
      <c r="J38" s="17">
        <f>bs!T40*bs!$C40</f>
        <v>0</v>
      </c>
      <c r="K38" s="17">
        <f>bs!U40*bs!$C40</f>
        <v>0</v>
      </c>
      <c r="L38" s="17">
        <f>bs!V40*bs!$C40</f>
        <v>0</v>
      </c>
    </row>
    <row r="39" spans="1:14" x14ac:dyDescent="0.2">
      <c r="A39" s="17">
        <f>bs!K41*bs!$C41</f>
        <v>0</v>
      </c>
      <c r="B39" s="17">
        <f>bs!L41*bs!$C41</f>
        <v>0</v>
      </c>
      <c r="C39" s="17">
        <f>bs!M41*bs!$C41</f>
        <v>0</v>
      </c>
      <c r="D39" s="17">
        <f>bs!N41*bs!$C41</f>
        <v>0</v>
      </c>
      <c r="E39" s="17">
        <f>bs!O41*bs!$C41</f>
        <v>0</v>
      </c>
      <c r="F39" s="17">
        <f>bs!P41*bs!$C41</f>
        <v>43000</v>
      </c>
      <c r="G39" s="17">
        <f>bs!Q41*bs!$C41</f>
        <v>0</v>
      </c>
      <c r="H39" s="17">
        <f>bs!R41*bs!$C41</f>
        <v>0</v>
      </c>
      <c r="I39" s="17">
        <f>bs!S41*bs!$C41</f>
        <v>0</v>
      </c>
      <c r="J39" s="17">
        <f>bs!T41*bs!$C41</f>
        <v>0</v>
      </c>
      <c r="K39" s="17">
        <f>bs!U41*bs!$C41</f>
        <v>0</v>
      </c>
      <c r="L39" s="17">
        <f>bs!V41*bs!$C41</f>
        <v>0</v>
      </c>
    </row>
    <row r="40" spans="1:14" x14ac:dyDescent="0.2">
      <c r="A40" s="17">
        <f t="shared" ref="A40:L40" si="0">SUM(A2:A39)</f>
        <v>665000</v>
      </c>
      <c r="B40" s="17">
        <f t="shared" si="0"/>
        <v>79100</v>
      </c>
      <c r="C40" s="17">
        <f t="shared" si="0"/>
        <v>35500</v>
      </c>
      <c r="D40" s="17">
        <f t="shared" si="0"/>
        <v>75150</v>
      </c>
      <c r="E40" s="17">
        <f t="shared" si="0"/>
        <v>73500</v>
      </c>
      <c r="F40" s="17">
        <f t="shared" si="0"/>
        <v>116000</v>
      </c>
      <c r="G40" s="17">
        <f t="shared" si="0"/>
        <v>1000</v>
      </c>
      <c r="H40" s="17">
        <f t="shared" si="0"/>
        <v>150000</v>
      </c>
      <c r="I40" s="17">
        <f t="shared" si="0"/>
        <v>120000</v>
      </c>
      <c r="J40" s="17">
        <f t="shared" si="0"/>
        <v>351000</v>
      </c>
      <c r="K40" s="17">
        <f t="shared" si="0"/>
        <v>565000</v>
      </c>
      <c r="L40" s="17">
        <f t="shared" si="0"/>
        <v>161000</v>
      </c>
    </row>
    <row r="41" spans="1:14" x14ac:dyDescent="0.2">
      <c r="N41" t="s">
        <v>76</v>
      </c>
    </row>
    <row r="42" spans="1:14" x14ac:dyDescent="0.2">
      <c r="A42" s="18">
        <f t="shared" ref="A42:L42" si="1">A40*A44</f>
        <v>133</v>
      </c>
      <c r="B42" s="18">
        <f t="shared" si="1"/>
        <v>39.550000000000004</v>
      </c>
      <c r="C42" s="18">
        <f t="shared" si="1"/>
        <v>17.75</v>
      </c>
      <c r="D42" s="18">
        <f t="shared" si="1"/>
        <v>37.575000000000003</v>
      </c>
      <c r="E42" s="18">
        <f t="shared" si="1"/>
        <v>36.75</v>
      </c>
      <c r="F42" s="18">
        <f t="shared" si="1"/>
        <v>34.799999999999997</v>
      </c>
      <c r="G42" s="18">
        <f t="shared" si="1"/>
        <v>11</v>
      </c>
      <c r="H42" s="18">
        <f t="shared" si="1"/>
        <v>44.999999999999993</v>
      </c>
      <c r="I42" s="18">
        <f t="shared" si="1"/>
        <v>36</v>
      </c>
      <c r="J42" s="18">
        <f t="shared" si="1"/>
        <v>70.2</v>
      </c>
      <c r="K42" s="18">
        <f t="shared" si="1"/>
        <v>113</v>
      </c>
      <c r="L42" s="18">
        <f t="shared" si="1"/>
        <v>48.3</v>
      </c>
      <c r="N42" s="18">
        <f>SUM(A42:L42)</f>
        <v>622.92499999999995</v>
      </c>
    </row>
    <row r="44" spans="1:14" x14ac:dyDescent="0.2">
      <c r="A44">
        <v>2.0000000000000001E-4</v>
      </c>
      <c r="B44">
        <v>5.0000000000000001E-4</v>
      </c>
      <c r="C44">
        <v>5.0000000000000001E-4</v>
      </c>
      <c r="D44">
        <v>5.0000000000000001E-4</v>
      </c>
      <c r="E44">
        <v>5.0000000000000001E-4</v>
      </c>
      <c r="F44">
        <v>2.9999999999999997E-4</v>
      </c>
      <c r="G44">
        <v>1.0999999999999999E-2</v>
      </c>
      <c r="H44">
        <v>2.9999999999999997E-4</v>
      </c>
      <c r="I44">
        <v>2.9999999999999997E-4</v>
      </c>
      <c r="J44">
        <v>2.0000000000000001E-4</v>
      </c>
      <c r="K44">
        <v>2.0000000000000001E-4</v>
      </c>
      <c r="L44">
        <v>2.9999999999999997E-4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bs</vt:lpstr>
      <vt:lpstr>analysis</vt:lpstr>
      <vt:lpstr>constraints</vt:lpstr>
      <vt:lpstr>gsib</vt:lpstr>
      <vt:lpstr>gsib_calibration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2022-01-25T20:27:59Z</cp:lastPrinted>
  <dcterms:created xsi:type="dcterms:W3CDTF">2021-12-29T02:11:59Z</dcterms:created>
  <dcterms:modified xsi:type="dcterms:W3CDTF">2022-01-25T23:01:43Z</dcterms:modified>
</cp:coreProperties>
</file>