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4.xml" ContentType="application/vnd.openxmlformats-officedocument.spreadsheetml.chartsheet+xml"/>
  <Override PartName="/xl/worksheets/sheet9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7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8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9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5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6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2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5.xml" ContentType="application/vnd.openxmlformats-officedocument.drawing+xml"/>
  <Override PartName="/xl/ink/ink1.xml" ContentType="application/inkml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 Ji Sung\Downloads\"/>
    </mc:Choice>
  </mc:AlternateContent>
  <xr:revisionPtr revIDLastSave="0" documentId="13_ncr:1_{7595C448-4932-4A60-AB27-6339A1B5C98F}" xr6:coauthVersionLast="45" xr6:coauthVersionMax="45" xr10:uidLastSave="{00000000-0000-0000-0000-000000000000}"/>
  <bookViews>
    <workbookView xWindow="-98" yWindow="-98" windowWidth="20715" windowHeight="13276" tabRatio="913" firstSheet="1" activeTab="1" xr2:uid="{00000000-000D-0000-FFFF-FFFF00000000}"/>
  </bookViews>
  <sheets>
    <sheet name="CPDData" sheetId="1" state="hidden" r:id="rId1"/>
    <sheet name="MRData3" sheetId="80" r:id="rId2"/>
    <sheet name="Residual Plot8" sheetId="87" r:id="rId3"/>
    <sheet name="PlotData10" sheetId="86" r:id="rId4"/>
    <sheet name="Residual Plot for Gender2" sheetId="85" r:id="rId5"/>
    <sheet name="PlotData9" sheetId="84" r:id="rId6"/>
    <sheet name="Residual Plot7" sheetId="83" r:id="rId7"/>
    <sheet name="PlotData8" sheetId="82" r:id="rId8"/>
    <sheet name="Residuals3" sheetId="81" r:id="rId9"/>
    <sheet name="COMPUTE" sheetId="79" r:id="rId10"/>
    <sheet name="MRData2" sheetId="56" r:id="rId11"/>
    <sheet name="Residual Plot for Gender" sheetId="65" r:id="rId12"/>
    <sheet name="PlotData7" sheetId="64" r:id="rId13"/>
    <sheet name="Residual Plot6" sheetId="63" r:id="rId14"/>
    <sheet name="PlotData6" sheetId="62" r:id="rId15"/>
    <sheet name="Residual Plot5" sheetId="61" r:id="rId16"/>
    <sheet name="PlotData5" sheetId="60" r:id="rId17"/>
    <sheet name="Residual Plot4" sheetId="59" r:id="rId18"/>
    <sheet name="PlotData4" sheetId="58" r:id="rId19"/>
    <sheet name="Residuals2" sheetId="57" r:id="rId20"/>
    <sheet name="DummyVariablesRegression" sheetId="55" r:id="rId21"/>
    <sheet name="CPD Calculations" sheetId="51" r:id="rId22"/>
    <sheet name="NOTX3" sheetId="52" r:id="rId23"/>
    <sheet name="NOTX2" sheetId="53" r:id="rId24"/>
    <sheet name="NOTX1" sheetId="54" r:id="rId25"/>
    <sheet name="MRData" sheetId="42" r:id="rId26"/>
    <sheet name="Residual Plot3" sheetId="49" r:id="rId27"/>
    <sheet name="PlotData3" sheetId="48" r:id="rId28"/>
    <sheet name="Residual Plot2" sheetId="47" r:id="rId29"/>
    <sheet name="PlotData2" sheetId="46" r:id="rId30"/>
    <sheet name="Residual Plot" sheetId="45" r:id="rId31"/>
    <sheet name="PlotData" sheetId="44" r:id="rId32"/>
    <sheet name="Residuals" sheetId="43" r:id="rId33"/>
    <sheet name="MultipleRegression" sheetId="40" r:id="rId34"/>
    <sheet name="BoxPlot" sheetId="26" r:id="rId35"/>
    <sheet name="ForBoxPlot" sheetId="25" state="hidden" r:id="rId36"/>
    <sheet name="BoxPlot2" sheetId="30" r:id="rId37"/>
    <sheet name="ForBoxPlot2" sheetId="29" state="hidden" r:id="rId38"/>
    <sheet name="BoxPlot3" sheetId="34" r:id="rId39"/>
    <sheet name="ForBoxPlot3" sheetId="33" state="hidden" r:id="rId40"/>
    <sheet name="BoxPlot4" sheetId="38" r:id="rId41"/>
    <sheet name="ForBoxPlot4" sheetId="37" state="hidden" r:id="rId42"/>
    <sheet name="Five-NumberSummary" sheetId="39" r:id="rId43"/>
    <sheet name="DescriptiveStatistics" sheetId="16" r:id="rId44"/>
    <sheet name="DataCopy" sheetId="23" r:id="rId45"/>
    <sheet name="Master data (2)" sheetId="13" r:id="rId46"/>
    <sheet name="1. Conceptual model" sheetId="7" r:id="rId47"/>
    <sheet name="2. Hypotheses" sheetId="10" r:id="rId48"/>
    <sheet name="3. Pivot table analysis Descrip" sheetId="9" r:id="rId49"/>
    <sheet name="4. Index for variables" sheetId="2" r:id="rId50"/>
    <sheet name="5. Regression" sheetId="11" r:id="rId51"/>
    <sheet name="Extra (not required)" sheetId="12" r:id="rId52"/>
  </sheets>
  <externalReferences>
    <externalReference r:id="rId53"/>
  </externalReferences>
  <definedNames>
    <definedName name="_xlnm._FilterDatabase" localSheetId="0" hidden="1">CPDData!$A$3:$Z$3</definedName>
    <definedName name="_xlnm._FilterDatabase" localSheetId="44" hidden="1">DataCopy!$A$1:$F$51</definedName>
    <definedName name="_xlnm._FilterDatabase" localSheetId="45" hidden="1">'Master data (2)'!$A$3:$AD$3</definedName>
  </definedNames>
  <calcPr calcId="191029"/>
  <pivotCaches>
    <pivotCache cacheId="1" r:id="rId54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79" l="1"/>
  <c r="L2" i="79" a="1"/>
  <c r="L2" i="79" s="1"/>
  <c r="B20" i="79" s="1"/>
  <c r="A20" i="79"/>
  <c r="A19" i="79"/>
  <c r="A18" i="79"/>
  <c r="G16" i="79"/>
  <c r="I16" i="79" s="1"/>
  <c r="F16" i="79"/>
  <c r="H16" i="79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2" i="23"/>
  <c r="B8" i="55"/>
  <c r="L2" i="55" a="1"/>
  <c r="M2" i="55" s="1"/>
  <c r="B20" i="55" s="1"/>
  <c r="A21" i="55"/>
  <c r="A20" i="55"/>
  <c r="A19" i="55"/>
  <c r="A18" i="55"/>
  <c r="G16" i="55"/>
  <c r="I16" i="55" s="1"/>
  <c r="F16" i="55"/>
  <c r="H16" i="55" s="1"/>
  <c r="B9" i="51"/>
  <c r="B8" i="51"/>
  <c r="B7" i="51"/>
  <c r="D7" i="51" s="1"/>
  <c r="B12" i="51" s="1"/>
  <c r="B6" i="51"/>
  <c r="B5" i="51"/>
  <c r="D8" i="51" s="1"/>
  <c r="B13" i="51" s="1"/>
  <c r="N6" i="79" l="1"/>
  <c r="N5" i="79"/>
  <c r="N4" i="79"/>
  <c r="N3" i="79"/>
  <c r="C18" i="79" s="1"/>
  <c r="N2" i="79"/>
  <c r="B18" i="79" s="1"/>
  <c r="L6" i="79"/>
  <c r="C12" i="79" s="1"/>
  <c r="O6" i="79"/>
  <c r="O5" i="79"/>
  <c r="O4" i="79"/>
  <c r="O3" i="79"/>
  <c r="C17" i="79" s="1"/>
  <c r="O2" i="79"/>
  <c r="B17" i="79" s="1"/>
  <c r="M6" i="79"/>
  <c r="C13" i="79" s="1"/>
  <c r="D13" i="79" s="1"/>
  <c r="M5" i="79"/>
  <c r="B13" i="79" s="1"/>
  <c r="L9" i="79" s="1"/>
  <c r="M4" i="79"/>
  <c r="B7" i="79" s="1"/>
  <c r="M3" i="79"/>
  <c r="C19" i="79" s="1"/>
  <c r="M2" i="79"/>
  <c r="B19" i="79" s="1"/>
  <c r="L5" i="79"/>
  <c r="E12" i="79" s="1"/>
  <c r="L4" i="79"/>
  <c r="B5" i="79" s="1"/>
  <c r="L3" i="79"/>
  <c r="C20" i="79" s="1"/>
  <c r="B14" i="79"/>
  <c r="B12" i="79" s="1"/>
  <c r="D12" i="79" s="1"/>
  <c r="N6" i="55"/>
  <c r="O5" i="55"/>
  <c r="P4" i="55"/>
  <c r="L4" i="55"/>
  <c r="B5" i="55" s="1"/>
  <c r="M3" i="55"/>
  <c r="C20" i="55" s="1"/>
  <c r="D20" i="55" s="1"/>
  <c r="E20" i="55" s="1"/>
  <c r="N2" i="55"/>
  <c r="B19" i="55" s="1"/>
  <c r="P6" i="55"/>
  <c r="L6" i="55"/>
  <c r="C12" i="55" s="1"/>
  <c r="M5" i="55"/>
  <c r="B13" i="55" s="1"/>
  <c r="L9" i="55" s="1"/>
  <c r="L11" i="55" s="1"/>
  <c r="N4" i="55"/>
  <c r="O3" i="55"/>
  <c r="C18" i="55" s="1"/>
  <c r="P2" i="55"/>
  <c r="B17" i="55" s="1"/>
  <c r="L2" i="55"/>
  <c r="B21" i="55" s="1"/>
  <c r="O6" i="55"/>
  <c r="P5" i="55"/>
  <c r="L5" i="55"/>
  <c r="E12" i="55" s="1"/>
  <c r="M4" i="55"/>
  <c r="B7" i="55" s="1"/>
  <c r="N3" i="55"/>
  <c r="C19" i="55" s="1"/>
  <c r="O2" i="55"/>
  <c r="B18" i="55" s="1"/>
  <c r="M6" i="55"/>
  <c r="C13" i="55" s="1"/>
  <c r="N5" i="55"/>
  <c r="O4" i="55"/>
  <c r="P3" i="55"/>
  <c r="C17" i="55" s="1"/>
  <c r="D17" i="55" s="1"/>
  <c r="E17" i="55" s="1"/>
  <c r="L3" i="55"/>
  <c r="C21" i="55" s="1"/>
  <c r="B14" i="55"/>
  <c r="D13" i="55"/>
  <c r="D9" i="51"/>
  <c r="B14" i="51" s="1"/>
  <c r="F50" i="57" l="1"/>
  <c r="H50" i="57" s="1"/>
  <c r="F46" i="57"/>
  <c r="H46" i="57" s="1"/>
  <c r="F42" i="57"/>
  <c r="H42" i="57" s="1"/>
  <c r="F38" i="57"/>
  <c r="H38" i="57" s="1"/>
  <c r="F34" i="57"/>
  <c r="H34" i="57" s="1"/>
  <c r="F30" i="57"/>
  <c r="H30" i="57" s="1"/>
  <c r="F26" i="57"/>
  <c r="H26" i="57" s="1"/>
  <c r="F22" i="57"/>
  <c r="H22" i="57" s="1"/>
  <c r="F18" i="57"/>
  <c r="H18" i="57" s="1"/>
  <c r="F14" i="57"/>
  <c r="H14" i="57" s="1"/>
  <c r="F10" i="57"/>
  <c r="H10" i="57" s="1"/>
  <c r="F6" i="57"/>
  <c r="H6" i="57" s="1"/>
  <c r="F2" i="57"/>
  <c r="H2" i="57" s="1"/>
  <c r="F51" i="57"/>
  <c r="H51" i="57" s="1"/>
  <c r="F47" i="57"/>
  <c r="H47" i="57" s="1"/>
  <c r="F43" i="57"/>
  <c r="H43" i="57" s="1"/>
  <c r="F39" i="57"/>
  <c r="H39" i="57" s="1"/>
  <c r="F35" i="57"/>
  <c r="H35" i="57" s="1"/>
  <c r="F31" i="57"/>
  <c r="H31" i="57" s="1"/>
  <c r="F27" i="57"/>
  <c r="H27" i="57" s="1"/>
  <c r="F23" i="57"/>
  <c r="H23" i="57" s="1"/>
  <c r="F19" i="57"/>
  <c r="H19" i="57" s="1"/>
  <c r="F15" i="57"/>
  <c r="H15" i="57" s="1"/>
  <c r="F11" i="57"/>
  <c r="H11" i="57" s="1"/>
  <c r="F7" i="57"/>
  <c r="H7" i="57" s="1"/>
  <c r="F3" i="57"/>
  <c r="H3" i="57" s="1"/>
  <c r="F49" i="57"/>
  <c r="H49" i="57" s="1"/>
  <c r="F45" i="57"/>
  <c r="H45" i="57" s="1"/>
  <c r="F41" i="57"/>
  <c r="H41" i="57" s="1"/>
  <c r="F37" i="57"/>
  <c r="H37" i="57" s="1"/>
  <c r="F33" i="57"/>
  <c r="H33" i="57" s="1"/>
  <c r="F29" i="57"/>
  <c r="H29" i="57" s="1"/>
  <c r="F25" i="57"/>
  <c r="H25" i="57" s="1"/>
  <c r="F21" i="57"/>
  <c r="H21" i="57" s="1"/>
  <c r="F17" i="57"/>
  <c r="H17" i="57" s="1"/>
  <c r="F13" i="57"/>
  <c r="H13" i="57" s="1"/>
  <c r="F9" i="57"/>
  <c r="H9" i="57" s="1"/>
  <c r="F5" i="57"/>
  <c r="H5" i="57" s="1"/>
  <c r="F48" i="57"/>
  <c r="H48" i="57" s="1"/>
  <c r="F44" i="57"/>
  <c r="H44" i="57" s="1"/>
  <c r="F40" i="57"/>
  <c r="H40" i="57" s="1"/>
  <c r="F36" i="57"/>
  <c r="H36" i="57" s="1"/>
  <c r="F32" i="57"/>
  <c r="H32" i="57" s="1"/>
  <c r="F28" i="57"/>
  <c r="H28" i="57" s="1"/>
  <c r="F24" i="57"/>
  <c r="H24" i="57" s="1"/>
  <c r="F20" i="57"/>
  <c r="H20" i="57" s="1"/>
  <c r="F16" i="57"/>
  <c r="H16" i="57" s="1"/>
  <c r="F12" i="57"/>
  <c r="H12" i="57" s="1"/>
  <c r="F8" i="57"/>
  <c r="H8" i="57" s="1"/>
  <c r="F4" i="57"/>
  <c r="H4" i="57" s="1"/>
  <c r="C14" i="55"/>
  <c r="B4" i="55" s="1"/>
  <c r="L10" i="79"/>
  <c r="G17" i="79" s="1"/>
  <c r="I17" i="79" s="1"/>
  <c r="E49" i="81"/>
  <c r="G49" i="81" s="1"/>
  <c r="E45" i="81"/>
  <c r="G45" i="81" s="1"/>
  <c r="E41" i="81"/>
  <c r="G41" i="81" s="1"/>
  <c r="E37" i="81"/>
  <c r="G37" i="81" s="1"/>
  <c r="E33" i="81"/>
  <c r="G33" i="81" s="1"/>
  <c r="E29" i="81"/>
  <c r="G29" i="81" s="1"/>
  <c r="E25" i="81"/>
  <c r="G25" i="81" s="1"/>
  <c r="E21" i="81"/>
  <c r="G21" i="81" s="1"/>
  <c r="E17" i="81"/>
  <c r="G17" i="81" s="1"/>
  <c r="E13" i="81"/>
  <c r="G13" i="81" s="1"/>
  <c r="E9" i="81"/>
  <c r="G9" i="81" s="1"/>
  <c r="E5" i="81"/>
  <c r="G5" i="81" s="1"/>
  <c r="E46" i="81"/>
  <c r="G46" i="81" s="1"/>
  <c r="E34" i="81"/>
  <c r="G34" i="81" s="1"/>
  <c r="E26" i="81"/>
  <c r="G26" i="81" s="1"/>
  <c r="E14" i="81"/>
  <c r="G14" i="81" s="1"/>
  <c r="E10" i="81"/>
  <c r="G10" i="81" s="1"/>
  <c r="E2" i="81"/>
  <c r="G2" i="81" s="1"/>
  <c r="E48" i="81"/>
  <c r="G48" i="81" s="1"/>
  <c r="E44" i="81"/>
  <c r="G44" i="81" s="1"/>
  <c r="E40" i="81"/>
  <c r="G40" i="81" s="1"/>
  <c r="E36" i="81"/>
  <c r="G36" i="81" s="1"/>
  <c r="E32" i="81"/>
  <c r="G32" i="81" s="1"/>
  <c r="E28" i="81"/>
  <c r="G28" i="81" s="1"/>
  <c r="E24" i="81"/>
  <c r="G24" i="81" s="1"/>
  <c r="E20" i="81"/>
  <c r="G20" i="81" s="1"/>
  <c r="E16" i="81"/>
  <c r="G16" i="81" s="1"/>
  <c r="E12" i="81"/>
  <c r="G12" i="81" s="1"/>
  <c r="E8" i="81"/>
  <c r="G8" i="81" s="1"/>
  <c r="E4" i="81"/>
  <c r="G4" i="81" s="1"/>
  <c r="E51" i="81"/>
  <c r="G51" i="81" s="1"/>
  <c r="E47" i="81"/>
  <c r="G47" i="81" s="1"/>
  <c r="E43" i="81"/>
  <c r="G43" i="81" s="1"/>
  <c r="E39" i="81"/>
  <c r="G39" i="81" s="1"/>
  <c r="E35" i="81"/>
  <c r="G35" i="81" s="1"/>
  <c r="E31" i="81"/>
  <c r="G31" i="81" s="1"/>
  <c r="E27" i="81"/>
  <c r="G27" i="81" s="1"/>
  <c r="E23" i="81"/>
  <c r="G23" i="81" s="1"/>
  <c r="E19" i="81"/>
  <c r="G19" i="81" s="1"/>
  <c r="E15" i="81"/>
  <c r="G15" i="81" s="1"/>
  <c r="E11" i="81"/>
  <c r="G11" i="81" s="1"/>
  <c r="E7" i="81"/>
  <c r="G7" i="81" s="1"/>
  <c r="E3" i="81"/>
  <c r="G3" i="81" s="1"/>
  <c r="E50" i="81"/>
  <c r="G50" i="81" s="1"/>
  <c r="E42" i="81"/>
  <c r="G42" i="81" s="1"/>
  <c r="E38" i="81"/>
  <c r="G38" i="81" s="1"/>
  <c r="E30" i="81"/>
  <c r="G30" i="81" s="1"/>
  <c r="E22" i="81"/>
  <c r="G22" i="81" s="1"/>
  <c r="E18" i="81"/>
  <c r="G18" i="81" s="1"/>
  <c r="E6" i="81"/>
  <c r="G6" i="81" s="1"/>
  <c r="D18" i="79"/>
  <c r="E18" i="79" s="1"/>
  <c r="L11" i="79"/>
  <c r="G18" i="79" s="1"/>
  <c r="I18" i="79" s="1"/>
  <c r="D19" i="79"/>
  <c r="E19" i="79" s="1"/>
  <c r="L13" i="79"/>
  <c r="L12" i="79"/>
  <c r="G19" i="79" s="1"/>
  <c r="I19" i="79" s="1"/>
  <c r="D17" i="79"/>
  <c r="E17" i="79" s="1"/>
  <c r="D20" i="79"/>
  <c r="E20" i="79" s="1"/>
  <c r="C14" i="79"/>
  <c r="B4" i="79" s="1"/>
  <c r="F17" i="79"/>
  <c r="H17" i="79" s="1"/>
  <c r="F12" i="79"/>
  <c r="L13" i="55"/>
  <c r="D21" i="55"/>
  <c r="E21" i="55" s="1"/>
  <c r="G21" i="55"/>
  <c r="I21" i="55" s="1"/>
  <c r="L10" i="55"/>
  <c r="G17" i="55" s="1"/>
  <c r="I17" i="55" s="1"/>
  <c r="L14" i="55"/>
  <c r="F21" i="55" s="1"/>
  <c r="H21" i="55" s="1"/>
  <c r="D18" i="55"/>
  <c r="E18" i="55" s="1"/>
  <c r="F18" i="55"/>
  <c r="H18" i="55" s="1"/>
  <c r="G18" i="55"/>
  <c r="I18" i="55" s="1"/>
  <c r="L12" i="55"/>
  <c r="F19" i="55" s="1"/>
  <c r="H19" i="55" s="1"/>
  <c r="G19" i="55"/>
  <c r="I19" i="55" s="1"/>
  <c r="D19" i="55"/>
  <c r="E19" i="55" s="1"/>
  <c r="B12" i="55"/>
  <c r="D12" i="55" s="1"/>
  <c r="G51" i="43"/>
  <c r="G50" i="43"/>
  <c r="G49" i="43"/>
  <c r="G48" i="43"/>
  <c r="G47" i="43"/>
  <c r="G46" i="43"/>
  <c r="G45" i="43"/>
  <c r="G44" i="43"/>
  <c r="G43" i="43"/>
  <c r="G42" i="43"/>
  <c r="G41" i="43"/>
  <c r="G40" i="43"/>
  <c r="G39" i="43"/>
  <c r="G38" i="43"/>
  <c r="G37" i="43"/>
  <c r="G36" i="43"/>
  <c r="G35" i="43"/>
  <c r="G34" i="43"/>
  <c r="G33" i="43"/>
  <c r="G32" i="43"/>
  <c r="G31" i="43"/>
  <c r="G30" i="43"/>
  <c r="G29" i="43"/>
  <c r="G28" i="43"/>
  <c r="G27" i="43"/>
  <c r="G26" i="43"/>
  <c r="G25" i="43"/>
  <c r="G24" i="43"/>
  <c r="G23" i="43"/>
  <c r="G22" i="43"/>
  <c r="G21" i="43"/>
  <c r="G20" i="43"/>
  <c r="G19" i="43"/>
  <c r="G18" i="43"/>
  <c r="G17" i="43"/>
  <c r="G16" i="43"/>
  <c r="G15" i="43"/>
  <c r="G14" i="43"/>
  <c r="G13" i="43"/>
  <c r="G12" i="43"/>
  <c r="G11" i="43"/>
  <c r="G10" i="43"/>
  <c r="G9" i="43"/>
  <c r="G8" i="43"/>
  <c r="G7" i="43"/>
  <c r="G6" i="43"/>
  <c r="G5" i="43"/>
  <c r="G4" i="43"/>
  <c r="G3" i="43"/>
  <c r="G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B8" i="40"/>
  <c r="L2" i="40" a="1"/>
  <c r="L2" i="40" s="1"/>
  <c r="B20" i="40" s="1"/>
  <c r="A20" i="40"/>
  <c r="A19" i="40"/>
  <c r="A18" i="40"/>
  <c r="G16" i="40"/>
  <c r="I16" i="40" s="1"/>
  <c r="F16" i="40"/>
  <c r="H16" i="40" s="1"/>
  <c r="B15" i="16"/>
  <c r="B14" i="16"/>
  <c r="B13" i="16"/>
  <c r="B11" i="16"/>
  <c r="B10" i="16"/>
  <c r="B8" i="16"/>
  <c r="B7" i="16"/>
  <c r="B6" i="16"/>
  <c r="B5" i="16"/>
  <c r="B4" i="16"/>
  <c r="B6" i="55" l="1"/>
  <c r="B6" i="79"/>
  <c r="F19" i="79"/>
  <c r="H19" i="79" s="1"/>
  <c r="G20" i="79"/>
  <c r="I20" i="79" s="1"/>
  <c r="F20" i="79"/>
  <c r="H20" i="79" s="1"/>
  <c r="F18" i="79"/>
  <c r="H18" i="79" s="1"/>
  <c r="G20" i="55"/>
  <c r="I20" i="55" s="1"/>
  <c r="F20" i="55"/>
  <c r="H20" i="55" s="1"/>
  <c r="F17" i="55"/>
  <c r="H17" i="55" s="1"/>
  <c r="F12" i="55"/>
  <c r="B16" i="16"/>
  <c r="B9" i="16"/>
  <c r="O4" i="40"/>
  <c r="N6" i="40"/>
  <c r="N5" i="40"/>
  <c r="N4" i="40"/>
  <c r="N3" i="40"/>
  <c r="C18" i="40" s="1"/>
  <c r="N2" i="40"/>
  <c r="B18" i="40" s="1"/>
  <c r="O6" i="40"/>
  <c r="O2" i="40"/>
  <c r="B17" i="40" s="1"/>
  <c r="D17" i="40" s="1"/>
  <c r="M6" i="40"/>
  <c r="C13" i="40" s="1"/>
  <c r="M5" i="40"/>
  <c r="B13" i="40" s="1"/>
  <c r="L9" i="40" s="1"/>
  <c r="L10" i="40" s="1"/>
  <c r="G17" i="40" s="1"/>
  <c r="I17" i="40" s="1"/>
  <c r="M4" i="40"/>
  <c r="B7" i="40" s="1"/>
  <c r="M3" i="40"/>
  <c r="C19" i="40" s="1"/>
  <c r="M2" i="40"/>
  <c r="B19" i="40" s="1"/>
  <c r="O5" i="40"/>
  <c r="O3" i="40"/>
  <c r="C17" i="40" s="1"/>
  <c r="L6" i="40"/>
  <c r="C12" i="40" s="1"/>
  <c r="L5" i="40"/>
  <c r="E12" i="40" s="1"/>
  <c r="L4" i="40"/>
  <c r="B5" i="40" s="1"/>
  <c r="L3" i="40"/>
  <c r="C20" i="40" s="1"/>
  <c r="D20" i="40" s="1"/>
  <c r="E20" i="40" s="1"/>
  <c r="B14" i="40"/>
  <c r="E17" i="40"/>
  <c r="C14" i="40"/>
  <c r="B4" i="40" s="1"/>
  <c r="D13" i="40"/>
  <c r="B12" i="16"/>
  <c r="D19" i="40" l="1"/>
  <c r="E19" i="40" s="1"/>
  <c r="B6" i="40"/>
  <c r="L11" i="40"/>
  <c r="L12" i="40"/>
  <c r="G19" i="40" s="1"/>
  <c r="I19" i="40" s="1"/>
  <c r="L13" i="40"/>
  <c r="D18" i="40"/>
  <c r="E18" i="40" s="1"/>
  <c r="F18" i="40"/>
  <c r="H18" i="40" s="1"/>
  <c r="G18" i="40"/>
  <c r="I18" i="40" s="1"/>
  <c r="B12" i="40"/>
  <c r="D12" i="40" s="1"/>
  <c r="F17" i="40"/>
  <c r="H17" i="40" s="1"/>
  <c r="G20" i="40" l="1"/>
  <c r="I20" i="40" s="1"/>
  <c r="F20" i="40"/>
  <c r="H20" i="40" s="1"/>
  <c r="F19" i="40"/>
  <c r="H19" i="40" s="1"/>
  <c r="F12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Kailash Suresh</author>
  </authors>
  <commentList>
    <comment ref="B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Hispanic/ Latino
</t>
        </r>
        <r>
          <rPr>
            <sz val="9"/>
            <color rgb="FF000000"/>
            <rFont val="Tahoma"/>
            <family val="2"/>
          </rPr>
          <t xml:space="preserve">2. White
</t>
        </r>
        <r>
          <rPr>
            <sz val="9"/>
            <color rgb="FF000000"/>
            <rFont val="Tahoma"/>
            <family val="2"/>
          </rPr>
          <t xml:space="preserve">3. Black or African american
</t>
        </r>
        <r>
          <rPr>
            <sz val="9"/>
            <color rgb="FF000000"/>
            <rFont val="Tahoma"/>
            <family val="2"/>
          </rPr>
          <t xml:space="preserve">4. Native american or american indian
</t>
        </r>
        <r>
          <rPr>
            <sz val="9"/>
            <color rgb="FF000000"/>
            <rFont val="Tahoma"/>
            <family val="2"/>
          </rPr>
          <t xml:space="preserve">5. Asian / Pacific islander
</t>
        </r>
        <r>
          <rPr>
            <sz val="9"/>
            <color rgb="FF000000"/>
            <rFont val="Tahoma"/>
            <family val="2"/>
          </rPr>
          <t xml:space="preserve">6. Other
</t>
        </r>
        <r>
          <rPr>
            <sz val="9"/>
            <color rgb="FF000000"/>
            <rFont val="Tahoma"/>
            <family val="2"/>
          </rPr>
          <t>7. Prefer not to say</t>
        </r>
      </text>
    </comment>
    <comment ref="C3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Female
</t>
        </r>
        <r>
          <rPr>
            <sz val="9"/>
            <color rgb="FF000000"/>
            <rFont val="Tahoma"/>
            <family val="2"/>
          </rPr>
          <t xml:space="preserve">2. Male
</t>
        </r>
        <r>
          <rPr>
            <sz val="9"/>
            <color rgb="FF000000"/>
            <rFont val="Tahoma"/>
            <family val="2"/>
          </rPr>
          <t xml:space="preserve">3. Other
</t>
        </r>
        <r>
          <rPr>
            <sz val="9"/>
            <color rgb="FF000000"/>
            <rFont val="Tahoma"/>
            <family val="2"/>
          </rPr>
          <t xml:space="preserve">4. Prefer not to say
</t>
        </r>
      </text>
    </comment>
    <comment ref="D3" authorId="0" shapeId="0" xr:uid="{7069658D-0E95-4F3B-9AAA-C2EE1A679031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1- 18-23
</t>
        </r>
        <r>
          <rPr>
            <sz val="9"/>
            <color rgb="FF000000"/>
            <rFont val="Tahoma"/>
            <family val="2"/>
          </rPr>
          <t xml:space="preserve">2. 24-29
</t>
        </r>
        <r>
          <rPr>
            <sz val="9"/>
            <color rgb="FF000000"/>
            <rFont val="Tahoma"/>
            <family val="2"/>
          </rPr>
          <t xml:space="preserve">3. 30 - 35
</t>
        </r>
        <r>
          <rPr>
            <sz val="9"/>
            <color rgb="FF000000"/>
            <rFont val="Tahoma"/>
            <family val="2"/>
          </rPr>
          <t xml:space="preserve">4. 36-41
</t>
        </r>
        <r>
          <rPr>
            <sz val="9"/>
            <color rgb="FF000000"/>
            <rFont val="Tahoma"/>
            <family val="2"/>
          </rPr>
          <t xml:space="preserve">5. 42-47
</t>
        </r>
        <r>
          <rPr>
            <sz val="9"/>
            <color rgb="FF000000"/>
            <rFont val="Tahoma"/>
            <family val="2"/>
          </rPr>
          <t>6. Above 47</t>
        </r>
      </text>
    </comment>
    <comment ref="E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Employed for wages
</t>
        </r>
        <r>
          <rPr>
            <sz val="9"/>
            <color rgb="FF000000"/>
            <rFont val="Tahoma"/>
            <family val="2"/>
          </rPr>
          <t xml:space="preserve">2. Self employed
</t>
        </r>
        <r>
          <rPr>
            <sz val="9"/>
            <color rgb="FF000000"/>
            <rFont val="Tahoma"/>
            <family val="2"/>
          </rPr>
          <t xml:space="preserve">3. Out of work and looking for work
</t>
        </r>
        <r>
          <rPr>
            <sz val="9"/>
            <color rgb="FF000000"/>
            <rFont val="Tahoma"/>
            <family val="2"/>
          </rPr>
          <t xml:space="preserve">4. Out of work but not looking for work
</t>
        </r>
        <r>
          <rPr>
            <sz val="9"/>
            <color rgb="FF000000"/>
            <rFont val="Tahoma"/>
            <family val="2"/>
          </rPr>
          <t xml:space="preserve">5. Student
</t>
        </r>
        <r>
          <rPr>
            <sz val="9"/>
            <color rgb="FF000000"/>
            <rFont val="Tahoma"/>
            <family val="2"/>
          </rPr>
          <t xml:space="preserve">6. Military
</t>
        </r>
        <r>
          <rPr>
            <sz val="9"/>
            <color rgb="FF000000"/>
            <rFont val="Tahoma"/>
            <family val="2"/>
          </rPr>
          <t xml:space="preserve">7. Retired
</t>
        </r>
        <r>
          <rPr>
            <sz val="9"/>
            <color rgb="FF000000"/>
            <rFont val="Tahoma"/>
            <family val="2"/>
          </rPr>
          <t>8. Unable to work</t>
        </r>
      </text>
    </comment>
    <comment ref="F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Low = 1
</t>
        </r>
        <r>
          <rPr>
            <sz val="9"/>
            <color rgb="FF000000"/>
            <rFont val="Tahoma"/>
            <family val="2"/>
          </rPr>
          <t>High = 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Kailash Suresh</author>
  </authors>
  <commentList>
    <comment ref="D1" authorId="0" shapeId="0" xr:uid="{99E6827C-5FD3-4D67-A291-C149CD302A26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Female
</t>
        </r>
        <r>
          <rPr>
            <sz val="9"/>
            <color rgb="FF000000"/>
            <rFont val="Tahoma"/>
            <family val="2"/>
          </rPr>
          <t xml:space="preserve">2. Male
</t>
        </r>
        <r>
          <rPr>
            <sz val="9"/>
            <color rgb="FF000000"/>
            <rFont val="Tahoma"/>
            <family val="2"/>
          </rPr>
          <t xml:space="preserve">3. Other
</t>
        </r>
        <r>
          <rPr>
            <sz val="9"/>
            <color rgb="FF000000"/>
            <rFont val="Tahoma"/>
            <family val="2"/>
          </rPr>
          <t xml:space="preserve">4. Prefer not to say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Kailash Suresh</author>
  </authors>
  <commentList>
    <comment ref="B3" authorId="0" shapeId="0" xr:uid="{4A445E9E-5BF1-0A4B-85E4-3B26B9D47894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1- 18-23
</t>
        </r>
        <r>
          <rPr>
            <sz val="9"/>
            <color rgb="FF000000"/>
            <rFont val="Tahoma"/>
            <family val="2"/>
          </rPr>
          <t xml:space="preserve">2. 24-29
</t>
        </r>
        <r>
          <rPr>
            <sz val="9"/>
            <color rgb="FF000000"/>
            <rFont val="Tahoma"/>
            <family val="2"/>
          </rPr>
          <t xml:space="preserve">3. 30 - 35
</t>
        </r>
        <r>
          <rPr>
            <sz val="9"/>
            <color rgb="FF000000"/>
            <rFont val="Tahoma"/>
            <family val="2"/>
          </rPr>
          <t xml:space="preserve">4. 36-41
</t>
        </r>
        <r>
          <rPr>
            <sz val="9"/>
            <color rgb="FF000000"/>
            <rFont val="Tahoma"/>
            <family val="2"/>
          </rPr>
          <t xml:space="preserve">5. 42-47
</t>
        </r>
        <r>
          <rPr>
            <sz val="9"/>
            <color rgb="FF000000"/>
            <rFont val="Tahoma"/>
            <family val="2"/>
          </rPr>
          <t>6. Above 47</t>
        </r>
      </text>
    </comment>
    <comment ref="C3" authorId="0" shapeId="0" xr:uid="{BC9166D7-0749-7740-BF89-AD2530D622C4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Hispanic/ Latino
</t>
        </r>
        <r>
          <rPr>
            <sz val="9"/>
            <color rgb="FF000000"/>
            <rFont val="Tahoma"/>
            <family val="2"/>
          </rPr>
          <t xml:space="preserve">2. White
</t>
        </r>
        <r>
          <rPr>
            <sz val="9"/>
            <color rgb="FF000000"/>
            <rFont val="Tahoma"/>
            <family val="2"/>
          </rPr>
          <t xml:space="preserve">3. Black or African american
</t>
        </r>
        <r>
          <rPr>
            <sz val="9"/>
            <color rgb="FF000000"/>
            <rFont val="Tahoma"/>
            <family val="2"/>
          </rPr>
          <t xml:space="preserve">4. Native american or american indian
</t>
        </r>
        <r>
          <rPr>
            <sz val="9"/>
            <color rgb="FF000000"/>
            <rFont val="Tahoma"/>
            <family val="2"/>
          </rPr>
          <t xml:space="preserve">5. Asian / Pacific islander
</t>
        </r>
        <r>
          <rPr>
            <sz val="9"/>
            <color rgb="FF000000"/>
            <rFont val="Tahoma"/>
            <family val="2"/>
          </rPr>
          <t xml:space="preserve">6. Other
</t>
        </r>
        <r>
          <rPr>
            <sz val="9"/>
            <color rgb="FF000000"/>
            <rFont val="Tahoma"/>
            <family val="2"/>
          </rPr>
          <t>7. Prefer not to say</t>
        </r>
      </text>
    </comment>
    <comment ref="D3" authorId="0" shapeId="0" xr:uid="{64C7783A-22F9-434D-BA59-F2270A3B1AB6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Female
</t>
        </r>
        <r>
          <rPr>
            <sz val="9"/>
            <color rgb="FF000000"/>
            <rFont val="Tahoma"/>
            <family val="2"/>
          </rPr>
          <t xml:space="preserve">2. Male
</t>
        </r>
        <r>
          <rPr>
            <sz val="9"/>
            <color rgb="FF000000"/>
            <rFont val="Tahoma"/>
            <family val="2"/>
          </rPr>
          <t xml:space="preserve">3. Other
</t>
        </r>
        <r>
          <rPr>
            <sz val="9"/>
            <color rgb="FF000000"/>
            <rFont val="Tahoma"/>
            <family val="2"/>
          </rPr>
          <t xml:space="preserve">4. Prefer not to say
</t>
        </r>
      </text>
    </comment>
    <comment ref="E3" authorId="0" shapeId="0" xr:uid="{2D2BFC9C-F81B-5243-82F7-6761D300CA2D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High school no diploma
</t>
        </r>
        <r>
          <rPr>
            <sz val="9"/>
            <color rgb="FF000000"/>
            <rFont val="Tahoma"/>
            <family val="2"/>
          </rPr>
          <t xml:space="preserve">2. High school graduate
</t>
        </r>
        <r>
          <rPr>
            <sz val="9"/>
            <color rgb="FF000000"/>
            <rFont val="Tahoma"/>
            <family val="2"/>
          </rPr>
          <t xml:space="preserve">3. Some college
</t>
        </r>
        <r>
          <rPr>
            <sz val="9"/>
            <color rgb="FF000000"/>
            <rFont val="Tahoma"/>
            <family val="2"/>
          </rPr>
          <t xml:space="preserve">4. Trade or technical
</t>
        </r>
        <r>
          <rPr>
            <sz val="9"/>
            <color rgb="FF000000"/>
            <rFont val="Tahoma"/>
            <family val="2"/>
          </rPr>
          <t xml:space="preserve">5. Associates degree
</t>
        </r>
        <r>
          <rPr>
            <sz val="9"/>
            <color rgb="FF000000"/>
            <rFont val="Tahoma"/>
            <family val="2"/>
          </rPr>
          <t xml:space="preserve">6. Bachelor degree
</t>
        </r>
        <r>
          <rPr>
            <sz val="9"/>
            <color rgb="FF000000"/>
            <rFont val="Tahoma"/>
            <family val="2"/>
          </rPr>
          <t xml:space="preserve">7. Masters degree
</t>
        </r>
        <r>
          <rPr>
            <sz val="9"/>
            <color rgb="FF000000"/>
            <rFont val="Tahoma"/>
            <family val="2"/>
          </rPr>
          <t xml:space="preserve">8. Profesional degree
</t>
        </r>
        <r>
          <rPr>
            <sz val="9"/>
            <color rgb="FF000000"/>
            <rFont val="Tahoma"/>
            <family val="2"/>
          </rPr>
          <t xml:space="preserve">9. Doctoral degree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F3" authorId="0" shapeId="0" xr:uid="{CC41BCC4-CC01-2D4F-A79A-1F18484AB000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1. Employed for wages
</t>
        </r>
        <r>
          <rPr>
            <sz val="9"/>
            <color rgb="FF000000"/>
            <rFont val="Tahoma"/>
            <family val="2"/>
          </rPr>
          <t xml:space="preserve">2. Self employed
</t>
        </r>
        <r>
          <rPr>
            <sz val="9"/>
            <color rgb="FF000000"/>
            <rFont val="Tahoma"/>
            <family val="2"/>
          </rPr>
          <t xml:space="preserve">3. Out of work and looking for work
</t>
        </r>
        <r>
          <rPr>
            <sz val="9"/>
            <color rgb="FF000000"/>
            <rFont val="Tahoma"/>
            <family val="2"/>
          </rPr>
          <t xml:space="preserve">4. Out of work but not looking for work
</t>
        </r>
        <r>
          <rPr>
            <sz val="9"/>
            <color rgb="FF000000"/>
            <rFont val="Tahoma"/>
            <family val="2"/>
          </rPr>
          <t xml:space="preserve">5. Student
</t>
        </r>
        <r>
          <rPr>
            <sz val="9"/>
            <color rgb="FF000000"/>
            <rFont val="Tahoma"/>
            <family val="2"/>
          </rPr>
          <t xml:space="preserve">6. Military
</t>
        </r>
        <r>
          <rPr>
            <sz val="9"/>
            <color rgb="FF000000"/>
            <rFont val="Tahoma"/>
            <family val="2"/>
          </rPr>
          <t xml:space="preserve">7. Retired
</t>
        </r>
        <r>
          <rPr>
            <sz val="9"/>
            <color rgb="FF000000"/>
            <rFont val="Tahoma"/>
            <family val="2"/>
          </rPr>
          <t>8. Unable to work</t>
        </r>
      </text>
    </comment>
    <comment ref="G3" authorId="0" shapeId="0" xr:uid="{FD7D3ABF-88C4-7B40-9682-286F4FAAA334}">
      <text>
        <r>
          <rPr>
            <b/>
            <sz val="9"/>
            <color rgb="FF000000"/>
            <rFont val="Tahoma"/>
            <family val="2"/>
          </rPr>
          <t>Kailash Suresh: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Low = 1
</t>
        </r>
        <r>
          <rPr>
            <sz val="9"/>
            <color rgb="FF000000"/>
            <rFont val="Tahoma"/>
            <family val="2"/>
          </rPr>
          <t>High = 2</t>
        </r>
      </text>
    </comment>
  </commentList>
</comments>
</file>

<file path=xl/sharedStrings.xml><?xml version="1.0" encoding="utf-8"?>
<sst xmlns="http://schemas.openxmlformats.org/spreadsheetml/2006/main" count="437" uniqueCount="149">
  <si>
    <t>Productivity</t>
  </si>
  <si>
    <t>Salary</t>
  </si>
  <si>
    <t>How imp is salry to you?</t>
  </si>
  <si>
    <t>Imp of money ?</t>
  </si>
  <si>
    <t>Level of salary?</t>
  </si>
  <si>
    <t>Importance of bonus</t>
  </si>
  <si>
    <t>Imp of health insurance</t>
  </si>
  <si>
    <t>Level of health insurance</t>
  </si>
  <si>
    <t>Coverage ?</t>
  </si>
  <si>
    <t>Monetery equivalent of health insurance</t>
  </si>
  <si>
    <t>Availability of edu opt</t>
  </si>
  <si>
    <t>Importance of education to you</t>
  </si>
  <si>
    <t>Reimbursements for education</t>
  </si>
  <si>
    <t>company specific Training</t>
  </si>
  <si>
    <t>How happy are you?</t>
  </si>
  <si>
    <t>How satisfied are you?</t>
  </si>
  <si>
    <t>professionally fulfilled</t>
  </si>
  <si>
    <t>Eagerness to work?</t>
  </si>
  <si>
    <t>How productive are you</t>
  </si>
  <si>
    <t>How efficiently do you complete your work?</t>
  </si>
  <si>
    <t>How much do you contribute to your team?</t>
  </si>
  <si>
    <t>How much value add do you bring as an individual</t>
  </si>
  <si>
    <t>Healthbenefits(3) 1-4</t>
  </si>
  <si>
    <t>Age</t>
  </si>
  <si>
    <t>Ethnicity</t>
  </si>
  <si>
    <t>Gender</t>
  </si>
  <si>
    <t>Education</t>
  </si>
  <si>
    <t>Employment status</t>
  </si>
  <si>
    <t>Experimental manipulation = Bonus (low, High)</t>
  </si>
  <si>
    <t>Demographics</t>
  </si>
  <si>
    <t>Observation</t>
  </si>
  <si>
    <t>Health benefits</t>
  </si>
  <si>
    <t>Educational opportunities</t>
  </si>
  <si>
    <t>Job satisfaction</t>
  </si>
  <si>
    <t>Predictor variables</t>
  </si>
  <si>
    <t>Outcome Variables</t>
  </si>
  <si>
    <t>Hypotheses</t>
  </si>
  <si>
    <t>H1</t>
  </si>
  <si>
    <t>It is expected that …</t>
  </si>
  <si>
    <t>As salary increases, job satisfaction will likewise increase</t>
  </si>
  <si>
    <t>As salary increases, productivity will likewise increase</t>
  </si>
  <si>
    <t>H2</t>
  </si>
  <si>
    <t>H4</t>
  </si>
  <si>
    <t>H5</t>
  </si>
  <si>
    <t>H6</t>
  </si>
  <si>
    <t>H3</t>
  </si>
  <si>
    <t>As Health benefits increase, job satisfaction will likewise increase</t>
  </si>
  <si>
    <t>As health benefits increase, productivity will likewise increase</t>
  </si>
  <si>
    <t>As educational opportunities increase, job satisfaction will likewise increase</t>
  </si>
  <si>
    <t>As educational opportunities increase, productivity will likewise increase</t>
  </si>
  <si>
    <t>Outcome 1</t>
  </si>
  <si>
    <t>Outcome 2</t>
  </si>
  <si>
    <t>Predictor 1</t>
  </si>
  <si>
    <t>Predictor 2</t>
  </si>
  <si>
    <t>Predictor 3</t>
  </si>
  <si>
    <t>Salary (1) 7-9</t>
  </si>
  <si>
    <t>Productivity 5-9</t>
  </si>
  <si>
    <t>Job Satisfaction 4-6</t>
  </si>
  <si>
    <t>Education opportunities(2) 4-6</t>
  </si>
  <si>
    <t>Education opportunities(2) 4-7</t>
  </si>
  <si>
    <t>WE FOLLOW JOB SATISFACTION BECAUSE IS CONSISTANT AMOUNG THE VARIABLES (4-6 FOR INDIVIDUAL MESURAMENTS)</t>
  </si>
  <si>
    <t>Composite score (Health Benefits)</t>
  </si>
  <si>
    <t>Composite score (Salary)</t>
  </si>
  <si>
    <t>Composite score (Education)</t>
  </si>
  <si>
    <t>Composite score (Job Satisfaction)</t>
  </si>
  <si>
    <t>Row Labels</t>
  </si>
  <si>
    <t>Grand Total</t>
  </si>
  <si>
    <t>Average of Composite score (Job Satisfaction)</t>
  </si>
  <si>
    <t>Mean</t>
  </si>
  <si>
    <t>Median</t>
  </si>
  <si>
    <t>Mode</t>
  </si>
  <si>
    <t>Minimum</t>
  </si>
  <si>
    <t>Maximum</t>
  </si>
  <si>
    <t>Range</t>
  </si>
  <si>
    <t>Variance</t>
  </si>
  <si>
    <t>Standard Deviation</t>
  </si>
  <si>
    <t>Coeff. of Variation</t>
  </si>
  <si>
    <t>Skewness</t>
  </si>
  <si>
    <t>Kurtosis</t>
  </si>
  <si>
    <t>Count</t>
  </si>
  <si>
    <t>Standard Error</t>
  </si>
  <si>
    <t>Descriptive Summary</t>
  </si>
  <si>
    <t>Five-Number Summary</t>
  </si>
  <si>
    <t>First Quartile</t>
  </si>
  <si>
    <t>Third Quartile</t>
  </si>
  <si>
    <t>Composite score
(Job Satisfaction)</t>
  </si>
  <si>
    <t>Calculations</t>
  </si>
  <si>
    <r>
      <rPr>
        <i/>
        <sz val="11"/>
        <rFont val="Calibri"/>
        <family val="2"/>
      </rPr>
      <t>b2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b1</t>
    </r>
    <r>
      <rPr>
        <sz val="11"/>
        <rFont val="Calibri"/>
        <family val="2"/>
      </rPr>
      <t>,</t>
    </r>
    <r>
      <rPr>
        <i/>
        <sz val="11"/>
        <rFont val="Calibri"/>
        <family val="2"/>
      </rPr>
      <t xml:space="preserve"> b0 </t>
    </r>
    <r>
      <rPr>
        <sz val="11"/>
        <rFont val="Calibri"/>
        <family val="2"/>
      </rPr>
      <t>intercepts</t>
    </r>
  </si>
  <si>
    <t>Regression Statistics</t>
  </si>
  <si>
    <r>
      <t xml:space="preserve">b2, b1, b0 </t>
    </r>
    <r>
      <rPr>
        <sz val="11"/>
        <rFont val="Calibri"/>
        <family val="2"/>
      </rPr>
      <t>Standard Error</t>
    </r>
  </si>
  <si>
    <t>Multiple R</t>
  </si>
  <si>
    <t>R Square, Standard Error</t>
  </si>
  <si>
    <t>R Square</t>
  </si>
  <si>
    <r>
      <t>F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df</t>
    </r>
  </si>
  <si>
    <t>Adjusted R Square</t>
  </si>
  <si>
    <r>
      <t xml:space="preserve">Regression </t>
    </r>
    <r>
      <rPr>
        <i/>
        <sz val="11"/>
        <rFont val="Calibri"/>
        <family val="2"/>
      </rPr>
      <t>SS</t>
    </r>
    <r>
      <rPr>
        <sz val="11"/>
        <rFont val="Calibri"/>
        <family val="2"/>
      </rPr>
      <t xml:space="preserve">, Residual </t>
    </r>
    <r>
      <rPr>
        <i/>
        <sz val="11"/>
        <rFont val="Calibri"/>
        <family val="2"/>
      </rPr>
      <t>SS</t>
    </r>
  </si>
  <si>
    <t>Observations</t>
  </si>
  <si>
    <t>Confidence level</t>
  </si>
  <si>
    <r>
      <t>t</t>
    </r>
    <r>
      <rPr>
        <sz val="11"/>
        <rFont val="Calibri"/>
        <family val="2"/>
      </rPr>
      <t xml:space="preserve"> Critical Value</t>
    </r>
  </si>
  <si>
    <t>ANOVA</t>
  </si>
  <si>
    <r>
      <t xml:space="preserve">Half Width </t>
    </r>
    <r>
      <rPr>
        <i/>
        <sz val="11"/>
        <rFont val="Calibri"/>
        <family val="2"/>
      </rPr>
      <t>b0</t>
    </r>
  </si>
  <si>
    <t>df</t>
  </si>
  <si>
    <t>SS</t>
  </si>
  <si>
    <t>MS</t>
  </si>
  <si>
    <t>F</t>
  </si>
  <si>
    <t>Significance F</t>
  </si>
  <si>
    <r>
      <t xml:space="preserve">Half Width </t>
    </r>
    <r>
      <rPr>
        <i/>
        <sz val="11"/>
        <rFont val="Calibri"/>
        <family val="2"/>
      </rPr>
      <t>b1</t>
    </r>
  </si>
  <si>
    <t>Regression</t>
  </si>
  <si>
    <r>
      <t xml:space="preserve">Half Width </t>
    </r>
    <r>
      <rPr>
        <i/>
        <sz val="11"/>
        <rFont val="Calibri"/>
        <family val="2"/>
      </rPr>
      <t>b2</t>
    </r>
  </si>
  <si>
    <t>Residual</t>
  </si>
  <si>
    <t>Total</t>
  </si>
  <si>
    <t>Coefficients</t>
  </si>
  <si>
    <t>t Stat</t>
  </si>
  <si>
    <t>P-value</t>
  </si>
  <si>
    <t>Intercept</t>
  </si>
  <si>
    <t>Regression Analysis</t>
  </si>
  <si>
    <r>
      <t xml:space="preserve">Half Width </t>
    </r>
    <r>
      <rPr>
        <i/>
        <sz val="11"/>
        <rFont val="Calibri"/>
        <family val="2"/>
      </rPr>
      <t>b3</t>
    </r>
    <r>
      <rPr>
        <sz val="11"/>
        <color theme="1"/>
        <rFont val="Calibri"/>
        <family val="2"/>
        <charset val="129"/>
        <scheme val="minor"/>
      </rPr>
      <t/>
    </r>
  </si>
  <si>
    <t>b3 through b0 intercepts</t>
  </si>
  <si>
    <t>b3 through b0 Standard Error</t>
  </si>
  <si>
    <t>Predicted Composite score (Job Satisfaction)</t>
  </si>
  <si>
    <t>Coefficients of Partial Determination</t>
  </si>
  <si>
    <t>Intermediate Calculations</t>
  </si>
  <si>
    <t>SSR(X1,X2,X3)</t>
  </si>
  <si>
    <t>SST</t>
  </si>
  <si>
    <t>SSR(X2,X3)</t>
  </si>
  <si>
    <t>SSR(X1 | X2,X3)</t>
  </si>
  <si>
    <t>SSR(X1,X3)</t>
  </si>
  <si>
    <t>SSR(X2 | X1,X3)</t>
  </si>
  <si>
    <t>SSR(X1,X2)</t>
  </si>
  <si>
    <t>SSR(X3 | X1,X2)</t>
  </si>
  <si>
    <t>r2 Y1.23</t>
  </si>
  <si>
    <t>r2 Y2.13</t>
  </si>
  <si>
    <t>r2 Y3.12</t>
  </si>
  <si>
    <t>All but Composite score (Education)</t>
  </si>
  <si>
    <t>Note:</t>
  </si>
  <si>
    <t>This worksheet does not recalculate.</t>
  </si>
  <si>
    <t>If regression data changes, rerun procedure</t>
  </si>
  <si>
    <t>to create an updated version of this worksheet.</t>
  </si>
  <si>
    <t>Lower 95%</t>
  </si>
  <si>
    <t>Upper 95%</t>
  </si>
  <si>
    <t>All but Composite score (Health Benefits)</t>
  </si>
  <si>
    <t>All but Composite score (Salary)</t>
  </si>
  <si>
    <t>b4 through b0 intercepts</t>
  </si>
  <si>
    <t>b4 through b0 Standard Error</t>
  </si>
  <si>
    <r>
      <t xml:space="preserve">Half Width </t>
    </r>
    <r>
      <rPr>
        <i/>
        <sz val="11"/>
        <rFont val="Calibri"/>
        <family val="2"/>
      </rPr>
      <t>b4</t>
    </r>
    <r>
      <rPr>
        <sz val="11"/>
        <color theme="1"/>
        <rFont val="Calibri"/>
        <family val="2"/>
        <charset val="129"/>
        <scheme val="minor"/>
      </rPr>
      <t/>
    </r>
  </si>
  <si>
    <t>Multiple Regression Analysis</t>
  </si>
  <si>
    <t>Gender * Education</t>
  </si>
  <si>
    <t>Interaction Analysis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</si>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</sst>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3" fillId="0" borderId="0"/>
  </cellStyleXfs>
  <cellXfs count="155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5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0" xfId="0" applyFont="1"/>
    <xf numFmtId="0" fontId="10" fillId="0" borderId="0" xfId="0" applyFont="1"/>
    <xf numFmtId="0" fontId="9" fillId="0" borderId="0" xfId="0" applyFont="1"/>
    <xf numFmtId="0" fontId="0" fillId="0" borderId="5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5" fillId="0" borderId="25" xfId="0" applyFont="1" applyBorder="1" applyAlignment="1">
      <alignment wrapText="1"/>
    </xf>
    <xf numFmtId="0" fontId="5" fillId="0" borderId="25" xfId="0" applyFont="1" applyBorder="1"/>
    <xf numFmtId="0" fontId="5" fillId="0" borderId="26" xfId="0" applyFont="1" applyBorder="1"/>
    <xf numFmtId="0" fontId="0" fillId="0" borderId="5" xfId="0" applyFont="1" applyBorder="1"/>
    <xf numFmtId="0" fontId="5" fillId="4" borderId="27" xfId="0" applyFont="1" applyFill="1" applyBorder="1" applyAlignment="1">
      <alignment horizontal="center"/>
    </xf>
    <xf numFmtId="0" fontId="6" fillId="0" borderId="28" xfId="0" applyFont="1" applyBorder="1"/>
    <xf numFmtId="0" fontId="5" fillId="3" borderId="27" xfId="0" applyFont="1" applyFill="1" applyBorder="1" applyAlignment="1">
      <alignment horizontal="center"/>
    </xf>
    <xf numFmtId="0" fontId="5" fillId="4" borderId="28" xfId="0" applyFont="1" applyFill="1" applyBorder="1" applyAlignment="1">
      <alignment wrapText="1"/>
    </xf>
    <xf numFmtId="0" fontId="5" fillId="3" borderId="28" xfId="0" applyFont="1" applyFill="1" applyBorder="1" applyAlignment="1">
      <alignment wrapText="1"/>
    </xf>
    <xf numFmtId="0" fontId="0" fillId="0" borderId="0" xfId="0" applyFont="1"/>
    <xf numFmtId="0" fontId="6" fillId="5" borderId="24" xfId="0" applyFont="1" applyFill="1" applyBorder="1"/>
    <xf numFmtId="1" fontId="6" fillId="0" borderId="20" xfId="0" applyNumberFormat="1" applyFont="1" applyBorder="1"/>
    <xf numFmtId="0" fontId="10" fillId="9" borderId="0" xfId="0" applyFont="1" applyFill="1"/>
    <xf numFmtId="0" fontId="9" fillId="9" borderId="0" xfId="0" applyFont="1" applyFill="1"/>
    <xf numFmtId="0" fontId="0" fillId="9" borderId="0" xfId="0" applyFill="1"/>
    <xf numFmtId="0" fontId="5" fillId="5" borderId="29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" fontId="6" fillId="0" borderId="30" xfId="0" applyNumberFormat="1" applyFont="1" applyBorder="1"/>
    <xf numFmtId="0" fontId="6" fillId="0" borderId="30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 wrapText="1"/>
    </xf>
    <xf numFmtId="0" fontId="0" fillId="0" borderId="5" xfId="0" applyBorder="1"/>
    <xf numFmtId="165" fontId="0" fillId="0" borderId="5" xfId="0" applyNumberFormat="1" applyBorder="1"/>
    <xf numFmtId="10" fontId="0" fillId="0" borderId="5" xfId="9" applyNumberFormat="1" applyFont="1" applyBorder="1"/>
    <xf numFmtId="1" fontId="0" fillId="0" borderId="5" xfId="0" applyNumberFormat="1" applyBorder="1"/>
    <xf numFmtId="0" fontId="15" fillId="0" borderId="0" xfId="10" applyFont="1"/>
    <xf numFmtId="0" fontId="13" fillId="0" borderId="0" xfId="10" applyFont="1"/>
    <xf numFmtId="165" fontId="13" fillId="0" borderId="0" xfId="10" applyNumberFormat="1" applyFont="1"/>
    <xf numFmtId="0" fontId="17" fillId="0" borderId="27" xfId="10" applyFont="1" applyBorder="1" applyAlignment="1">
      <alignment horizontal="centerContinuous"/>
    </xf>
    <xf numFmtId="0" fontId="16" fillId="0" borderId="27" xfId="10" applyFont="1" applyBorder="1" applyAlignment="1">
      <alignment horizontal="centerContinuous"/>
    </xf>
    <xf numFmtId="0" fontId="16" fillId="0" borderId="0" xfId="10" applyFont="1"/>
    <xf numFmtId="0" fontId="13" fillId="0" borderId="31" xfId="10" applyFont="1" applyBorder="1"/>
    <xf numFmtId="9" fontId="13" fillId="0" borderId="0" xfId="11" applyFont="1" applyFill="1"/>
    <xf numFmtId="0" fontId="16" fillId="0" borderId="27" xfId="10" applyFont="1" applyBorder="1" applyAlignment="1">
      <alignment horizontal="center"/>
    </xf>
    <xf numFmtId="165" fontId="13" fillId="0" borderId="31" xfId="10" applyNumberFormat="1" applyFont="1" applyBorder="1"/>
    <xf numFmtId="165" fontId="13" fillId="0" borderId="0" xfId="10" applyNumberFormat="1" applyFont="1" applyBorder="1"/>
    <xf numFmtId="0" fontId="13" fillId="0" borderId="0" xfId="10" applyFont="1" applyBorder="1"/>
    <xf numFmtId="165" fontId="13" fillId="0" borderId="1" xfId="10" applyNumberFormat="1" applyFont="1" applyBorder="1"/>
    <xf numFmtId="165" fontId="13" fillId="0" borderId="8" xfId="10" applyNumberFormat="1" applyFont="1" applyBorder="1"/>
    <xf numFmtId="165" fontId="13" fillId="0" borderId="32" xfId="10" applyNumberFormat="1" applyFont="1" applyBorder="1"/>
    <xf numFmtId="0" fontId="13" fillId="0" borderId="32" xfId="10" applyFont="1" applyBorder="1"/>
    <xf numFmtId="0" fontId="13" fillId="0" borderId="3" xfId="10" applyFont="1" applyBorder="1"/>
    <xf numFmtId="0" fontId="13" fillId="0" borderId="9" xfId="10" applyFont="1" applyBorder="1"/>
    <xf numFmtId="0" fontId="13" fillId="0" borderId="2" xfId="10" applyFont="1" applyBorder="1"/>
    <xf numFmtId="0" fontId="13" fillId="0" borderId="4" xfId="10" applyFont="1" applyBorder="1"/>
    <xf numFmtId="0" fontId="5" fillId="0" borderId="0" xfId="12" applyFont="1"/>
    <xf numFmtId="0" fontId="3" fillId="0" borderId="0" xfId="12"/>
    <xf numFmtId="0" fontId="3" fillId="0" borderId="5" xfId="12" applyBorder="1"/>
    <xf numFmtId="0" fontId="3" fillId="0" borderId="33" xfId="12" applyBorder="1"/>
    <xf numFmtId="0" fontId="5" fillId="10" borderId="5" xfId="12" applyFont="1" applyFill="1" applyBorder="1"/>
    <xf numFmtId="165" fontId="13" fillId="0" borderId="9" xfId="10" applyNumberFormat="1" applyFont="1" applyBorder="1"/>
    <xf numFmtId="165" fontId="13" fillId="0" borderId="2" xfId="10" applyNumberFormat="1" applyFont="1" applyBorder="1"/>
    <xf numFmtId="165" fontId="13" fillId="0" borderId="4" xfId="10" applyNumberFormat="1" applyFont="1" applyBorder="1"/>
    <xf numFmtId="0" fontId="13" fillId="11" borderId="0" xfId="10" applyFont="1" applyFill="1"/>
    <xf numFmtId="165" fontId="13" fillId="11" borderId="0" xfId="10" applyNumberFormat="1" applyFont="1" applyFill="1"/>
    <xf numFmtId="165" fontId="13" fillId="11" borderId="31" xfId="10" applyNumberFormat="1" applyFont="1" applyFill="1" applyBorder="1"/>
    <xf numFmtId="165" fontId="19" fillId="12" borderId="0" xfId="10" applyNumberFormat="1" applyFont="1" applyFill="1"/>
    <xf numFmtId="0" fontId="5" fillId="4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1" fontId="6" fillId="0" borderId="5" xfId="0" applyNumberFormat="1" applyFont="1" applyBorder="1"/>
    <xf numFmtId="0" fontId="13" fillId="0" borderId="0" xfId="10" applyFont="1"/>
    <xf numFmtId="165" fontId="13" fillId="0" borderId="0" xfId="10" applyNumberFormat="1" applyFont="1" applyBorder="1"/>
    <xf numFmtId="0" fontId="13" fillId="0" borderId="0" xfId="10" applyFont="1" applyBorder="1"/>
    <xf numFmtId="0" fontId="15" fillId="3" borderId="0" xfId="10" applyFont="1" applyFill="1"/>
    <xf numFmtId="0" fontId="13" fillId="3" borderId="0" xfId="10" applyFont="1" applyFill="1"/>
    <xf numFmtId="0" fontId="17" fillId="3" borderId="27" xfId="10" applyFont="1" applyFill="1" applyBorder="1" applyAlignment="1">
      <alignment horizontal="centerContinuous"/>
    </xf>
    <xf numFmtId="0" fontId="16" fillId="3" borderId="27" xfId="10" applyFont="1" applyFill="1" applyBorder="1" applyAlignment="1">
      <alignment horizontal="centerContinuous"/>
    </xf>
    <xf numFmtId="165" fontId="13" fillId="3" borderId="0" xfId="10" applyNumberFormat="1" applyFont="1" applyFill="1"/>
    <xf numFmtId="0" fontId="13" fillId="3" borderId="31" xfId="10" applyFont="1" applyFill="1" applyBorder="1"/>
    <xf numFmtId="0" fontId="16" fillId="3" borderId="27" xfId="10" applyFont="1" applyFill="1" applyBorder="1" applyAlignment="1">
      <alignment horizontal="center"/>
    </xf>
    <xf numFmtId="165" fontId="13" fillId="3" borderId="31" xfId="10" applyNumberFormat="1" applyFont="1" applyFill="1" applyBorder="1"/>
    <xf numFmtId="0" fontId="13" fillId="3" borderId="0" xfId="10" applyFont="1" applyFill="1" applyBorder="1"/>
    <xf numFmtId="165" fontId="13" fillId="3" borderId="0" xfId="10" applyNumberFormat="1" applyFont="1" applyFill="1" applyBorder="1"/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16" fillId="0" borderId="14" xfId="10" applyFont="1" applyBorder="1" applyAlignment="1">
      <alignment horizontal="center"/>
    </xf>
    <xf numFmtId="0" fontId="16" fillId="0" borderId="0" xfId="10" applyFont="1" applyAlignment="1">
      <alignment horizontal="center"/>
    </xf>
    <xf numFmtId="0" fontId="5" fillId="0" borderId="5" xfId="12" applyFont="1" applyBorder="1" applyAlignment="1">
      <alignment horizontal="center"/>
    </xf>
    <xf numFmtId="0" fontId="5" fillId="0" borderId="14" xfId="12" applyFont="1" applyBorder="1" applyAlignment="1">
      <alignment horizontal="center"/>
    </xf>
    <xf numFmtId="0" fontId="5" fillId="10" borderId="5" xfId="12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0" borderId="0" xfId="1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0" xr:uid="{B91E987E-50EE-4513-95B9-F502743048A2}"/>
    <cellStyle name="Normal 3" xfId="12" xr:uid="{476402AD-2F6F-4A47-8E94-42BA57353011}"/>
    <cellStyle name="Percent" xfId="9" builtinId="5"/>
    <cellStyle name="Percent 2" xfId="11" xr:uid="{5A586EA9-0DB9-4398-9B08-E7E5590182A7}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9.xml"/><Relationship Id="rId18" Type="http://schemas.openxmlformats.org/officeDocument/2006/relationships/chartsheet" Target="chartsheets/sheet7.xml"/><Relationship Id="rId26" Type="http://schemas.openxmlformats.org/officeDocument/2006/relationships/worksheet" Target="worksheets/sheet19.xml"/><Relationship Id="rId39" Type="http://schemas.openxmlformats.org/officeDocument/2006/relationships/chartsheet" Target="chartsheets/sheet13.xml"/><Relationship Id="rId21" Type="http://schemas.openxmlformats.org/officeDocument/2006/relationships/worksheet" Target="worksheets/sheet14.xml"/><Relationship Id="rId34" Type="http://schemas.openxmlformats.org/officeDocument/2006/relationships/worksheet" Target="worksheets/sheet24.xml"/><Relationship Id="rId42" Type="http://schemas.openxmlformats.org/officeDocument/2006/relationships/worksheet" Target="worksheets/sheet28.xml"/><Relationship Id="rId47" Type="http://schemas.openxmlformats.org/officeDocument/2006/relationships/worksheet" Target="worksheets/sheet33.xml"/><Relationship Id="rId50" Type="http://schemas.openxmlformats.org/officeDocument/2006/relationships/worksheet" Target="worksheets/sheet36.xml"/><Relationship Id="rId55" Type="http://schemas.openxmlformats.org/officeDocument/2006/relationships/theme" Target="theme/theme1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4.xml"/><Relationship Id="rId17" Type="http://schemas.openxmlformats.org/officeDocument/2006/relationships/worksheet" Target="worksheets/sheet11.xml"/><Relationship Id="rId25" Type="http://schemas.openxmlformats.org/officeDocument/2006/relationships/worksheet" Target="worksheets/sheet18.xml"/><Relationship Id="rId33" Type="http://schemas.openxmlformats.org/officeDocument/2006/relationships/worksheet" Target="worksheets/sheet23.xml"/><Relationship Id="rId38" Type="http://schemas.openxmlformats.org/officeDocument/2006/relationships/worksheet" Target="worksheets/sheet26.xml"/><Relationship Id="rId46" Type="http://schemas.openxmlformats.org/officeDocument/2006/relationships/worksheet" Target="worksheets/sheet3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6.xml"/><Relationship Id="rId20" Type="http://schemas.openxmlformats.org/officeDocument/2006/relationships/worksheet" Target="worksheets/sheet13.xml"/><Relationship Id="rId29" Type="http://schemas.openxmlformats.org/officeDocument/2006/relationships/chartsheet" Target="chartsheets/sheet9.xml"/><Relationship Id="rId41" Type="http://schemas.openxmlformats.org/officeDocument/2006/relationships/chartsheet" Target="chartsheets/sheet14.xml"/><Relationship Id="rId54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8.xml"/><Relationship Id="rId24" Type="http://schemas.openxmlformats.org/officeDocument/2006/relationships/worksheet" Target="worksheets/sheet17.xml"/><Relationship Id="rId32" Type="http://schemas.openxmlformats.org/officeDocument/2006/relationships/worksheet" Target="worksheets/sheet22.xml"/><Relationship Id="rId37" Type="http://schemas.openxmlformats.org/officeDocument/2006/relationships/chartsheet" Target="chartsheets/sheet12.xml"/><Relationship Id="rId40" Type="http://schemas.openxmlformats.org/officeDocument/2006/relationships/worksheet" Target="worksheets/sheet27.xml"/><Relationship Id="rId45" Type="http://schemas.openxmlformats.org/officeDocument/2006/relationships/worksheet" Target="worksheets/sheet31.xml"/><Relationship Id="rId53" Type="http://schemas.openxmlformats.org/officeDocument/2006/relationships/externalLink" Target="externalLinks/externalLink1.xml"/><Relationship Id="rId58" Type="http://schemas.openxmlformats.org/officeDocument/2006/relationships/calcChain" Target="calcChain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worksheet" Target="worksheets/sheet16.xml"/><Relationship Id="rId28" Type="http://schemas.openxmlformats.org/officeDocument/2006/relationships/worksheet" Target="worksheets/sheet20.xml"/><Relationship Id="rId36" Type="http://schemas.openxmlformats.org/officeDocument/2006/relationships/worksheet" Target="worksheets/sheet25.xml"/><Relationship Id="rId49" Type="http://schemas.openxmlformats.org/officeDocument/2006/relationships/worksheet" Target="worksheets/sheet35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2.xml"/><Relationship Id="rId31" Type="http://schemas.openxmlformats.org/officeDocument/2006/relationships/chartsheet" Target="chartsheets/sheet10.xml"/><Relationship Id="rId44" Type="http://schemas.openxmlformats.org/officeDocument/2006/relationships/worksheet" Target="worksheets/sheet30.xml"/><Relationship Id="rId52" Type="http://schemas.openxmlformats.org/officeDocument/2006/relationships/worksheet" Target="worksheets/sheet3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6.xml"/><Relationship Id="rId14" Type="http://schemas.openxmlformats.org/officeDocument/2006/relationships/chartsheet" Target="chartsheets/sheet5.xml"/><Relationship Id="rId22" Type="http://schemas.openxmlformats.org/officeDocument/2006/relationships/worksheet" Target="worksheets/sheet15.xml"/><Relationship Id="rId27" Type="http://schemas.openxmlformats.org/officeDocument/2006/relationships/chartsheet" Target="chartsheets/sheet8.xml"/><Relationship Id="rId30" Type="http://schemas.openxmlformats.org/officeDocument/2006/relationships/worksheet" Target="worksheets/sheet21.xml"/><Relationship Id="rId35" Type="http://schemas.openxmlformats.org/officeDocument/2006/relationships/chartsheet" Target="chartsheets/sheet11.xml"/><Relationship Id="rId43" Type="http://schemas.openxmlformats.org/officeDocument/2006/relationships/worksheet" Target="worksheets/sheet29.xml"/><Relationship Id="rId48" Type="http://schemas.openxmlformats.org/officeDocument/2006/relationships/worksheet" Target="worksheets/sheet34.xml"/><Relationship Id="rId56" Type="http://schemas.openxmlformats.org/officeDocument/2006/relationships/styles" Target="styles.xml"/><Relationship Id="rId8" Type="http://schemas.openxmlformats.org/officeDocument/2006/relationships/worksheet" Target="worksheets/sheet5.xml"/><Relationship Id="rId51" Type="http://schemas.openxmlformats.org/officeDocument/2006/relationships/worksheet" Target="worksheets/sheet37.xml"/><Relationship Id="rId3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Gender * Education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PlotData10!$C$1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PlotData10!$B$2:$B$51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5.25</c:v>
                </c:pt>
                <c:pt idx="4">
                  <c:v>6</c:v>
                </c:pt>
                <c:pt idx="5">
                  <c:v>0</c:v>
                </c:pt>
                <c:pt idx="6">
                  <c:v>6</c:v>
                </c:pt>
                <c:pt idx="7">
                  <c:v>5.5</c:v>
                </c:pt>
                <c:pt idx="8">
                  <c:v>5.75</c:v>
                </c:pt>
                <c:pt idx="9">
                  <c:v>0</c:v>
                </c:pt>
                <c:pt idx="10">
                  <c:v>5.75</c:v>
                </c:pt>
                <c:pt idx="11">
                  <c:v>0</c:v>
                </c:pt>
                <c:pt idx="12">
                  <c:v>0</c:v>
                </c:pt>
                <c:pt idx="13">
                  <c:v>4.5</c:v>
                </c:pt>
                <c:pt idx="14">
                  <c:v>5.75</c:v>
                </c:pt>
                <c:pt idx="15">
                  <c:v>0</c:v>
                </c:pt>
                <c:pt idx="16">
                  <c:v>6.25</c:v>
                </c:pt>
                <c:pt idx="17">
                  <c:v>6.25</c:v>
                </c:pt>
                <c:pt idx="18">
                  <c:v>0</c:v>
                </c:pt>
                <c:pt idx="19">
                  <c:v>0</c:v>
                </c:pt>
                <c:pt idx="20">
                  <c:v>4.75</c:v>
                </c:pt>
                <c:pt idx="21">
                  <c:v>4.75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  <c:pt idx="25">
                  <c:v>5.25</c:v>
                </c:pt>
                <c:pt idx="26">
                  <c:v>6.25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6.25</c:v>
                </c:pt>
                <c:pt idx="33">
                  <c:v>5.75</c:v>
                </c:pt>
                <c:pt idx="34">
                  <c:v>0</c:v>
                </c:pt>
                <c:pt idx="35">
                  <c:v>5.5</c:v>
                </c:pt>
                <c:pt idx="36">
                  <c:v>0</c:v>
                </c:pt>
                <c:pt idx="37">
                  <c:v>6.25</c:v>
                </c:pt>
                <c:pt idx="38">
                  <c:v>4.75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6.5</c:v>
                </c:pt>
                <c:pt idx="44">
                  <c:v>0</c:v>
                </c:pt>
                <c:pt idx="45">
                  <c:v>5.75</c:v>
                </c:pt>
                <c:pt idx="46">
                  <c:v>0</c:v>
                </c:pt>
                <c:pt idx="47">
                  <c:v>6.5</c:v>
                </c:pt>
                <c:pt idx="48">
                  <c:v>5</c:v>
                </c:pt>
                <c:pt idx="49">
                  <c:v>0</c:v>
                </c:pt>
              </c:numCache>
            </c:numRef>
          </c:xVal>
          <c:yVal>
            <c:numRef>
              <c:f>PlotData10!$C$2:$C$51</c:f>
              <c:numCache>
                <c:formatCode>General</c:formatCode>
                <c:ptCount val="50"/>
                <c:pt idx="0">
                  <c:v>-0.41251778093883296</c:v>
                </c:pt>
                <c:pt idx="1">
                  <c:v>-0.18403271692745271</c:v>
                </c:pt>
                <c:pt idx="2">
                  <c:v>4.4452347083926647E-2</c:v>
                </c:pt>
                <c:pt idx="3">
                  <c:v>-0.18119828378792402</c:v>
                </c:pt>
                <c:pt idx="4">
                  <c:v>2.275513331290302E-2</c:v>
                </c:pt>
                <c:pt idx="5">
                  <c:v>-0.39100284495021231</c:v>
                </c:pt>
                <c:pt idx="6">
                  <c:v>2.275513331290302E-2</c:v>
                </c:pt>
                <c:pt idx="7">
                  <c:v>-0.77988047808764804</c:v>
                </c:pt>
                <c:pt idx="8">
                  <c:v>0.12143732761262704</c:v>
                </c:pt>
                <c:pt idx="9">
                  <c:v>8.7482219061167044E-2</c:v>
                </c:pt>
                <c:pt idx="10">
                  <c:v>0.12143732761262704</c:v>
                </c:pt>
                <c:pt idx="11">
                  <c:v>2.2937411095306892E-2</c:v>
                </c:pt>
                <c:pt idx="12">
                  <c:v>0.31596728307254729</c:v>
                </c:pt>
                <c:pt idx="13">
                  <c:v>-0.13515170088875195</c:v>
                </c:pt>
                <c:pt idx="14">
                  <c:v>-0.12856267238737296</c:v>
                </c:pt>
                <c:pt idx="15">
                  <c:v>0.4799075391180665</c:v>
                </c:pt>
                <c:pt idx="16">
                  <c:v>0.174072939013179</c:v>
                </c:pt>
                <c:pt idx="17">
                  <c:v>0.174072939013179</c:v>
                </c:pt>
                <c:pt idx="18">
                  <c:v>-0.14100284495021231</c:v>
                </c:pt>
                <c:pt idx="19">
                  <c:v>0.60899715504978769</c:v>
                </c:pt>
                <c:pt idx="20">
                  <c:v>0.26616610481152403</c:v>
                </c:pt>
                <c:pt idx="21">
                  <c:v>1.6166104811524029E-2</c:v>
                </c:pt>
                <c:pt idx="22">
                  <c:v>-0.20554765291607335</c:v>
                </c:pt>
                <c:pt idx="23">
                  <c:v>-0.14100284495021231</c:v>
                </c:pt>
                <c:pt idx="24">
                  <c:v>-8.2516089488199995E-2</c:v>
                </c:pt>
                <c:pt idx="25">
                  <c:v>-0.18119828378792402</c:v>
                </c:pt>
                <c:pt idx="26">
                  <c:v>0.424072939013179</c:v>
                </c:pt>
                <c:pt idx="27">
                  <c:v>0.29445234708392665</c:v>
                </c:pt>
                <c:pt idx="28">
                  <c:v>-0.22706258890469311</c:v>
                </c:pt>
                <c:pt idx="29">
                  <c:v>0.29445234708392665</c:v>
                </c:pt>
                <c:pt idx="30">
                  <c:v>-0.43403271692745271</c:v>
                </c:pt>
                <c:pt idx="31">
                  <c:v>-0.2700924608819335</c:v>
                </c:pt>
                <c:pt idx="32">
                  <c:v>0.424072939013179</c:v>
                </c:pt>
                <c:pt idx="33">
                  <c:v>0.12143732761262704</c:v>
                </c:pt>
                <c:pt idx="34">
                  <c:v>0.33748221906116704</c:v>
                </c:pt>
                <c:pt idx="35">
                  <c:v>0.22011952191235196</c:v>
                </c:pt>
                <c:pt idx="36">
                  <c:v>0.54445234708392665</c:v>
                </c:pt>
                <c:pt idx="37">
                  <c:v>0.174072939013179</c:v>
                </c:pt>
                <c:pt idx="38">
                  <c:v>1.6166104811524029E-2</c:v>
                </c:pt>
                <c:pt idx="39">
                  <c:v>0.10899715504978769</c:v>
                </c:pt>
                <c:pt idx="40">
                  <c:v>-0.16251778093883296</c:v>
                </c:pt>
                <c:pt idx="41">
                  <c:v>-0.18403271692745271</c:v>
                </c:pt>
                <c:pt idx="42">
                  <c:v>-2.0092460881933505E-2</c:v>
                </c:pt>
                <c:pt idx="43">
                  <c:v>-0.67460925528654592</c:v>
                </c:pt>
                <c:pt idx="44">
                  <c:v>8.7482219061167044E-2</c:v>
                </c:pt>
                <c:pt idx="45">
                  <c:v>0.12143732761262704</c:v>
                </c:pt>
                <c:pt idx="46">
                  <c:v>-0.29160739687055415</c:v>
                </c:pt>
                <c:pt idx="47">
                  <c:v>-0.42460925528654592</c:v>
                </c:pt>
                <c:pt idx="48">
                  <c:v>0.1674839105118</c:v>
                </c:pt>
                <c:pt idx="49">
                  <c:v>-0.16251778093883296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6-4A5F-9A8A-AFB7CE614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33008"/>
        <c:axId val="999033336"/>
      </c:scatterChart>
      <c:valAx>
        <c:axId val="99903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 * Education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9033336"/>
        <c:crossesAt val="-1"/>
        <c:crossBetween val="midCat"/>
      </c:valAx>
      <c:valAx>
        <c:axId val="999033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90330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Gender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PlotData9!$C$1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PlotData9!$B$2:$B$51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</c:numCache>
            </c:numRef>
          </c:xVal>
          <c:yVal>
            <c:numRef>
              <c:f>PlotData9!$C$2:$C$51</c:f>
              <c:numCache>
                <c:formatCode>General</c:formatCode>
                <c:ptCount val="50"/>
                <c:pt idx="0">
                  <c:v>-0.41251778093883296</c:v>
                </c:pt>
                <c:pt idx="1">
                  <c:v>-0.18403271692745271</c:v>
                </c:pt>
                <c:pt idx="2">
                  <c:v>4.4452347083926647E-2</c:v>
                </c:pt>
                <c:pt idx="3">
                  <c:v>-0.18119828378792402</c:v>
                </c:pt>
                <c:pt idx="4">
                  <c:v>2.275513331290302E-2</c:v>
                </c:pt>
                <c:pt idx="5">
                  <c:v>-0.39100284495021231</c:v>
                </c:pt>
                <c:pt idx="6">
                  <c:v>2.275513331290302E-2</c:v>
                </c:pt>
                <c:pt idx="7">
                  <c:v>-0.77988047808764804</c:v>
                </c:pt>
                <c:pt idx="8">
                  <c:v>0.12143732761262704</c:v>
                </c:pt>
                <c:pt idx="9">
                  <c:v>8.7482219061167044E-2</c:v>
                </c:pt>
                <c:pt idx="10">
                  <c:v>0.12143732761262704</c:v>
                </c:pt>
                <c:pt idx="11">
                  <c:v>2.2937411095306892E-2</c:v>
                </c:pt>
                <c:pt idx="12">
                  <c:v>0.31596728307254729</c:v>
                </c:pt>
                <c:pt idx="13">
                  <c:v>-0.13515170088875195</c:v>
                </c:pt>
                <c:pt idx="14">
                  <c:v>-0.12856267238737296</c:v>
                </c:pt>
                <c:pt idx="15">
                  <c:v>0.4799075391180665</c:v>
                </c:pt>
                <c:pt idx="16">
                  <c:v>0.174072939013179</c:v>
                </c:pt>
                <c:pt idx="17">
                  <c:v>0.174072939013179</c:v>
                </c:pt>
                <c:pt idx="18">
                  <c:v>-0.14100284495021231</c:v>
                </c:pt>
                <c:pt idx="19">
                  <c:v>0.60899715504978769</c:v>
                </c:pt>
                <c:pt idx="20">
                  <c:v>0.26616610481152403</c:v>
                </c:pt>
                <c:pt idx="21">
                  <c:v>1.6166104811524029E-2</c:v>
                </c:pt>
                <c:pt idx="22">
                  <c:v>-0.20554765291607335</c:v>
                </c:pt>
                <c:pt idx="23">
                  <c:v>-0.14100284495021231</c:v>
                </c:pt>
                <c:pt idx="24">
                  <c:v>-8.2516089488199995E-2</c:v>
                </c:pt>
                <c:pt idx="25">
                  <c:v>-0.18119828378792402</c:v>
                </c:pt>
                <c:pt idx="26">
                  <c:v>0.424072939013179</c:v>
                </c:pt>
                <c:pt idx="27">
                  <c:v>0.29445234708392665</c:v>
                </c:pt>
                <c:pt idx="28">
                  <c:v>-0.22706258890469311</c:v>
                </c:pt>
                <c:pt idx="29">
                  <c:v>0.29445234708392665</c:v>
                </c:pt>
                <c:pt idx="30">
                  <c:v>-0.43403271692745271</c:v>
                </c:pt>
                <c:pt idx="31">
                  <c:v>-0.2700924608819335</c:v>
                </c:pt>
                <c:pt idx="32">
                  <c:v>0.424072939013179</c:v>
                </c:pt>
                <c:pt idx="33">
                  <c:v>0.12143732761262704</c:v>
                </c:pt>
                <c:pt idx="34">
                  <c:v>0.33748221906116704</c:v>
                </c:pt>
                <c:pt idx="35">
                  <c:v>0.22011952191235196</c:v>
                </c:pt>
                <c:pt idx="36">
                  <c:v>0.54445234708392665</c:v>
                </c:pt>
                <c:pt idx="37">
                  <c:v>0.174072939013179</c:v>
                </c:pt>
                <c:pt idx="38">
                  <c:v>1.6166104811524029E-2</c:v>
                </c:pt>
                <c:pt idx="39">
                  <c:v>0.10899715504978769</c:v>
                </c:pt>
                <c:pt idx="40">
                  <c:v>-0.16251778093883296</c:v>
                </c:pt>
                <c:pt idx="41">
                  <c:v>-0.18403271692745271</c:v>
                </c:pt>
                <c:pt idx="42">
                  <c:v>-2.0092460881933505E-2</c:v>
                </c:pt>
                <c:pt idx="43">
                  <c:v>-0.67460925528654592</c:v>
                </c:pt>
                <c:pt idx="44">
                  <c:v>8.7482219061167044E-2</c:v>
                </c:pt>
                <c:pt idx="45">
                  <c:v>0.12143732761262704</c:v>
                </c:pt>
                <c:pt idx="46">
                  <c:v>-0.29160739687055415</c:v>
                </c:pt>
                <c:pt idx="47">
                  <c:v>-0.42460925528654592</c:v>
                </c:pt>
                <c:pt idx="48">
                  <c:v>0.1674839105118</c:v>
                </c:pt>
                <c:pt idx="49">
                  <c:v>-0.16251778093883296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FF-414D-94F2-DFA15DA5C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49744"/>
        <c:axId val="830847120"/>
      </c:scatterChart>
      <c:valAx>
        <c:axId val="830849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847120"/>
        <c:crossesAt val="-1"/>
        <c:crossBetween val="midCat"/>
      </c:valAx>
      <c:valAx>
        <c:axId val="830847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84974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(Education)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PlotData8!$C$1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PlotData8!$B$2:$B$51</c:f>
              <c:numCache>
                <c:formatCode>General</c:formatCode>
                <c:ptCount val="50"/>
                <c:pt idx="0">
                  <c:v>5.25</c:v>
                </c:pt>
                <c:pt idx="1">
                  <c:v>5.5</c:v>
                </c:pt>
                <c:pt idx="2">
                  <c:v>5.75</c:v>
                </c:pt>
                <c:pt idx="3">
                  <c:v>5.25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5.5</c:v>
                </c:pt>
                <c:pt idx="8">
                  <c:v>5.75</c:v>
                </c:pt>
                <c:pt idx="9">
                  <c:v>5.25</c:v>
                </c:pt>
                <c:pt idx="10">
                  <c:v>5.75</c:v>
                </c:pt>
                <c:pt idx="11">
                  <c:v>6</c:v>
                </c:pt>
                <c:pt idx="12">
                  <c:v>5.5</c:v>
                </c:pt>
                <c:pt idx="13">
                  <c:v>4.5</c:v>
                </c:pt>
                <c:pt idx="14">
                  <c:v>5.75</c:v>
                </c:pt>
                <c:pt idx="15">
                  <c:v>6.5</c:v>
                </c:pt>
                <c:pt idx="16">
                  <c:v>6.25</c:v>
                </c:pt>
                <c:pt idx="17">
                  <c:v>6.25</c:v>
                </c:pt>
                <c:pt idx="18">
                  <c:v>5</c:v>
                </c:pt>
                <c:pt idx="19">
                  <c:v>5</c:v>
                </c:pt>
                <c:pt idx="20">
                  <c:v>4.75</c:v>
                </c:pt>
                <c:pt idx="21">
                  <c:v>4.75</c:v>
                </c:pt>
                <c:pt idx="22">
                  <c:v>5.75</c:v>
                </c:pt>
                <c:pt idx="23">
                  <c:v>5</c:v>
                </c:pt>
                <c:pt idx="24">
                  <c:v>5</c:v>
                </c:pt>
                <c:pt idx="25">
                  <c:v>5.25</c:v>
                </c:pt>
                <c:pt idx="26">
                  <c:v>6.25</c:v>
                </c:pt>
                <c:pt idx="27">
                  <c:v>5.75</c:v>
                </c:pt>
                <c:pt idx="28">
                  <c:v>6</c:v>
                </c:pt>
                <c:pt idx="29">
                  <c:v>5.75</c:v>
                </c:pt>
                <c:pt idx="30">
                  <c:v>5.5</c:v>
                </c:pt>
                <c:pt idx="31">
                  <c:v>6.5</c:v>
                </c:pt>
                <c:pt idx="32">
                  <c:v>6.25</c:v>
                </c:pt>
                <c:pt idx="33">
                  <c:v>5.75</c:v>
                </c:pt>
                <c:pt idx="34">
                  <c:v>5.25</c:v>
                </c:pt>
                <c:pt idx="35">
                  <c:v>5.5</c:v>
                </c:pt>
                <c:pt idx="36">
                  <c:v>5.75</c:v>
                </c:pt>
                <c:pt idx="37">
                  <c:v>6.25</c:v>
                </c:pt>
                <c:pt idx="38">
                  <c:v>4.75</c:v>
                </c:pt>
                <c:pt idx="39">
                  <c:v>5</c:v>
                </c:pt>
                <c:pt idx="40">
                  <c:v>5.25</c:v>
                </c:pt>
                <c:pt idx="41">
                  <c:v>5.5</c:v>
                </c:pt>
                <c:pt idx="42">
                  <c:v>6.5</c:v>
                </c:pt>
                <c:pt idx="43">
                  <c:v>6.5</c:v>
                </c:pt>
                <c:pt idx="44">
                  <c:v>5.25</c:v>
                </c:pt>
                <c:pt idx="45">
                  <c:v>5.75</c:v>
                </c:pt>
                <c:pt idx="46">
                  <c:v>6.75</c:v>
                </c:pt>
                <c:pt idx="47">
                  <c:v>6.5</c:v>
                </c:pt>
                <c:pt idx="48">
                  <c:v>5</c:v>
                </c:pt>
                <c:pt idx="49">
                  <c:v>5.25</c:v>
                </c:pt>
              </c:numCache>
            </c:numRef>
          </c:xVal>
          <c:yVal>
            <c:numRef>
              <c:f>PlotData8!$C$2:$C$51</c:f>
              <c:numCache>
                <c:formatCode>General</c:formatCode>
                <c:ptCount val="50"/>
                <c:pt idx="0">
                  <c:v>-0.41251778093883296</c:v>
                </c:pt>
                <c:pt idx="1">
                  <c:v>-0.18403271692745271</c:v>
                </c:pt>
                <c:pt idx="2">
                  <c:v>4.4452347083926647E-2</c:v>
                </c:pt>
                <c:pt idx="3">
                  <c:v>-0.18119828378792402</c:v>
                </c:pt>
                <c:pt idx="4">
                  <c:v>2.275513331290302E-2</c:v>
                </c:pt>
                <c:pt idx="5">
                  <c:v>-0.39100284495021231</c:v>
                </c:pt>
                <c:pt idx="6">
                  <c:v>2.275513331290302E-2</c:v>
                </c:pt>
                <c:pt idx="7">
                  <c:v>-0.77988047808764804</c:v>
                </c:pt>
                <c:pt idx="8">
                  <c:v>0.12143732761262704</c:v>
                </c:pt>
                <c:pt idx="9">
                  <c:v>8.7482219061167044E-2</c:v>
                </c:pt>
                <c:pt idx="10">
                  <c:v>0.12143732761262704</c:v>
                </c:pt>
                <c:pt idx="11">
                  <c:v>2.2937411095306892E-2</c:v>
                </c:pt>
                <c:pt idx="12">
                  <c:v>0.31596728307254729</c:v>
                </c:pt>
                <c:pt idx="13">
                  <c:v>-0.13515170088875195</c:v>
                </c:pt>
                <c:pt idx="14">
                  <c:v>-0.12856267238737296</c:v>
                </c:pt>
                <c:pt idx="15">
                  <c:v>0.4799075391180665</c:v>
                </c:pt>
                <c:pt idx="16">
                  <c:v>0.174072939013179</c:v>
                </c:pt>
                <c:pt idx="17">
                  <c:v>0.174072939013179</c:v>
                </c:pt>
                <c:pt idx="18">
                  <c:v>-0.14100284495021231</c:v>
                </c:pt>
                <c:pt idx="19">
                  <c:v>0.60899715504978769</c:v>
                </c:pt>
                <c:pt idx="20">
                  <c:v>0.26616610481152403</c:v>
                </c:pt>
                <c:pt idx="21">
                  <c:v>1.6166104811524029E-2</c:v>
                </c:pt>
                <c:pt idx="22">
                  <c:v>-0.20554765291607335</c:v>
                </c:pt>
                <c:pt idx="23">
                  <c:v>-0.14100284495021231</c:v>
                </c:pt>
                <c:pt idx="24">
                  <c:v>-8.2516089488199995E-2</c:v>
                </c:pt>
                <c:pt idx="25">
                  <c:v>-0.18119828378792402</c:v>
                </c:pt>
                <c:pt idx="26">
                  <c:v>0.424072939013179</c:v>
                </c:pt>
                <c:pt idx="27">
                  <c:v>0.29445234708392665</c:v>
                </c:pt>
                <c:pt idx="28">
                  <c:v>-0.22706258890469311</c:v>
                </c:pt>
                <c:pt idx="29">
                  <c:v>0.29445234708392665</c:v>
                </c:pt>
                <c:pt idx="30">
                  <c:v>-0.43403271692745271</c:v>
                </c:pt>
                <c:pt idx="31">
                  <c:v>-0.2700924608819335</c:v>
                </c:pt>
                <c:pt idx="32">
                  <c:v>0.424072939013179</c:v>
                </c:pt>
                <c:pt idx="33">
                  <c:v>0.12143732761262704</c:v>
                </c:pt>
                <c:pt idx="34">
                  <c:v>0.33748221906116704</c:v>
                </c:pt>
                <c:pt idx="35">
                  <c:v>0.22011952191235196</c:v>
                </c:pt>
                <c:pt idx="36">
                  <c:v>0.54445234708392665</c:v>
                </c:pt>
                <c:pt idx="37">
                  <c:v>0.174072939013179</c:v>
                </c:pt>
                <c:pt idx="38">
                  <c:v>1.6166104811524029E-2</c:v>
                </c:pt>
                <c:pt idx="39">
                  <c:v>0.10899715504978769</c:v>
                </c:pt>
                <c:pt idx="40">
                  <c:v>-0.16251778093883296</c:v>
                </c:pt>
                <c:pt idx="41">
                  <c:v>-0.18403271692745271</c:v>
                </c:pt>
                <c:pt idx="42">
                  <c:v>-2.0092460881933505E-2</c:v>
                </c:pt>
                <c:pt idx="43">
                  <c:v>-0.67460925528654592</c:v>
                </c:pt>
                <c:pt idx="44">
                  <c:v>8.7482219061167044E-2</c:v>
                </c:pt>
                <c:pt idx="45">
                  <c:v>0.12143732761262704</c:v>
                </c:pt>
                <c:pt idx="46">
                  <c:v>-0.29160739687055415</c:v>
                </c:pt>
                <c:pt idx="47">
                  <c:v>-0.42460925528654592</c:v>
                </c:pt>
                <c:pt idx="48">
                  <c:v>0.1674839105118</c:v>
                </c:pt>
                <c:pt idx="49">
                  <c:v>-0.16251778093883296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A-4A27-9836-68D94CDF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854664"/>
        <c:axId val="830854992"/>
      </c:scatterChart>
      <c:valAx>
        <c:axId val="830854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(Education)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854992"/>
        <c:crossesAt val="-1"/>
        <c:crossBetween val="midCat"/>
      </c:valAx>
      <c:valAx>
        <c:axId val="83085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08546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Gender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PlotData7!$C$1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PlotData7!$B$2:$B$51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</c:numCache>
            </c:numRef>
          </c:xVal>
          <c:yVal>
            <c:numRef>
              <c:f>PlotData7!$C$2:$C$51</c:f>
              <c:numCache>
                <c:formatCode>General</c:formatCode>
                <c:ptCount val="50"/>
                <c:pt idx="0">
                  <c:v>-0.27305094907430316</c:v>
                </c:pt>
                <c:pt idx="1">
                  <c:v>-6.2259041302757723E-2</c:v>
                </c:pt>
                <c:pt idx="2">
                  <c:v>3.4478219417551692E-2</c:v>
                </c:pt>
                <c:pt idx="3">
                  <c:v>-0.21090150542019614</c:v>
                </c:pt>
                <c:pt idx="4">
                  <c:v>8.9710913742445442E-2</c:v>
                </c:pt>
                <c:pt idx="5">
                  <c:v>-9.0381018883998188E-2</c:v>
                </c:pt>
                <c:pt idx="6">
                  <c:v>7.6794376582749457E-2</c:v>
                </c:pt>
                <c:pt idx="7">
                  <c:v>-0.79243332571896108</c:v>
                </c:pt>
                <c:pt idx="8">
                  <c:v>0.20710819353167409</c:v>
                </c:pt>
                <c:pt idx="9">
                  <c:v>0.21403251376599997</c:v>
                </c:pt>
                <c:pt idx="10">
                  <c:v>-3.0343521139274188E-2</c:v>
                </c:pt>
                <c:pt idx="11">
                  <c:v>-4.0595332301365694E-2</c:v>
                </c:pt>
                <c:pt idx="12">
                  <c:v>0.31076977448630938</c:v>
                </c:pt>
                <c:pt idx="13">
                  <c:v>-0.21273192793267803</c:v>
                </c:pt>
                <c:pt idx="14">
                  <c:v>-0.14045579976864442</c:v>
                </c:pt>
                <c:pt idx="15">
                  <c:v>0.31571583284064797</c:v>
                </c:pt>
                <c:pt idx="16">
                  <c:v>0.29404455293414244</c:v>
                </c:pt>
                <c:pt idx="17">
                  <c:v>0.34282654958430214</c:v>
                </c:pt>
                <c:pt idx="18">
                  <c:v>-0.10078165588571242</c:v>
                </c:pt>
                <c:pt idx="19">
                  <c:v>0.57102915655351438</c:v>
                </c:pt>
                <c:pt idx="20">
                  <c:v>0.16987079227809332</c:v>
                </c:pt>
                <c:pt idx="21">
                  <c:v>-0.21355866051268801</c:v>
                </c:pt>
                <c:pt idx="22">
                  <c:v>-0.35540950195307808</c:v>
                </c:pt>
                <c:pt idx="23">
                  <c:v>-0.18542911202633405</c:v>
                </c:pt>
                <c:pt idx="24">
                  <c:v>-0.14228622228112719</c:v>
                </c:pt>
                <c:pt idx="25">
                  <c:v>-0.16857777734988488</c:v>
                </c:pt>
                <c:pt idx="26">
                  <c:v>0.30301872167197352</c:v>
                </c:pt>
                <c:pt idx="27">
                  <c:v>0.15104876662677036</c:v>
                </c:pt>
                <c:pt idx="28">
                  <c:v>-0.241813335651206</c:v>
                </c:pt>
                <c:pt idx="29">
                  <c:v>0.28447821941755169</c:v>
                </c:pt>
                <c:pt idx="30">
                  <c:v>-0.39044822886353181</c:v>
                </c:pt>
                <c:pt idx="31">
                  <c:v>-0.24561444913856345</c:v>
                </c:pt>
                <c:pt idx="32">
                  <c:v>0.50172082486383207</c:v>
                </c:pt>
                <c:pt idx="33">
                  <c:v>1.843847551088551E-2</c:v>
                </c:pt>
                <c:pt idx="34">
                  <c:v>0.33706132955506707</c:v>
                </c:pt>
                <c:pt idx="35">
                  <c:v>0.12937748672026483</c:v>
                </c:pt>
                <c:pt idx="36">
                  <c:v>0.49215449134724043</c:v>
                </c:pt>
                <c:pt idx="37">
                  <c:v>0.34282654958430214</c:v>
                </c:pt>
                <c:pt idx="38">
                  <c:v>-0.12891120437206549</c:v>
                </c:pt>
                <c:pt idx="39">
                  <c:v>9.3978078884280336E-2</c:v>
                </c:pt>
                <c:pt idx="40">
                  <c:v>-4.2425754813848471E-2</c:v>
                </c:pt>
                <c:pt idx="41">
                  <c:v>-9.8124500793220548E-2</c:v>
                </c:pt>
                <c:pt idx="42">
                  <c:v>-0.30479708279043649</c:v>
                </c:pt>
                <c:pt idx="43">
                  <c:v>-0.41409019974491112</c:v>
                </c:pt>
                <c:pt idx="44">
                  <c:v>0.3474619665567813</c:v>
                </c:pt>
                <c:pt idx="45">
                  <c:v>0.27238084393275042</c:v>
                </c:pt>
                <c:pt idx="46">
                  <c:v>-0.62341236592950544</c:v>
                </c:pt>
                <c:pt idx="47">
                  <c:v>-0.31689445827523688</c:v>
                </c:pt>
                <c:pt idx="48">
                  <c:v>2.306632157825117E-2</c:v>
                </c:pt>
                <c:pt idx="49">
                  <c:v>-9.7666020043855717E-2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4-48D0-81D1-84550D6C8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623304"/>
        <c:axId val="1093622976"/>
      </c:scatterChart>
      <c:valAx>
        <c:axId val="109362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Gender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622976"/>
        <c:crossesAt val="-1"/>
        <c:crossBetween val="midCat"/>
      </c:valAx>
      <c:valAx>
        <c:axId val="109362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62330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(Education)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PlotData6!$C$1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PlotData6!$B$2:$B$51</c:f>
              <c:numCache>
                <c:formatCode>General</c:formatCode>
                <c:ptCount val="50"/>
                <c:pt idx="0">
                  <c:v>5.25</c:v>
                </c:pt>
                <c:pt idx="1">
                  <c:v>5.5</c:v>
                </c:pt>
                <c:pt idx="2">
                  <c:v>5.75</c:v>
                </c:pt>
                <c:pt idx="3">
                  <c:v>5.25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5.5</c:v>
                </c:pt>
                <c:pt idx="8">
                  <c:v>5.75</c:v>
                </c:pt>
                <c:pt idx="9">
                  <c:v>5.25</c:v>
                </c:pt>
                <c:pt idx="10">
                  <c:v>5.75</c:v>
                </c:pt>
                <c:pt idx="11">
                  <c:v>6</c:v>
                </c:pt>
                <c:pt idx="12">
                  <c:v>5.5</c:v>
                </c:pt>
                <c:pt idx="13">
                  <c:v>4.5</c:v>
                </c:pt>
                <c:pt idx="14">
                  <c:v>5.75</c:v>
                </c:pt>
                <c:pt idx="15">
                  <c:v>6.5</c:v>
                </c:pt>
                <c:pt idx="16">
                  <c:v>6.25</c:v>
                </c:pt>
                <c:pt idx="17">
                  <c:v>6.25</c:v>
                </c:pt>
                <c:pt idx="18">
                  <c:v>5</c:v>
                </c:pt>
                <c:pt idx="19">
                  <c:v>5</c:v>
                </c:pt>
                <c:pt idx="20">
                  <c:v>4.75</c:v>
                </c:pt>
                <c:pt idx="21">
                  <c:v>4.75</c:v>
                </c:pt>
                <c:pt idx="22">
                  <c:v>5.75</c:v>
                </c:pt>
                <c:pt idx="23">
                  <c:v>5</c:v>
                </c:pt>
                <c:pt idx="24">
                  <c:v>5</c:v>
                </c:pt>
                <c:pt idx="25">
                  <c:v>5.25</c:v>
                </c:pt>
                <c:pt idx="26">
                  <c:v>6.25</c:v>
                </c:pt>
                <c:pt idx="27">
                  <c:v>5.75</c:v>
                </c:pt>
                <c:pt idx="28">
                  <c:v>6</c:v>
                </c:pt>
                <c:pt idx="29">
                  <c:v>5.75</c:v>
                </c:pt>
                <c:pt idx="30">
                  <c:v>5.5</c:v>
                </c:pt>
                <c:pt idx="31">
                  <c:v>6.5</c:v>
                </c:pt>
                <c:pt idx="32">
                  <c:v>6.25</c:v>
                </c:pt>
                <c:pt idx="33">
                  <c:v>5.75</c:v>
                </c:pt>
                <c:pt idx="34">
                  <c:v>5.25</c:v>
                </c:pt>
                <c:pt idx="35">
                  <c:v>5.5</c:v>
                </c:pt>
                <c:pt idx="36">
                  <c:v>5.75</c:v>
                </c:pt>
                <c:pt idx="37">
                  <c:v>6.25</c:v>
                </c:pt>
                <c:pt idx="38">
                  <c:v>4.75</c:v>
                </c:pt>
                <c:pt idx="39">
                  <c:v>5</c:v>
                </c:pt>
                <c:pt idx="40">
                  <c:v>5.25</c:v>
                </c:pt>
                <c:pt idx="41">
                  <c:v>5.5</c:v>
                </c:pt>
                <c:pt idx="42">
                  <c:v>6.5</c:v>
                </c:pt>
                <c:pt idx="43">
                  <c:v>6.5</c:v>
                </c:pt>
                <c:pt idx="44">
                  <c:v>5.25</c:v>
                </c:pt>
                <c:pt idx="45">
                  <c:v>5.75</c:v>
                </c:pt>
                <c:pt idx="46">
                  <c:v>6.75</c:v>
                </c:pt>
                <c:pt idx="47">
                  <c:v>6.5</c:v>
                </c:pt>
                <c:pt idx="48">
                  <c:v>5</c:v>
                </c:pt>
                <c:pt idx="49">
                  <c:v>5.25</c:v>
                </c:pt>
              </c:numCache>
            </c:numRef>
          </c:xVal>
          <c:yVal>
            <c:numRef>
              <c:f>PlotData6!$C$2:$C$51</c:f>
              <c:numCache>
                <c:formatCode>General</c:formatCode>
                <c:ptCount val="50"/>
                <c:pt idx="0">
                  <c:v>-0.27305094907430316</c:v>
                </c:pt>
                <c:pt idx="1">
                  <c:v>-6.2259041302757723E-2</c:v>
                </c:pt>
                <c:pt idx="2">
                  <c:v>3.4478219417551692E-2</c:v>
                </c:pt>
                <c:pt idx="3">
                  <c:v>-0.21090150542019614</c:v>
                </c:pt>
                <c:pt idx="4">
                  <c:v>8.9710913742445442E-2</c:v>
                </c:pt>
                <c:pt idx="5">
                  <c:v>-9.0381018883998188E-2</c:v>
                </c:pt>
                <c:pt idx="6">
                  <c:v>7.6794376582749457E-2</c:v>
                </c:pt>
                <c:pt idx="7">
                  <c:v>-0.79243332571896108</c:v>
                </c:pt>
                <c:pt idx="8">
                  <c:v>0.20710819353167409</c:v>
                </c:pt>
                <c:pt idx="9">
                  <c:v>0.21403251376599997</c:v>
                </c:pt>
                <c:pt idx="10">
                  <c:v>-3.0343521139274188E-2</c:v>
                </c:pt>
                <c:pt idx="11">
                  <c:v>-4.0595332301365694E-2</c:v>
                </c:pt>
                <c:pt idx="12">
                  <c:v>0.31076977448630938</c:v>
                </c:pt>
                <c:pt idx="13">
                  <c:v>-0.21273192793267803</c:v>
                </c:pt>
                <c:pt idx="14">
                  <c:v>-0.14045579976864442</c:v>
                </c:pt>
                <c:pt idx="15">
                  <c:v>0.31571583284064797</c:v>
                </c:pt>
                <c:pt idx="16">
                  <c:v>0.29404455293414244</c:v>
                </c:pt>
                <c:pt idx="17">
                  <c:v>0.34282654958430214</c:v>
                </c:pt>
                <c:pt idx="18">
                  <c:v>-0.10078165588571242</c:v>
                </c:pt>
                <c:pt idx="19">
                  <c:v>0.57102915655351438</c:v>
                </c:pt>
                <c:pt idx="20">
                  <c:v>0.16987079227809332</c:v>
                </c:pt>
                <c:pt idx="21">
                  <c:v>-0.21355866051268801</c:v>
                </c:pt>
                <c:pt idx="22">
                  <c:v>-0.35540950195307808</c:v>
                </c:pt>
                <c:pt idx="23">
                  <c:v>-0.18542911202633405</c:v>
                </c:pt>
                <c:pt idx="24">
                  <c:v>-0.14228622228112719</c:v>
                </c:pt>
                <c:pt idx="25">
                  <c:v>-0.16857777734988488</c:v>
                </c:pt>
                <c:pt idx="26">
                  <c:v>0.30301872167197352</c:v>
                </c:pt>
                <c:pt idx="27">
                  <c:v>0.15104876662677036</c:v>
                </c:pt>
                <c:pt idx="28">
                  <c:v>-0.241813335651206</c:v>
                </c:pt>
                <c:pt idx="29">
                  <c:v>0.28447821941755169</c:v>
                </c:pt>
                <c:pt idx="30">
                  <c:v>-0.39044822886353181</c:v>
                </c:pt>
                <c:pt idx="31">
                  <c:v>-0.24561444913856345</c:v>
                </c:pt>
                <c:pt idx="32">
                  <c:v>0.50172082486383207</c:v>
                </c:pt>
                <c:pt idx="33">
                  <c:v>1.843847551088551E-2</c:v>
                </c:pt>
                <c:pt idx="34">
                  <c:v>0.33706132955506707</c:v>
                </c:pt>
                <c:pt idx="35">
                  <c:v>0.12937748672026483</c:v>
                </c:pt>
                <c:pt idx="36">
                  <c:v>0.49215449134724043</c:v>
                </c:pt>
                <c:pt idx="37">
                  <c:v>0.34282654958430214</c:v>
                </c:pt>
                <c:pt idx="38">
                  <c:v>-0.12891120437206549</c:v>
                </c:pt>
                <c:pt idx="39">
                  <c:v>9.3978078884280336E-2</c:v>
                </c:pt>
                <c:pt idx="40">
                  <c:v>-4.2425754813848471E-2</c:v>
                </c:pt>
                <c:pt idx="41">
                  <c:v>-9.8124500793220548E-2</c:v>
                </c:pt>
                <c:pt idx="42">
                  <c:v>-0.30479708279043649</c:v>
                </c:pt>
                <c:pt idx="43">
                  <c:v>-0.41409019974491112</c:v>
                </c:pt>
                <c:pt idx="44">
                  <c:v>0.3474619665567813</c:v>
                </c:pt>
                <c:pt idx="45">
                  <c:v>0.27238084393275042</c:v>
                </c:pt>
                <c:pt idx="46">
                  <c:v>-0.62341236592950544</c:v>
                </c:pt>
                <c:pt idx="47">
                  <c:v>-0.31689445827523688</c:v>
                </c:pt>
                <c:pt idx="48">
                  <c:v>2.306632157825117E-2</c:v>
                </c:pt>
                <c:pt idx="49">
                  <c:v>-9.7666020043855717E-2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A-4226-8699-7F0F21F7E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684320"/>
        <c:axId val="1093675464"/>
      </c:scatterChart>
      <c:valAx>
        <c:axId val="1093684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(Education)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675464"/>
        <c:crossesAt val="-1"/>
        <c:crossBetween val="midCat"/>
      </c:valAx>
      <c:valAx>
        <c:axId val="1093675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36843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(Health Benefits)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PlotData5!$C$1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PlotData5!$B$2:$B$51</c:f>
              <c:numCache>
                <c:formatCode>General</c:formatCode>
                <c:ptCount val="50"/>
                <c:pt idx="0">
                  <c:v>2.75</c:v>
                </c:pt>
                <c:pt idx="1">
                  <c:v>2</c:v>
                </c:pt>
                <c:pt idx="2">
                  <c:v>2.5</c:v>
                </c:pt>
                <c:pt idx="3">
                  <c:v>2.5</c:v>
                </c:pt>
                <c:pt idx="4">
                  <c:v>2.75</c:v>
                </c:pt>
                <c:pt idx="5">
                  <c:v>1.5</c:v>
                </c:pt>
                <c:pt idx="6">
                  <c:v>2.25</c:v>
                </c:pt>
                <c:pt idx="7">
                  <c:v>2</c:v>
                </c:pt>
                <c:pt idx="8">
                  <c:v>2.75</c:v>
                </c:pt>
                <c:pt idx="9">
                  <c:v>2.25</c:v>
                </c:pt>
                <c:pt idx="10">
                  <c:v>3</c:v>
                </c:pt>
                <c:pt idx="11">
                  <c:v>2.25</c:v>
                </c:pt>
                <c:pt idx="12">
                  <c:v>2.75</c:v>
                </c:pt>
                <c:pt idx="13">
                  <c:v>2.25</c:v>
                </c:pt>
                <c:pt idx="14">
                  <c:v>2.75</c:v>
                </c:pt>
                <c:pt idx="15">
                  <c:v>2</c:v>
                </c:pt>
                <c:pt idx="16">
                  <c:v>1.75</c:v>
                </c:pt>
                <c:pt idx="17">
                  <c:v>1.75</c:v>
                </c:pt>
                <c:pt idx="18">
                  <c:v>2.75</c:v>
                </c:pt>
                <c:pt idx="19">
                  <c:v>3.5</c:v>
                </c:pt>
                <c:pt idx="20">
                  <c:v>2.25</c:v>
                </c:pt>
                <c:pt idx="21">
                  <c:v>2.75</c:v>
                </c:pt>
                <c:pt idx="22">
                  <c:v>2.75</c:v>
                </c:pt>
                <c:pt idx="23">
                  <c:v>3.25</c:v>
                </c:pt>
                <c:pt idx="24">
                  <c:v>2.5</c:v>
                </c:pt>
                <c:pt idx="25">
                  <c:v>2.25</c:v>
                </c:pt>
                <c:pt idx="26">
                  <c:v>3.75</c:v>
                </c:pt>
                <c:pt idx="27">
                  <c:v>3</c:v>
                </c:pt>
                <c:pt idx="28">
                  <c:v>2.25</c:v>
                </c:pt>
                <c:pt idx="29">
                  <c:v>2.5</c:v>
                </c:pt>
                <c:pt idx="30">
                  <c:v>2.75</c:v>
                </c:pt>
                <c:pt idx="31">
                  <c:v>1.75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2.75</c:v>
                </c:pt>
                <c:pt idx="36">
                  <c:v>2.75</c:v>
                </c:pt>
                <c:pt idx="37">
                  <c:v>1.75</c:v>
                </c:pt>
                <c:pt idx="38">
                  <c:v>2.25</c:v>
                </c:pt>
                <c:pt idx="39">
                  <c:v>2.5</c:v>
                </c:pt>
                <c:pt idx="40">
                  <c:v>2</c:v>
                </c:pt>
                <c:pt idx="41">
                  <c:v>2.5</c:v>
                </c:pt>
                <c:pt idx="42">
                  <c:v>3</c:v>
                </c:pt>
                <c:pt idx="43">
                  <c:v>2.25</c:v>
                </c:pt>
                <c:pt idx="44">
                  <c:v>1.75</c:v>
                </c:pt>
                <c:pt idx="45">
                  <c:v>1.5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1.75</c:v>
                </c:pt>
              </c:numCache>
            </c:numRef>
          </c:xVal>
          <c:yVal>
            <c:numRef>
              <c:f>PlotData5!$C$2:$C$51</c:f>
              <c:numCache>
                <c:formatCode>General</c:formatCode>
                <c:ptCount val="50"/>
                <c:pt idx="0">
                  <c:v>-0.27305094907430316</c:v>
                </c:pt>
                <c:pt idx="1">
                  <c:v>-6.2259041302757723E-2</c:v>
                </c:pt>
                <c:pt idx="2">
                  <c:v>3.4478219417551692E-2</c:v>
                </c:pt>
                <c:pt idx="3">
                  <c:v>-0.21090150542019614</c:v>
                </c:pt>
                <c:pt idx="4">
                  <c:v>8.9710913742445442E-2</c:v>
                </c:pt>
                <c:pt idx="5">
                  <c:v>-9.0381018883998188E-2</c:v>
                </c:pt>
                <c:pt idx="6">
                  <c:v>7.6794376582749457E-2</c:v>
                </c:pt>
                <c:pt idx="7">
                  <c:v>-0.79243332571896108</c:v>
                </c:pt>
                <c:pt idx="8">
                  <c:v>0.20710819353167409</c:v>
                </c:pt>
                <c:pt idx="9">
                  <c:v>0.21403251376599997</c:v>
                </c:pt>
                <c:pt idx="10">
                  <c:v>-3.0343521139274188E-2</c:v>
                </c:pt>
                <c:pt idx="11">
                  <c:v>-4.0595332301365694E-2</c:v>
                </c:pt>
                <c:pt idx="12">
                  <c:v>0.31076977448630938</c:v>
                </c:pt>
                <c:pt idx="13">
                  <c:v>-0.21273192793267803</c:v>
                </c:pt>
                <c:pt idx="14">
                  <c:v>-0.14045579976864442</c:v>
                </c:pt>
                <c:pt idx="15">
                  <c:v>0.31571583284064797</c:v>
                </c:pt>
                <c:pt idx="16">
                  <c:v>0.29404455293414244</c:v>
                </c:pt>
                <c:pt idx="17">
                  <c:v>0.34282654958430214</c:v>
                </c:pt>
                <c:pt idx="18">
                  <c:v>-0.10078165588571242</c:v>
                </c:pt>
                <c:pt idx="19">
                  <c:v>0.57102915655351438</c:v>
                </c:pt>
                <c:pt idx="20">
                  <c:v>0.16987079227809332</c:v>
                </c:pt>
                <c:pt idx="21">
                  <c:v>-0.21355866051268801</c:v>
                </c:pt>
                <c:pt idx="22">
                  <c:v>-0.35540950195307808</c:v>
                </c:pt>
                <c:pt idx="23">
                  <c:v>-0.18542911202633405</c:v>
                </c:pt>
                <c:pt idx="24">
                  <c:v>-0.14228622228112719</c:v>
                </c:pt>
                <c:pt idx="25">
                  <c:v>-0.16857777734988488</c:v>
                </c:pt>
                <c:pt idx="26">
                  <c:v>0.30301872167197352</c:v>
                </c:pt>
                <c:pt idx="27">
                  <c:v>0.15104876662677036</c:v>
                </c:pt>
                <c:pt idx="28">
                  <c:v>-0.241813335651206</c:v>
                </c:pt>
                <c:pt idx="29">
                  <c:v>0.28447821941755169</c:v>
                </c:pt>
                <c:pt idx="30">
                  <c:v>-0.39044822886353181</c:v>
                </c:pt>
                <c:pt idx="31">
                  <c:v>-0.24561444913856345</c:v>
                </c:pt>
                <c:pt idx="32">
                  <c:v>0.50172082486383207</c:v>
                </c:pt>
                <c:pt idx="33">
                  <c:v>1.843847551088551E-2</c:v>
                </c:pt>
                <c:pt idx="34">
                  <c:v>0.33706132955506707</c:v>
                </c:pt>
                <c:pt idx="35">
                  <c:v>0.12937748672026483</c:v>
                </c:pt>
                <c:pt idx="36">
                  <c:v>0.49215449134724043</c:v>
                </c:pt>
                <c:pt idx="37">
                  <c:v>0.34282654958430214</c:v>
                </c:pt>
                <c:pt idx="38">
                  <c:v>-0.12891120437206549</c:v>
                </c:pt>
                <c:pt idx="39">
                  <c:v>9.3978078884280336E-2</c:v>
                </c:pt>
                <c:pt idx="40">
                  <c:v>-4.2425754813848471E-2</c:v>
                </c:pt>
                <c:pt idx="41">
                  <c:v>-9.8124500793220548E-2</c:v>
                </c:pt>
                <c:pt idx="42">
                  <c:v>-0.30479708279043649</c:v>
                </c:pt>
                <c:pt idx="43">
                  <c:v>-0.41409019974491112</c:v>
                </c:pt>
                <c:pt idx="44">
                  <c:v>0.3474619665567813</c:v>
                </c:pt>
                <c:pt idx="45">
                  <c:v>0.27238084393275042</c:v>
                </c:pt>
                <c:pt idx="46">
                  <c:v>-0.62341236592950544</c:v>
                </c:pt>
                <c:pt idx="47">
                  <c:v>-0.31689445827523688</c:v>
                </c:pt>
                <c:pt idx="48">
                  <c:v>2.306632157825117E-2</c:v>
                </c:pt>
                <c:pt idx="49">
                  <c:v>-9.7666020043855717E-2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42-47A7-BB8A-60C5F9B5B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415216"/>
        <c:axId val="1099415544"/>
      </c:scatterChart>
      <c:valAx>
        <c:axId val="1099415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(Health Benefits)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415544"/>
        <c:crossesAt val="-1"/>
        <c:crossBetween val="midCat"/>
      </c:valAx>
      <c:valAx>
        <c:axId val="1099415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415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(Salary)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PlotData4!$C$1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PlotData4!$B$2:$B$51</c:f>
              <c:numCache>
                <c:formatCode>General</c:formatCode>
                <c:ptCount val="50"/>
                <c:pt idx="0">
                  <c:v>7.5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7.75</c:v>
                </c:pt>
                <c:pt idx="5">
                  <c:v>8</c:v>
                </c:pt>
                <c:pt idx="6">
                  <c:v>8.25</c:v>
                </c:pt>
                <c:pt idx="7">
                  <c:v>8.5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8.25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8.5</c:v>
                </c:pt>
                <c:pt idx="16">
                  <c:v>8.5</c:v>
                </c:pt>
                <c:pt idx="17">
                  <c:v>8.25</c:v>
                </c:pt>
                <c:pt idx="18">
                  <c:v>8.25</c:v>
                </c:pt>
                <c:pt idx="19">
                  <c:v>8</c:v>
                </c:pt>
                <c:pt idx="20">
                  <c:v>8.25</c:v>
                </c:pt>
                <c:pt idx="21">
                  <c:v>8.5</c:v>
                </c:pt>
                <c:pt idx="22">
                  <c:v>8.5</c:v>
                </c:pt>
                <c:pt idx="23">
                  <c:v>8.25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8.25</c:v>
                </c:pt>
                <c:pt idx="28">
                  <c:v>8</c:v>
                </c:pt>
                <c:pt idx="29">
                  <c:v>8</c:v>
                </c:pt>
                <c:pt idx="30">
                  <c:v>7.75</c:v>
                </c:pt>
                <c:pt idx="31">
                  <c:v>7.75</c:v>
                </c:pt>
                <c:pt idx="32">
                  <c:v>8.5</c:v>
                </c:pt>
                <c:pt idx="33">
                  <c:v>8.25</c:v>
                </c:pt>
                <c:pt idx="34">
                  <c:v>8</c:v>
                </c:pt>
                <c:pt idx="35">
                  <c:v>8.25</c:v>
                </c:pt>
                <c:pt idx="36">
                  <c:v>8</c:v>
                </c:pt>
                <c:pt idx="37">
                  <c:v>8.25</c:v>
                </c:pt>
                <c:pt idx="38">
                  <c:v>8.5</c:v>
                </c:pt>
                <c:pt idx="39">
                  <c:v>8.75</c:v>
                </c:pt>
                <c:pt idx="40">
                  <c:v>8.25</c:v>
                </c:pt>
                <c:pt idx="41">
                  <c:v>7.75</c:v>
                </c:pt>
                <c:pt idx="42">
                  <c:v>8.25</c:v>
                </c:pt>
                <c:pt idx="43">
                  <c:v>7.5</c:v>
                </c:pt>
                <c:pt idx="44">
                  <c:v>7.75</c:v>
                </c:pt>
                <c:pt idx="45">
                  <c:v>8.25</c:v>
                </c:pt>
                <c:pt idx="46">
                  <c:v>8.25</c:v>
                </c:pt>
                <c:pt idx="47">
                  <c:v>8.5</c:v>
                </c:pt>
                <c:pt idx="48">
                  <c:v>8</c:v>
                </c:pt>
                <c:pt idx="49">
                  <c:v>8.75</c:v>
                </c:pt>
              </c:numCache>
            </c:numRef>
          </c:xVal>
          <c:yVal>
            <c:numRef>
              <c:f>PlotData4!$C$2:$C$51</c:f>
              <c:numCache>
                <c:formatCode>General</c:formatCode>
                <c:ptCount val="50"/>
                <c:pt idx="0">
                  <c:v>-0.27305094907430316</c:v>
                </c:pt>
                <c:pt idx="1">
                  <c:v>-6.2259041302757723E-2</c:v>
                </c:pt>
                <c:pt idx="2">
                  <c:v>3.4478219417551692E-2</c:v>
                </c:pt>
                <c:pt idx="3">
                  <c:v>-0.21090150542019614</c:v>
                </c:pt>
                <c:pt idx="4">
                  <c:v>8.9710913742445442E-2</c:v>
                </c:pt>
                <c:pt idx="5">
                  <c:v>-9.0381018883998188E-2</c:v>
                </c:pt>
                <c:pt idx="6">
                  <c:v>7.6794376582749457E-2</c:v>
                </c:pt>
                <c:pt idx="7">
                  <c:v>-0.79243332571896108</c:v>
                </c:pt>
                <c:pt idx="8">
                  <c:v>0.20710819353167409</c:v>
                </c:pt>
                <c:pt idx="9">
                  <c:v>0.21403251376599997</c:v>
                </c:pt>
                <c:pt idx="10">
                  <c:v>-3.0343521139274188E-2</c:v>
                </c:pt>
                <c:pt idx="11">
                  <c:v>-4.0595332301365694E-2</c:v>
                </c:pt>
                <c:pt idx="12">
                  <c:v>0.31076977448630938</c:v>
                </c:pt>
                <c:pt idx="13">
                  <c:v>-0.21273192793267803</c:v>
                </c:pt>
                <c:pt idx="14">
                  <c:v>-0.14045579976864442</c:v>
                </c:pt>
                <c:pt idx="15">
                  <c:v>0.31571583284064797</c:v>
                </c:pt>
                <c:pt idx="16">
                  <c:v>0.29404455293414244</c:v>
                </c:pt>
                <c:pt idx="17">
                  <c:v>0.34282654958430214</c:v>
                </c:pt>
                <c:pt idx="18">
                  <c:v>-0.10078165588571242</c:v>
                </c:pt>
                <c:pt idx="19">
                  <c:v>0.57102915655351438</c:v>
                </c:pt>
                <c:pt idx="20">
                  <c:v>0.16987079227809332</c:v>
                </c:pt>
                <c:pt idx="21">
                  <c:v>-0.21355866051268801</c:v>
                </c:pt>
                <c:pt idx="22">
                  <c:v>-0.35540950195307808</c:v>
                </c:pt>
                <c:pt idx="23">
                  <c:v>-0.18542911202633405</c:v>
                </c:pt>
                <c:pt idx="24">
                  <c:v>-0.14228622228112719</c:v>
                </c:pt>
                <c:pt idx="25">
                  <c:v>-0.16857777734988488</c:v>
                </c:pt>
                <c:pt idx="26">
                  <c:v>0.30301872167197352</c:v>
                </c:pt>
                <c:pt idx="27">
                  <c:v>0.15104876662677036</c:v>
                </c:pt>
                <c:pt idx="28">
                  <c:v>-0.241813335651206</c:v>
                </c:pt>
                <c:pt idx="29">
                  <c:v>0.28447821941755169</c:v>
                </c:pt>
                <c:pt idx="30">
                  <c:v>-0.39044822886353181</c:v>
                </c:pt>
                <c:pt idx="31">
                  <c:v>-0.24561444913856345</c:v>
                </c:pt>
                <c:pt idx="32">
                  <c:v>0.50172082486383207</c:v>
                </c:pt>
                <c:pt idx="33">
                  <c:v>1.843847551088551E-2</c:v>
                </c:pt>
                <c:pt idx="34">
                  <c:v>0.33706132955506707</c:v>
                </c:pt>
                <c:pt idx="35">
                  <c:v>0.12937748672026483</c:v>
                </c:pt>
                <c:pt idx="36">
                  <c:v>0.49215449134724043</c:v>
                </c:pt>
                <c:pt idx="37">
                  <c:v>0.34282654958430214</c:v>
                </c:pt>
                <c:pt idx="38">
                  <c:v>-0.12891120437206549</c:v>
                </c:pt>
                <c:pt idx="39">
                  <c:v>9.3978078884280336E-2</c:v>
                </c:pt>
                <c:pt idx="40">
                  <c:v>-4.2425754813848471E-2</c:v>
                </c:pt>
                <c:pt idx="41">
                  <c:v>-9.8124500793220548E-2</c:v>
                </c:pt>
                <c:pt idx="42">
                  <c:v>-0.30479708279043649</c:v>
                </c:pt>
                <c:pt idx="43">
                  <c:v>-0.41409019974491112</c:v>
                </c:pt>
                <c:pt idx="44">
                  <c:v>0.3474619665567813</c:v>
                </c:pt>
                <c:pt idx="45">
                  <c:v>0.27238084393275042</c:v>
                </c:pt>
                <c:pt idx="46">
                  <c:v>-0.62341236592950544</c:v>
                </c:pt>
                <c:pt idx="47">
                  <c:v>-0.31689445827523688</c:v>
                </c:pt>
                <c:pt idx="48">
                  <c:v>2.306632157825117E-2</c:v>
                </c:pt>
                <c:pt idx="49">
                  <c:v>-9.7666020043855717E-2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50-4872-B92D-227529CAB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907520"/>
        <c:axId val="1099907848"/>
      </c:scatterChart>
      <c:valAx>
        <c:axId val="1099907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(Salary)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907848"/>
        <c:crossesAt val="-1"/>
        <c:crossBetween val="midCat"/>
      </c:valAx>
      <c:valAx>
        <c:axId val="10999078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90752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(Education)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PlotData3!$C$1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PlotData3!$B$2:$B$51</c:f>
              <c:numCache>
                <c:formatCode>General</c:formatCode>
                <c:ptCount val="50"/>
                <c:pt idx="0">
                  <c:v>5.25</c:v>
                </c:pt>
                <c:pt idx="1">
                  <c:v>5.5</c:v>
                </c:pt>
                <c:pt idx="2">
                  <c:v>5.75</c:v>
                </c:pt>
                <c:pt idx="3">
                  <c:v>5.25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5.5</c:v>
                </c:pt>
                <c:pt idx="8">
                  <c:v>5.75</c:v>
                </c:pt>
                <c:pt idx="9">
                  <c:v>5.25</c:v>
                </c:pt>
                <c:pt idx="10">
                  <c:v>5.75</c:v>
                </c:pt>
                <c:pt idx="11">
                  <c:v>6</c:v>
                </c:pt>
                <c:pt idx="12">
                  <c:v>5.5</c:v>
                </c:pt>
                <c:pt idx="13">
                  <c:v>4.5</c:v>
                </c:pt>
                <c:pt idx="14">
                  <c:v>5.75</c:v>
                </c:pt>
                <c:pt idx="15">
                  <c:v>6.5</c:v>
                </c:pt>
                <c:pt idx="16">
                  <c:v>6.25</c:v>
                </c:pt>
                <c:pt idx="17">
                  <c:v>6.25</c:v>
                </c:pt>
                <c:pt idx="18">
                  <c:v>5</c:v>
                </c:pt>
                <c:pt idx="19">
                  <c:v>5</c:v>
                </c:pt>
                <c:pt idx="20">
                  <c:v>4.75</c:v>
                </c:pt>
                <c:pt idx="21">
                  <c:v>4.75</c:v>
                </c:pt>
                <c:pt idx="22">
                  <c:v>5.75</c:v>
                </c:pt>
                <c:pt idx="23">
                  <c:v>5</c:v>
                </c:pt>
                <c:pt idx="24">
                  <c:v>5</c:v>
                </c:pt>
                <c:pt idx="25">
                  <c:v>5.25</c:v>
                </c:pt>
                <c:pt idx="26">
                  <c:v>6.25</c:v>
                </c:pt>
                <c:pt idx="27">
                  <c:v>5.75</c:v>
                </c:pt>
                <c:pt idx="28">
                  <c:v>6</c:v>
                </c:pt>
                <c:pt idx="29">
                  <c:v>5.75</c:v>
                </c:pt>
                <c:pt idx="30">
                  <c:v>5.5</c:v>
                </c:pt>
                <c:pt idx="31">
                  <c:v>6.5</c:v>
                </c:pt>
                <c:pt idx="32">
                  <c:v>6.25</c:v>
                </c:pt>
                <c:pt idx="33">
                  <c:v>5.75</c:v>
                </c:pt>
                <c:pt idx="34">
                  <c:v>5.25</c:v>
                </c:pt>
                <c:pt idx="35">
                  <c:v>5.5</c:v>
                </c:pt>
                <c:pt idx="36">
                  <c:v>5.75</c:v>
                </c:pt>
                <c:pt idx="37">
                  <c:v>6.25</c:v>
                </c:pt>
                <c:pt idx="38">
                  <c:v>4.75</c:v>
                </c:pt>
                <c:pt idx="39">
                  <c:v>5</c:v>
                </c:pt>
                <c:pt idx="40">
                  <c:v>5.25</c:v>
                </c:pt>
                <c:pt idx="41">
                  <c:v>5.5</c:v>
                </c:pt>
                <c:pt idx="42">
                  <c:v>6.5</c:v>
                </c:pt>
                <c:pt idx="43">
                  <c:v>6.5</c:v>
                </c:pt>
                <c:pt idx="44">
                  <c:v>5.25</c:v>
                </c:pt>
                <c:pt idx="45">
                  <c:v>5.75</c:v>
                </c:pt>
                <c:pt idx="46">
                  <c:v>6.75</c:v>
                </c:pt>
                <c:pt idx="47">
                  <c:v>6.5</c:v>
                </c:pt>
                <c:pt idx="48">
                  <c:v>5</c:v>
                </c:pt>
                <c:pt idx="49">
                  <c:v>5.25</c:v>
                </c:pt>
              </c:numCache>
            </c:numRef>
          </c:xVal>
          <c:yVal>
            <c:numRef>
              <c:f>PlotData3!$C$2:$C$51</c:f>
              <c:numCache>
                <c:formatCode>General</c:formatCode>
                <c:ptCount val="50"/>
                <c:pt idx="0">
                  <c:v>-0.23163483609908475</c:v>
                </c:pt>
                <c:pt idx="1">
                  <c:v>-5.3523632863718973E-3</c:v>
                </c:pt>
                <c:pt idx="2">
                  <c:v>8.8408898522772006E-2</c:v>
                </c:pt>
                <c:pt idx="3">
                  <c:v>-0.27590025131398654</c:v>
                </c:pt>
                <c:pt idx="4">
                  <c:v>2.0597852771294001E-2</c:v>
                </c:pt>
                <c:pt idx="5">
                  <c:v>-3.1268200013895964E-2</c:v>
                </c:pt>
                <c:pt idx="6">
                  <c:v>2.0529094111009449E-2</c:v>
                </c:pt>
                <c:pt idx="7">
                  <c:v>-0.84381443505589182</c:v>
                </c:pt>
                <c:pt idx="8">
                  <c:v>0.13267431373767469</c:v>
                </c:pt>
                <c:pt idx="9">
                  <c:v>0.2682964052406307</c:v>
                </c:pt>
                <c:pt idx="10">
                  <c:v>-8.8446486355982401E-2</c:v>
                </c:pt>
                <c:pt idx="11">
                  <c:v>2.0529094111009449E-2</c:v>
                </c:pt>
                <c:pt idx="12">
                  <c:v>0.36205766704977549</c:v>
                </c:pt>
                <c:pt idx="13">
                  <c:v>-0.27816731951450802</c:v>
                </c:pt>
                <c:pt idx="14">
                  <c:v>-0.20578775803184524</c:v>
                </c:pt>
                <c:pt idx="15">
                  <c:v>0.38480386461762617</c:v>
                </c:pt>
                <c:pt idx="16">
                  <c:v>0.24684594625386413</c:v>
                </c:pt>
                <c:pt idx="17">
                  <c:v>0.2910769821386241</c:v>
                </c:pt>
                <c:pt idx="18">
                  <c:v>-4.6482518671743911E-2</c:v>
                </c:pt>
                <c:pt idx="19">
                  <c:v>0.61515854754916344</c:v>
                </c:pt>
                <c:pt idx="20">
                  <c:v>0.1097562195191113</c:v>
                </c:pt>
                <c:pt idx="21">
                  <c:v>-0.27286812947488315</c:v>
                </c:pt>
                <c:pt idx="22">
                  <c:v>-0.29424982980136516</c:v>
                </c:pt>
                <c:pt idx="23">
                  <c:v>-0.13487583178097839</c:v>
                </c:pt>
                <c:pt idx="24">
                  <c:v>-0.20805482623236671</c:v>
                </c:pt>
                <c:pt idx="25">
                  <c:v>-0.2317035947593693</c:v>
                </c:pt>
                <c:pt idx="26">
                  <c:v>0.23173476558644435</c:v>
                </c:pt>
                <c:pt idx="27">
                  <c:v>0.20578454952877756</c:v>
                </c:pt>
                <c:pt idx="28">
                  <c:v>-0.18523987000423059</c:v>
                </c:pt>
                <c:pt idx="29">
                  <c:v>0.33840889852277201</c:v>
                </c:pt>
                <c:pt idx="30">
                  <c:v>-0.34371129706546455</c:v>
                </c:pt>
                <c:pt idx="31">
                  <c:v>-0.18830637117347671</c:v>
                </c:pt>
                <c:pt idx="32">
                  <c:v>0.45264928969924689</c:v>
                </c:pt>
                <c:pt idx="33">
                  <c:v>-4.4215450471222439E-2</c:v>
                </c:pt>
                <c:pt idx="34">
                  <c:v>0.38570643557677808</c:v>
                </c:pt>
                <c:pt idx="35">
                  <c:v>6.7826631165015527E-2</c:v>
                </c:pt>
                <c:pt idx="36">
                  <c:v>0.54421224196815476</c:v>
                </c:pt>
                <c:pt idx="37">
                  <c:v>0.2910769821386241</c:v>
                </c:pt>
                <c:pt idx="38">
                  <c:v>-0.18447481636564866</c:v>
                </c:pt>
                <c:pt idx="39">
                  <c:v>0.1592520661133543</c:v>
                </c:pt>
                <c:pt idx="40">
                  <c:v>1.8262025910488866E-2</c:v>
                </c:pt>
                <c:pt idx="41">
                  <c:v>-4.9514640510847308E-2</c:v>
                </c:pt>
                <c:pt idx="42">
                  <c:v>-0.24775172571608373</c:v>
                </c:pt>
                <c:pt idx="43">
                  <c:v>-0.48246864839795212</c:v>
                </c:pt>
                <c:pt idx="44">
                  <c:v>0.40092075423462514</c:v>
                </c:pt>
                <c:pt idx="45">
                  <c:v>0.22096448885648279</c:v>
                </c:pt>
                <c:pt idx="46">
                  <c:v>-0.56559715079770445</c:v>
                </c:pt>
                <c:pt idx="47">
                  <c:v>-0.36519613538237383</c:v>
                </c:pt>
                <c:pt idx="48">
                  <c:v>-4.6448139341601191E-2</c:v>
                </c:pt>
                <c:pt idx="49">
                  <c:v>-2.6003389304413815E-2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EF-4133-9816-86940B5BE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895072"/>
        <c:axId val="1099893104"/>
      </c:scatterChart>
      <c:valAx>
        <c:axId val="109989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(Education)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893104"/>
        <c:crossesAt val="-1"/>
        <c:crossBetween val="midCat"/>
      </c:valAx>
      <c:valAx>
        <c:axId val="1099893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8950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(Health Benefits)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PlotData2!$C$1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PlotData2!$B$2:$B$51</c:f>
              <c:numCache>
                <c:formatCode>General</c:formatCode>
                <c:ptCount val="50"/>
                <c:pt idx="0">
                  <c:v>2.75</c:v>
                </c:pt>
                <c:pt idx="1">
                  <c:v>2</c:v>
                </c:pt>
                <c:pt idx="2">
                  <c:v>2.5</c:v>
                </c:pt>
                <c:pt idx="3">
                  <c:v>2.5</c:v>
                </c:pt>
                <c:pt idx="4">
                  <c:v>2.75</c:v>
                </c:pt>
                <c:pt idx="5">
                  <c:v>1.5</c:v>
                </c:pt>
                <c:pt idx="6">
                  <c:v>2.25</c:v>
                </c:pt>
                <c:pt idx="7">
                  <c:v>2</c:v>
                </c:pt>
                <c:pt idx="8">
                  <c:v>2.75</c:v>
                </c:pt>
                <c:pt idx="9">
                  <c:v>2.25</c:v>
                </c:pt>
                <c:pt idx="10">
                  <c:v>3</c:v>
                </c:pt>
                <c:pt idx="11">
                  <c:v>2.25</c:v>
                </c:pt>
                <c:pt idx="12">
                  <c:v>2.75</c:v>
                </c:pt>
                <c:pt idx="13">
                  <c:v>2.25</c:v>
                </c:pt>
                <c:pt idx="14">
                  <c:v>2.75</c:v>
                </c:pt>
                <c:pt idx="15">
                  <c:v>2</c:v>
                </c:pt>
                <c:pt idx="16">
                  <c:v>1.75</c:v>
                </c:pt>
                <c:pt idx="17">
                  <c:v>1.75</c:v>
                </c:pt>
                <c:pt idx="18">
                  <c:v>2.75</c:v>
                </c:pt>
                <c:pt idx="19">
                  <c:v>3.5</c:v>
                </c:pt>
                <c:pt idx="20">
                  <c:v>2.25</c:v>
                </c:pt>
                <c:pt idx="21">
                  <c:v>2.75</c:v>
                </c:pt>
                <c:pt idx="22">
                  <c:v>2.75</c:v>
                </c:pt>
                <c:pt idx="23">
                  <c:v>3.25</c:v>
                </c:pt>
                <c:pt idx="24">
                  <c:v>2.5</c:v>
                </c:pt>
                <c:pt idx="25">
                  <c:v>2.25</c:v>
                </c:pt>
                <c:pt idx="26">
                  <c:v>3.75</c:v>
                </c:pt>
                <c:pt idx="27">
                  <c:v>3</c:v>
                </c:pt>
                <c:pt idx="28">
                  <c:v>2.25</c:v>
                </c:pt>
                <c:pt idx="29">
                  <c:v>2.5</c:v>
                </c:pt>
                <c:pt idx="30">
                  <c:v>2.75</c:v>
                </c:pt>
                <c:pt idx="31">
                  <c:v>1.75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2.75</c:v>
                </c:pt>
                <c:pt idx="36">
                  <c:v>2.75</c:v>
                </c:pt>
                <c:pt idx="37">
                  <c:v>1.75</c:v>
                </c:pt>
                <c:pt idx="38">
                  <c:v>2.25</c:v>
                </c:pt>
                <c:pt idx="39">
                  <c:v>2.5</c:v>
                </c:pt>
                <c:pt idx="40">
                  <c:v>2</c:v>
                </c:pt>
                <c:pt idx="41">
                  <c:v>2.5</c:v>
                </c:pt>
                <c:pt idx="42">
                  <c:v>3</c:v>
                </c:pt>
                <c:pt idx="43">
                  <c:v>2.25</c:v>
                </c:pt>
                <c:pt idx="44">
                  <c:v>1.75</c:v>
                </c:pt>
                <c:pt idx="45">
                  <c:v>1.5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1.75</c:v>
                </c:pt>
              </c:numCache>
            </c:numRef>
          </c:xVal>
          <c:yVal>
            <c:numRef>
              <c:f>PlotData2!$C$2:$C$51</c:f>
              <c:numCache>
                <c:formatCode>General</c:formatCode>
                <c:ptCount val="50"/>
                <c:pt idx="0">
                  <c:v>-0.23163483609908475</c:v>
                </c:pt>
                <c:pt idx="1">
                  <c:v>-5.3523632863718973E-3</c:v>
                </c:pt>
                <c:pt idx="2">
                  <c:v>8.8408898522772006E-2</c:v>
                </c:pt>
                <c:pt idx="3">
                  <c:v>-0.27590025131398654</c:v>
                </c:pt>
                <c:pt idx="4">
                  <c:v>2.0597852771294001E-2</c:v>
                </c:pt>
                <c:pt idx="5">
                  <c:v>-3.1268200013895964E-2</c:v>
                </c:pt>
                <c:pt idx="6">
                  <c:v>2.0529094111009449E-2</c:v>
                </c:pt>
                <c:pt idx="7">
                  <c:v>-0.84381443505589182</c:v>
                </c:pt>
                <c:pt idx="8">
                  <c:v>0.13267431373767469</c:v>
                </c:pt>
                <c:pt idx="9">
                  <c:v>0.2682964052406307</c:v>
                </c:pt>
                <c:pt idx="10">
                  <c:v>-8.8446486355982401E-2</c:v>
                </c:pt>
                <c:pt idx="11">
                  <c:v>2.0529094111009449E-2</c:v>
                </c:pt>
                <c:pt idx="12">
                  <c:v>0.36205766704977549</c:v>
                </c:pt>
                <c:pt idx="13">
                  <c:v>-0.27816731951450802</c:v>
                </c:pt>
                <c:pt idx="14">
                  <c:v>-0.20578775803184524</c:v>
                </c:pt>
                <c:pt idx="15">
                  <c:v>0.38480386461762617</c:v>
                </c:pt>
                <c:pt idx="16">
                  <c:v>0.24684594625386413</c:v>
                </c:pt>
                <c:pt idx="17">
                  <c:v>0.2910769821386241</c:v>
                </c:pt>
                <c:pt idx="18">
                  <c:v>-4.6482518671743911E-2</c:v>
                </c:pt>
                <c:pt idx="19">
                  <c:v>0.61515854754916344</c:v>
                </c:pt>
                <c:pt idx="20">
                  <c:v>0.1097562195191113</c:v>
                </c:pt>
                <c:pt idx="21">
                  <c:v>-0.27286812947488315</c:v>
                </c:pt>
                <c:pt idx="22">
                  <c:v>-0.29424982980136516</c:v>
                </c:pt>
                <c:pt idx="23">
                  <c:v>-0.13487583178097839</c:v>
                </c:pt>
                <c:pt idx="24">
                  <c:v>-0.20805482623236671</c:v>
                </c:pt>
                <c:pt idx="25">
                  <c:v>-0.2317035947593693</c:v>
                </c:pt>
                <c:pt idx="26">
                  <c:v>0.23173476558644435</c:v>
                </c:pt>
                <c:pt idx="27">
                  <c:v>0.20578454952877756</c:v>
                </c:pt>
                <c:pt idx="28">
                  <c:v>-0.18523987000423059</c:v>
                </c:pt>
                <c:pt idx="29">
                  <c:v>0.33840889852277201</c:v>
                </c:pt>
                <c:pt idx="30">
                  <c:v>-0.34371129706546455</c:v>
                </c:pt>
                <c:pt idx="31">
                  <c:v>-0.18830637117347671</c:v>
                </c:pt>
                <c:pt idx="32">
                  <c:v>0.45264928969924689</c:v>
                </c:pt>
                <c:pt idx="33">
                  <c:v>-4.4215450471222439E-2</c:v>
                </c:pt>
                <c:pt idx="34">
                  <c:v>0.38570643557677808</c:v>
                </c:pt>
                <c:pt idx="35">
                  <c:v>6.7826631165015527E-2</c:v>
                </c:pt>
                <c:pt idx="36">
                  <c:v>0.54421224196815476</c:v>
                </c:pt>
                <c:pt idx="37">
                  <c:v>0.2910769821386241</c:v>
                </c:pt>
                <c:pt idx="38">
                  <c:v>-0.18447481636564866</c:v>
                </c:pt>
                <c:pt idx="39">
                  <c:v>0.1592520661133543</c:v>
                </c:pt>
                <c:pt idx="40">
                  <c:v>1.8262025910488866E-2</c:v>
                </c:pt>
                <c:pt idx="41">
                  <c:v>-4.9514640510847308E-2</c:v>
                </c:pt>
                <c:pt idx="42">
                  <c:v>-0.24775172571608373</c:v>
                </c:pt>
                <c:pt idx="43">
                  <c:v>-0.48246864839795212</c:v>
                </c:pt>
                <c:pt idx="44">
                  <c:v>0.40092075423462514</c:v>
                </c:pt>
                <c:pt idx="45">
                  <c:v>0.22096448885648279</c:v>
                </c:pt>
                <c:pt idx="46">
                  <c:v>-0.56559715079770445</c:v>
                </c:pt>
                <c:pt idx="47">
                  <c:v>-0.36519613538237383</c:v>
                </c:pt>
                <c:pt idx="48">
                  <c:v>-4.6448139341601191E-2</c:v>
                </c:pt>
                <c:pt idx="49">
                  <c:v>-2.6003389304413815E-2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0-4702-829F-3C2636D69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881952"/>
        <c:axId val="1099886216"/>
      </c:scatterChart>
      <c:valAx>
        <c:axId val="1099881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(Health Benefits)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886216"/>
        <c:crossesAt val="-1"/>
        <c:crossBetween val="midCat"/>
      </c:valAx>
      <c:valAx>
        <c:axId val="1099886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98819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 for Composite score (Salary)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PlotData!$C$1</c:f>
              <c:strCache>
                <c:ptCount val="1"/>
                <c:pt idx="0">
                  <c:v>Residual</c:v>
                </c:pt>
              </c:strCache>
            </c:strRef>
          </c:tx>
          <c:spPr>
            <a:ln w="19050">
              <a:noFill/>
            </a:ln>
          </c:spPr>
          <c:xVal>
            <c:numRef>
              <c:f>PlotData!$B$2:$B$51</c:f>
              <c:numCache>
                <c:formatCode>General</c:formatCode>
                <c:ptCount val="50"/>
                <c:pt idx="0">
                  <c:v>7.5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7.75</c:v>
                </c:pt>
                <c:pt idx="5">
                  <c:v>8</c:v>
                </c:pt>
                <c:pt idx="6">
                  <c:v>8.25</c:v>
                </c:pt>
                <c:pt idx="7">
                  <c:v>8.5</c:v>
                </c:pt>
                <c:pt idx="8">
                  <c:v>7.5</c:v>
                </c:pt>
                <c:pt idx="9">
                  <c:v>8</c:v>
                </c:pt>
                <c:pt idx="10">
                  <c:v>8.5</c:v>
                </c:pt>
                <c:pt idx="11">
                  <c:v>8.25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8.5</c:v>
                </c:pt>
                <c:pt idx="16">
                  <c:v>8.5</c:v>
                </c:pt>
                <c:pt idx="17">
                  <c:v>8.25</c:v>
                </c:pt>
                <c:pt idx="18">
                  <c:v>8.25</c:v>
                </c:pt>
                <c:pt idx="19">
                  <c:v>8</c:v>
                </c:pt>
                <c:pt idx="20">
                  <c:v>8.25</c:v>
                </c:pt>
                <c:pt idx="21">
                  <c:v>8.5</c:v>
                </c:pt>
                <c:pt idx="22">
                  <c:v>8.5</c:v>
                </c:pt>
                <c:pt idx="23">
                  <c:v>8.25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8.25</c:v>
                </c:pt>
                <c:pt idx="28">
                  <c:v>8</c:v>
                </c:pt>
                <c:pt idx="29">
                  <c:v>8</c:v>
                </c:pt>
                <c:pt idx="30">
                  <c:v>7.75</c:v>
                </c:pt>
                <c:pt idx="31">
                  <c:v>7.75</c:v>
                </c:pt>
                <c:pt idx="32">
                  <c:v>8.5</c:v>
                </c:pt>
                <c:pt idx="33">
                  <c:v>8.25</c:v>
                </c:pt>
                <c:pt idx="34">
                  <c:v>8</c:v>
                </c:pt>
                <c:pt idx="35">
                  <c:v>8.25</c:v>
                </c:pt>
                <c:pt idx="36">
                  <c:v>8</c:v>
                </c:pt>
                <c:pt idx="37">
                  <c:v>8.25</c:v>
                </c:pt>
                <c:pt idx="38">
                  <c:v>8.5</c:v>
                </c:pt>
                <c:pt idx="39">
                  <c:v>8.75</c:v>
                </c:pt>
                <c:pt idx="40">
                  <c:v>8.25</c:v>
                </c:pt>
                <c:pt idx="41">
                  <c:v>7.75</c:v>
                </c:pt>
                <c:pt idx="42">
                  <c:v>8.25</c:v>
                </c:pt>
                <c:pt idx="43">
                  <c:v>7.5</c:v>
                </c:pt>
                <c:pt idx="44">
                  <c:v>7.75</c:v>
                </c:pt>
                <c:pt idx="45">
                  <c:v>8.25</c:v>
                </c:pt>
                <c:pt idx="46">
                  <c:v>8.25</c:v>
                </c:pt>
                <c:pt idx="47">
                  <c:v>8.5</c:v>
                </c:pt>
                <c:pt idx="48">
                  <c:v>8</c:v>
                </c:pt>
                <c:pt idx="49">
                  <c:v>8.75</c:v>
                </c:pt>
              </c:numCache>
            </c:numRef>
          </c:xVal>
          <c:yVal>
            <c:numRef>
              <c:f>PlotData!$C$2:$C$51</c:f>
              <c:numCache>
                <c:formatCode>General</c:formatCode>
                <c:ptCount val="50"/>
                <c:pt idx="0">
                  <c:v>-0.23163483609908475</c:v>
                </c:pt>
                <c:pt idx="1">
                  <c:v>-5.3523632863718973E-3</c:v>
                </c:pt>
                <c:pt idx="2">
                  <c:v>8.8408898522772006E-2</c:v>
                </c:pt>
                <c:pt idx="3">
                  <c:v>-0.27590025131398654</c:v>
                </c:pt>
                <c:pt idx="4">
                  <c:v>2.0597852771294001E-2</c:v>
                </c:pt>
                <c:pt idx="5">
                  <c:v>-3.1268200013895964E-2</c:v>
                </c:pt>
                <c:pt idx="6">
                  <c:v>2.0529094111009449E-2</c:v>
                </c:pt>
                <c:pt idx="7">
                  <c:v>-0.84381443505589182</c:v>
                </c:pt>
                <c:pt idx="8">
                  <c:v>0.13267431373767469</c:v>
                </c:pt>
                <c:pt idx="9">
                  <c:v>0.2682964052406307</c:v>
                </c:pt>
                <c:pt idx="10">
                  <c:v>-8.8446486355982401E-2</c:v>
                </c:pt>
                <c:pt idx="11">
                  <c:v>2.0529094111009449E-2</c:v>
                </c:pt>
                <c:pt idx="12">
                  <c:v>0.36205766704977549</c:v>
                </c:pt>
                <c:pt idx="13">
                  <c:v>-0.27816731951450802</c:v>
                </c:pt>
                <c:pt idx="14">
                  <c:v>-0.20578775803184524</c:v>
                </c:pt>
                <c:pt idx="15">
                  <c:v>0.38480386461762617</c:v>
                </c:pt>
                <c:pt idx="16">
                  <c:v>0.24684594625386413</c:v>
                </c:pt>
                <c:pt idx="17">
                  <c:v>0.2910769821386241</c:v>
                </c:pt>
                <c:pt idx="18">
                  <c:v>-4.6482518671743911E-2</c:v>
                </c:pt>
                <c:pt idx="19">
                  <c:v>0.61515854754916344</c:v>
                </c:pt>
                <c:pt idx="20">
                  <c:v>0.1097562195191113</c:v>
                </c:pt>
                <c:pt idx="21">
                  <c:v>-0.27286812947488315</c:v>
                </c:pt>
                <c:pt idx="22">
                  <c:v>-0.29424982980136516</c:v>
                </c:pt>
                <c:pt idx="23">
                  <c:v>-0.13487583178097839</c:v>
                </c:pt>
                <c:pt idx="24">
                  <c:v>-0.20805482623236671</c:v>
                </c:pt>
                <c:pt idx="25">
                  <c:v>-0.2317035947593693</c:v>
                </c:pt>
                <c:pt idx="26">
                  <c:v>0.23173476558644435</c:v>
                </c:pt>
                <c:pt idx="27">
                  <c:v>0.20578454952877756</c:v>
                </c:pt>
                <c:pt idx="28">
                  <c:v>-0.18523987000423059</c:v>
                </c:pt>
                <c:pt idx="29">
                  <c:v>0.33840889852277201</c:v>
                </c:pt>
                <c:pt idx="30">
                  <c:v>-0.34371129706546455</c:v>
                </c:pt>
                <c:pt idx="31">
                  <c:v>-0.18830637117347671</c:v>
                </c:pt>
                <c:pt idx="32">
                  <c:v>0.45264928969924689</c:v>
                </c:pt>
                <c:pt idx="33">
                  <c:v>-4.4215450471222439E-2</c:v>
                </c:pt>
                <c:pt idx="34">
                  <c:v>0.38570643557677808</c:v>
                </c:pt>
                <c:pt idx="35">
                  <c:v>6.7826631165015527E-2</c:v>
                </c:pt>
                <c:pt idx="36">
                  <c:v>0.54421224196815476</c:v>
                </c:pt>
                <c:pt idx="37">
                  <c:v>0.2910769821386241</c:v>
                </c:pt>
                <c:pt idx="38">
                  <c:v>-0.18447481636564866</c:v>
                </c:pt>
                <c:pt idx="39">
                  <c:v>0.1592520661133543</c:v>
                </c:pt>
                <c:pt idx="40">
                  <c:v>1.8262025910488866E-2</c:v>
                </c:pt>
                <c:pt idx="41">
                  <c:v>-4.9514640510847308E-2</c:v>
                </c:pt>
                <c:pt idx="42">
                  <c:v>-0.24775172571608373</c:v>
                </c:pt>
                <c:pt idx="43">
                  <c:v>-0.48246864839795212</c:v>
                </c:pt>
                <c:pt idx="44">
                  <c:v>0.40092075423462514</c:v>
                </c:pt>
                <c:pt idx="45">
                  <c:v>0.22096448885648279</c:v>
                </c:pt>
                <c:pt idx="46">
                  <c:v>-0.56559715079770445</c:v>
                </c:pt>
                <c:pt idx="47">
                  <c:v>-0.36519613538237383</c:v>
                </c:pt>
                <c:pt idx="48">
                  <c:v>-4.6448139341601191E-2</c:v>
                </c:pt>
                <c:pt idx="49">
                  <c:v>-2.6003389304413815E-2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85-4273-93D0-AA2EC4652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769272"/>
        <c:axId val="635776160"/>
      </c:scatterChart>
      <c:valAx>
        <c:axId val="635769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Composite score (Salary)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776160"/>
        <c:crossesAt val="-1"/>
        <c:crossBetween val="midCat"/>
      </c:valAx>
      <c:valAx>
        <c:axId val="635776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769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A2D-45ED-92D2-408D9FE9979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2D-45ED-92D2-408D9FE99795}"/>
                </c:ext>
              </c:extLst>
            </c:dLbl>
            <c:dLbl>
              <c:idx val="2"/>
              <c:layout>
                <c:manualLayout>
                  <c:x val="-7.7876106956308269E-2"/>
                  <c:y val="-4.81217286985569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Composite score (Salary)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A2D-45ED-92D2-408D9FE9979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ForBoxPlot!$A$1:$A$3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xVal>
          <c:yVal>
            <c:numRef>
              <c:f>ForBoxPlot!$B$1:$B$3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2D-45ED-92D2-408D9FE99795}"/>
            </c:ext>
          </c:extLst>
        </c:ser>
        <c:ser>
          <c:idx val="1"/>
          <c:order val="1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ForBoxPlot!$A$4:$A$6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xVal>
          <c:yVal>
            <c:numRef>
              <c:f>ForBoxPlot!$B$4:$B$6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2D-45ED-92D2-408D9FE99795}"/>
            </c:ext>
          </c:extLst>
        </c:ser>
        <c:ser>
          <c:idx val="2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ForBoxPlot!$A$7:$A$9</c:f>
              <c:numCache>
                <c:formatCode>General</c:formatCode>
                <c:ptCount val="3"/>
                <c:pt idx="0">
                  <c:v>8.125</c:v>
                </c:pt>
                <c:pt idx="1">
                  <c:v>8.125</c:v>
                </c:pt>
                <c:pt idx="2">
                  <c:v>8.125</c:v>
                </c:pt>
              </c:numCache>
            </c:numRef>
          </c:xVal>
          <c:yVal>
            <c:numRef>
              <c:f>ForBoxPlot!$B$7:$B$9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2D-45ED-92D2-408D9FE99795}"/>
            </c:ext>
          </c:extLst>
        </c:ser>
        <c:ser>
          <c:idx val="3"/>
          <c:order val="3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ForBoxPlot!$A$10:$A$12</c:f>
              <c:numCache>
                <c:formatCode>General</c:formatCode>
                <c:ptCount val="3"/>
                <c:pt idx="0">
                  <c:v>8.25</c:v>
                </c:pt>
                <c:pt idx="1">
                  <c:v>8.25</c:v>
                </c:pt>
                <c:pt idx="2">
                  <c:v>8.25</c:v>
                </c:pt>
              </c:numCache>
            </c:numRef>
          </c:xVal>
          <c:yVal>
            <c:numRef>
              <c:f>ForBoxPlot!$B$10:$B$12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2D-45ED-92D2-408D9FE99795}"/>
            </c:ext>
          </c:extLst>
        </c:ser>
        <c:ser>
          <c:idx val="4"/>
          <c:order val="4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ForBoxPlot!$A$13:$A$15</c:f>
              <c:numCache>
                <c:formatCode>General</c:formatCode>
                <c:ptCount val="3"/>
                <c:pt idx="0">
                  <c:v>8.75</c:v>
                </c:pt>
                <c:pt idx="1">
                  <c:v>8.75</c:v>
                </c:pt>
                <c:pt idx="2">
                  <c:v>8.75</c:v>
                </c:pt>
              </c:numCache>
            </c:numRef>
          </c:xVal>
          <c:yVal>
            <c:numRef>
              <c:f>ForBoxPlot!$B$13:$B$15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2D-45ED-92D2-408D9FE99795}"/>
            </c:ext>
          </c:extLst>
        </c:ser>
        <c:ser>
          <c:idx val="5"/>
          <c:order val="5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ForBoxPlot!$A$16:$A$17</c:f>
              <c:numCache>
                <c:formatCode>General</c:formatCode>
                <c:ptCount val="2"/>
                <c:pt idx="0">
                  <c:v>7.5</c:v>
                </c:pt>
                <c:pt idx="1">
                  <c:v>8.75</c:v>
                </c:pt>
              </c:numCache>
            </c:numRef>
          </c:xVal>
          <c:yVal>
            <c:numRef>
              <c:f>ForBoxPlot!$B$16:$B$17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A2D-45ED-92D2-408D9FE99795}"/>
            </c:ext>
          </c:extLst>
        </c:ser>
        <c:ser>
          <c:idx val="6"/>
          <c:order val="6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ForBoxPlot!$A$18:$A$19</c:f>
              <c:numCache>
                <c:formatCode>General</c:formatCode>
                <c:ptCount val="2"/>
                <c:pt idx="0">
                  <c:v>8</c:v>
                </c:pt>
                <c:pt idx="1">
                  <c:v>8.25</c:v>
                </c:pt>
              </c:numCache>
            </c:numRef>
          </c:xVal>
          <c:yVal>
            <c:numRef>
              <c:f>ForBoxPlot!$B$18:$B$19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A2D-45ED-92D2-408D9FE99795}"/>
            </c:ext>
          </c:extLst>
        </c:ser>
        <c:ser>
          <c:idx val="7"/>
          <c:order val="7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ForBoxPlot!$A$20:$A$21</c:f>
              <c:numCache>
                <c:formatCode>General</c:formatCode>
                <c:ptCount val="2"/>
                <c:pt idx="0">
                  <c:v>8</c:v>
                </c:pt>
                <c:pt idx="1">
                  <c:v>8.25</c:v>
                </c:pt>
              </c:numCache>
            </c:numRef>
          </c:xVal>
          <c:yVal>
            <c:numRef>
              <c:f>ForBoxPlot!$B$20:$B$21</c:f>
              <c:numCache>
                <c:formatCode>General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A2D-45ED-92D2-408D9FE99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08424"/>
        <c:axId val="1082903832"/>
      </c:scatterChart>
      <c:valAx>
        <c:axId val="1082908424"/>
        <c:scaling>
          <c:orientation val="minMax"/>
          <c:max val="1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82903832"/>
        <c:crosses val="autoZero"/>
        <c:crossBetween val="midCat"/>
      </c:valAx>
      <c:valAx>
        <c:axId val="1082903832"/>
        <c:scaling>
          <c:orientation val="minMax"/>
          <c:max val="4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082908424"/>
        <c:crosses val="autoZero"/>
        <c:crossBetween val="midCat"/>
        <c:maj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50C-43AA-BB53-25BDE558F52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50C-43AA-BB53-25BDE558F528}"/>
                </c:ext>
              </c:extLst>
            </c:dLbl>
            <c:dLbl>
              <c:idx val="2"/>
              <c:layout>
                <c:manualLayout>
                  <c:x val="-0.10656730425600081"/>
                  <c:y val="-5.649072499395808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Composite score (Health Benefits)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50C-43AA-BB53-25BDE558F5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ForBoxPlot2!$A$1:$A$3</c:f>
              <c:numCache>
                <c:formatCode>General</c:formatCode>
                <c:ptCount val="3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</c:numCache>
            </c:numRef>
          </c:xVal>
          <c:yVal>
            <c:numRef>
              <c:f>ForBoxPlot2!$B$1:$B$3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C-43AA-BB53-25BDE558F528}"/>
            </c:ext>
          </c:extLst>
        </c:ser>
        <c:ser>
          <c:idx val="1"/>
          <c:order val="1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ForBoxPlot2!$A$4:$A$6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xVal>
          <c:yVal>
            <c:numRef>
              <c:f>ForBoxPlot2!$B$4:$B$6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0C-43AA-BB53-25BDE558F528}"/>
            </c:ext>
          </c:extLst>
        </c:ser>
        <c:ser>
          <c:idx val="2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ForBoxPlot2!$A$7:$A$9</c:f>
              <c:numCache>
                <c:formatCode>General</c:formatCode>
                <c:ptCount val="3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</c:numCache>
            </c:numRef>
          </c:xVal>
          <c:yVal>
            <c:numRef>
              <c:f>ForBoxPlot2!$B$7:$B$9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0C-43AA-BB53-25BDE558F528}"/>
            </c:ext>
          </c:extLst>
        </c:ser>
        <c:ser>
          <c:idx val="3"/>
          <c:order val="3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ForBoxPlot2!$A$10:$A$12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ForBoxPlot2!$B$10:$B$12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0C-43AA-BB53-25BDE558F528}"/>
            </c:ext>
          </c:extLst>
        </c:ser>
        <c:ser>
          <c:idx val="4"/>
          <c:order val="4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ForBoxPlot2!$A$13:$A$15</c:f>
              <c:numCache>
                <c:formatCode>General</c:formatCode>
                <c:ptCount val="3"/>
                <c:pt idx="0">
                  <c:v>3.75</c:v>
                </c:pt>
                <c:pt idx="1">
                  <c:v>3.75</c:v>
                </c:pt>
                <c:pt idx="2">
                  <c:v>3.75</c:v>
                </c:pt>
              </c:numCache>
            </c:numRef>
          </c:xVal>
          <c:yVal>
            <c:numRef>
              <c:f>ForBoxPlot2!$B$13:$B$15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0C-43AA-BB53-25BDE558F528}"/>
            </c:ext>
          </c:extLst>
        </c:ser>
        <c:ser>
          <c:idx val="5"/>
          <c:order val="5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ForBoxPlot2!$A$16:$A$17</c:f>
              <c:numCache>
                <c:formatCode>General</c:formatCode>
                <c:ptCount val="2"/>
                <c:pt idx="0">
                  <c:v>1.5</c:v>
                </c:pt>
                <c:pt idx="1">
                  <c:v>3.75</c:v>
                </c:pt>
              </c:numCache>
            </c:numRef>
          </c:xVal>
          <c:yVal>
            <c:numRef>
              <c:f>ForBoxPlot2!$B$16:$B$17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0C-43AA-BB53-25BDE558F528}"/>
            </c:ext>
          </c:extLst>
        </c:ser>
        <c:ser>
          <c:idx val="6"/>
          <c:order val="6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ForBoxPlot2!$A$18:$A$19</c:f>
              <c:numCache>
                <c:formatCode>General</c:formatCode>
                <c:ptCount val="2"/>
                <c:pt idx="0">
                  <c:v>2</c:v>
                </c:pt>
                <c:pt idx="1">
                  <c:v>2.75</c:v>
                </c:pt>
              </c:numCache>
            </c:numRef>
          </c:xVal>
          <c:yVal>
            <c:numRef>
              <c:f>ForBoxPlot2!$B$18:$B$19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0C-43AA-BB53-25BDE558F528}"/>
            </c:ext>
          </c:extLst>
        </c:ser>
        <c:ser>
          <c:idx val="7"/>
          <c:order val="7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ForBoxPlot2!$A$20:$A$21</c:f>
              <c:numCache>
                <c:formatCode>General</c:formatCode>
                <c:ptCount val="2"/>
                <c:pt idx="0">
                  <c:v>2</c:v>
                </c:pt>
                <c:pt idx="1">
                  <c:v>2.75</c:v>
                </c:pt>
              </c:numCache>
            </c:numRef>
          </c:xVal>
          <c:yVal>
            <c:numRef>
              <c:f>ForBoxPlot2!$B$20:$B$21</c:f>
              <c:numCache>
                <c:formatCode>General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50C-43AA-BB53-25BDE558F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462744"/>
        <c:axId val="840461104"/>
      </c:scatterChart>
      <c:valAx>
        <c:axId val="840462744"/>
        <c:scaling>
          <c:orientation val="minMax"/>
          <c:max val="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840461104"/>
        <c:crosses val="autoZero"/>
        <c:crossBetween val="midCat"/>
      </c:valAx>
      <c:valAx>
        <c:axId val="840461104"/>
        <c:scaling>
          <c:orientation val="minMax"/>
          <c:max val="4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840462744"/>
        <c:crosses val="autoZero"/>
        <c:crossBetween val="midCat"/>
        <c:maj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B12-4C37-97A9-226DFF22824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B12-4C37-97A9-226DFF228247}"/>
                </c:ext>
              </c:extLst>
            </c:dLbl>
            <c:dLbl>
              <c:idx val="2"/>
              <c:layout>
                <c:manualLayout>
                  <c:x val="-8.6073591899077553E-2"/>
                  <c:y val="-5.021397777240720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Composite score (Education)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B12-4C37-97A9-226DFF2282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ForBoxPlot3!$A$1:$A$3</c:f>
              <c:numCache>
                <c:formatCode>General</c:formatCode>
                <c:ptCount val="3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</c:numCache>
            </c:numRef>
          </c:xVal>
          <c:yVal>
            <c:numRef>
              <c:f>ForBoxPlot3!$B$1:$B$3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2-4C37-97A9-226DFF228247}"/>
            </c:ext>
          </c:extLst>
        </c:ser>
        <c:ser>
          <c:idx val="1"/>
          <c:order val="1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ForBoxPlot3!$A$4:$A$6</c:f>
              <c:numCache>
                <c:formatCode>General</c:formatCode>
                <c:ptCount val="3"/>
                <c:pt idx="0">
                  <c:v>5.25</c:v>
                </c:pt>
                <c:pt idx="1">
                  <c:v>5.25</c:v>
                </c:pt>
                <c:pt idx="2">
                  <c:v>5.25</c:v>
                </c:pt>
              </c:numCache>
            </c:numRef>
          </c:xVal>
          <c:yVal>
            <c:numRef>
              <c:f>ForBoxPlot3!$B$4:$B$6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12-4C37-97A9-226DFF228247}"/>
            </c:ext>
          </c:extLst>
        </c:ser>
        <c:ser>
          <c:idx val="2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ForBoxPlot3!$A$7:$A$9</c:f>
              <c:numCache>
                <c:formatCode>General</c:formatCode>
                <c:ptCount val="3"/>
                <c:pt idx="0">
                  <c:v>5.625</c:v>
                </c:pt>
                <c:pt idx="1">
                  <c:v>5.625</c:v>
                </c:pt>
                <c:pt idx="2">
                  <c:v>5.625</c:v>
                </c:pt>
              </c:numCache>
            </c:numRef>
          </c:xVal>
          <c:yVal>
            <c:numRef>
              <c:f>ForBoxPlot3!$B$7:$B$9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12-4C37-97A9-226DFF228247}"/>
            </c:ext>
          </c:extLst>
        </c:ser>
        <c:ser>
          <c:idx val="3"/>
          <c:order val="3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ForBoxPlot3!$A$10:$A$12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xVal>
          <c:yVal>
            <c:numRef>
              <c:f>ForBoxPlot3!$B$10:$B$12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B12-4C37-97A9-226DFF228247}"/>
            </c:ext>
          </c:extLst>
        </c:ser>
        <c:ser>
          <c:idx val="4"/>
          <c:order val="4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ForBoxPlot3!$A$13:$A$15</c:f>
              <c:numCache>
                <c:formatCode>General</c:formatCode>
                <c:ptCount val="3"/>
                <c:pt idx="0">
                  <c:v>6.75</c:v>
                </c:pt>
                <c:pt idx="1">
                  <c:v>6.75</c:v>
                </c:pt>
                <c:pt idx="2">
                  <c:v>6.75</c:v>
                </c:pt>
              </c:numCache>
            </c:numRef>
          </c:xVal>
          <c:yVal>
            <c:numRef>
              <c:f>ForBoxPlot3!$B$13:$B$15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12-4C37-97A9-226DFF228247}"/>
            </c:ext>
          </c:extLst>
        </c:ser>
        <c:ser>
          <c:idx val="5"/>
          <c:order val="5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ForBoxPlot3!$A$16:$A$17</c:f>
              <c:numCache>
                <c:formatCode>General</c:formatCode>
                <c:ptCount val="2"/>
                <c:pt idx="0">
                  <c:v>4.5</c:v>
                </c:pt>
                <c:pt idx="1">
                  <c:v>6.75</c:v>
                </c:pt>
              </c:numCache>
            </c:numRef>
          </c:xVal>
          <c:yVal>
            <c:numRef>
              <c:f>ForBoxPlot3!$B$16:$B$17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12-4C37-97A9-226DFF228247}"/>
            </c:ext>
          </c:extLst>
        </c:ser>
        <c:ser>
          <c:idx val="6"/>
          <c:order val="6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ForBoxPlot3!$A$18:$A$19</c:f>
              <c:numCache>
                <c:formatCode>General</c:formatCode>
                <c:ptCount val="2"/>
                <c:pt idx="0">
                  <c:v>5.25</c:v>
                </c:pt>
                <c:pt idx="1">
                  <c:v>6</c:v>
                </c:pt>
              </c:numCache>
            </c:numRef>
          </c:xVal>
          <c:yVal>
            <c:numRef>
              <c:f>ForBoxPlot3!$B$18:$B$19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12-4C37-97A9-226DFF228247}"/>
            </c:ext>
          </c:extLst>
        </c:ser>
        <c:ser>
          <c:idx val="7"/>
          <c:order val="7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ForBoxPlot3!$A$20:$A$21</c:f>
              <c:numCache>
                <c:formatCode>General</c:formatCode>
                <c:ptCount val="2"/>
                <c:pt idx="0">
                  <c:v>5.25</c:v>
                </c:pt>
                <c:pt idx="1">
                  <c:v>6</c:v>
                </c:pt>
              </c:numCache>
            </c:numRef>
          </c:xVal>
          <c:yVal>
            <c:numRef>
              <c:f>ForBoxPlot3!$B$20:$B$21</c:f>
              <c:numCache>
                <c:formatCode>General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B12-4C37-97A9-226DFF22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886216"/>
        <c:axId val="1099886544"/>
      </c:scatterChart>
      <c:valAx>
        <c:axId val="1099886216"/>
        <c:scaling>
          <c:orientation val="minMax"/>
          <c:max val="8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99886544"/>
        <c:crosses val="autoZero"/>
        <c:crossBetween val="midCat"/>
      </c:valAx>
      <c:valAx>
        <c:axId val="1099886544"/>
        <c:scaling>
          <c:orientation val="minMax"/>
          <c:max val="4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099886216"/>
        <c:crosses val="autoZero"/>
        <c:crossBetween val="midCat"/>
        <c:maj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Boxplot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43E-485A-8F17-CAB2EC8857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43E-485A-8F17-CAB2EC885756}"/>
                </c:ext>
              </c:extLst>
            </c:dLbl>
            <c:dLbl>
              <c:idx val="2"/>
              <c:layout>
                <c:manualLayout>
                  <c:x val="-0.10110231429415459"/>
                  <c:y val="-3.9752732403155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Composite score (Job Satisfaction)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3E-485A-8F17-CAB2EC88575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ForBoxPlot4!$A$1:$A$3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ForBoxPlot4!$B$1:$B$3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E-485A-8F17-CAB2EC885756}"/>
            </c:ext>
          </c:extLst>
        </c:ser>
        <c:ser>
          <c:idx val="1"/>
          <c:order val="1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ForBoxPlot4!$A$4:$A$6</c:f>
              <c:numCache>
                <c:formatCode>General</c:formatCode>
                <c:ptCount val="3"/>
                <c:pt idx="0">
                  <c:v>4.75</c:v>
                </c:pt>
                <c:pt idx="1">
                  <c:v>4.75</c:v>
                </c:pt>
                <c:pt idx="2">
                  <c:v>4.75</c:v>
                </c:pt>
              </c:numCache>
            </c:numRef>
          </c:xVal>
          <c:yVal>
            <c:numRef>
              <c:f>ForBoxPlot4!$B$4:$B$6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3E-485A-8F17-CAB2EC885756}"/>
            </c:ext>
          </c:extLst>
        </c:ser>
        <c:ser>
          <c:idx val="2"/>
          <c:order val="2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ForBoxPlot4!$A$7:$A$9</c:f>
              <c:numCache>
                <c:formatCode>General</c:formatCode>
                <c:ptCount val="3"/>
                <c:pt idx="0">
                  <c:v>4.875</c:v>
                </c:pt>
                <c:pt idx="1">
                  <c:v>4.875</c:v>
                </c:pt>
                <c:pt idx="2">
                  <c:v>4.875</c:v>
                </c:pt>
              </c:numCache>
            </c:numRef>
          </c:xVal>
          <c:yVal>
            <c:numRef>
              <c:f>ForBoxPlot4!$B$7:$B$9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3E-485A-8F17-CAB2EC885756}"/>
            </c:ext>
          </c:extLst>
        </c:ser>
        <c:ser>
          <c:idx val="3"/>
          <c:order val="3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ForBoxPlot4!$A$10:$A$12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xVal>
          <c:yVal>
            <c:numRef>
              <c:f>ForBoxPlot4!$B$10:$B$12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3E-485A-8F17-CAB2EC885756}"/>
            </c:ext>
          </c:extLst>
        </c:ser>
        <c:ser>
          <c:idx val="4"/>
          <c:order val="4"/>
          <c:spPr>
            <a:ln w="381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ForBoxPlot4!$A$13:$A$15</c:f>
              <c:numCache>
                <c:formatCode>General</c:formatCode>
                <c:ptCount val="3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</c:numCache>
            </c:numRef>
          </c:xVal>
          <c:yVal>
            <c:numRef>
              <c:f>ForBoxPlot4!$B$13:$B$15</c:f>
              <c:numCache>
                <c:formatCode>General</c:formatCode>
                <c:ptCount val="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3E-485A-8F17-CAB2EC885756}"/>
            </c:ext>
          </c:extLst>
        </c:ser>
        <c:ser>
          <c:idx val="5"/>
          <c:order val="5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ForBoxPlot4!$A$16:$A$17</c:f>
              <c:numCache>
                <c:formatCode>General</c:formatCode>
                <c:ptCount val="2"/>
                <c:pt idx="0">
                  <c:v>4</c:v>
                </c:pt>
                <c:pt idx="1">
                  <c:v>5.5</c:v>
                </c:pt>
              </c:numCache>
            </c:numRef>
          </c:xVal>
          <c:yVal>
            <c:numRef>
              <c:f>ForBoxPlot4!$B$16:$B$17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3E-485A-8F17-CAB2EC885756}"/>
            </c:ext>
          </c:extLst>
        </c:ser>
        <c:ser>
          <c:idx val="6"/>
          <c:order val="6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ForBoxPlot4!$A$18:$A$19</c:f>
              <c:numCache>
                <c:formatCode>General</c:formatCode>
                <c:ptCount val="2"/>
                <c:pt idx="0">
                  <c:v>4.75</c:v>
                </c:pt>
                <c:pt idx="1">
                  <c:v>5</c:v>
                </c:pt>
              </c:numCache>
            </c:numRef>
          </c:xVal>
          <c:yVal>
            <c:numRef>
              <c:f>ForBoxPlot4!$B$18:$B$19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3E-485A-8F17-CAB2EC885756}"/>
            </c:ext>
          </c:extLst>
        </c:ser>
        <c:ser>
          <c:idx val="7"/>
          <c:order val="7"/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ForBoxPlot4!$A$20:$A$21</c:f>
              <c:numCache>
                <c:formatCode>General</c:formatCode>
                <c:ptCount val="2"/>
                <c:pt idx="0">
                  <c:v>4.75</c:v>
                </c:pt>
                <c:pt idx="1">
                  <c:v>5</c:v>
                </c:pt>
              </c:numCache>
            </c:numRef>
          </c:xVal>
          <c:yVal>
            <c:numRef>
              <c:f>ForBoxPlot4!$B$20:$B$21</c:f>
              <c:numCache>
                <c:formatCode>General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3E-485A-8F17-CAB2EC88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01536"/>
        <c:axId val="1082905800"/>
      </c:scatterChart>
      <c:valAx>
        <c:axId val="1082901536"/>
        <c:scaling>
          <c:orientation val="minMax"/>
          <c:max val="6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082905800"/>
        <c:crosses val="autoZero"/>
        <c:crossBetween val="midCat"/>
      </c:valAx>
      <c:valAx>
        <c:axId val="1082905800"/>
        <c:scaling>
          <c:orientation val="minMax"/>
          <c:max val="4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082901536"/>
        <c:crosses val="autoZero"/>
        <c:crossBetween val="midCat"/>
        <c:maj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CF1161-9B74-497D-8BC6-B469192676DC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7B2C3-EC44-4F20-8D0D-9334A1C4F74B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2AB573-593A-4ECC-92B9-3F6F84E0B955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A1832F-17B1-4B5C-AE79-8420F6069D86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21F6E1-5E9A-4C01-9725-089A8EF2A2EC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F64B41-58C8-4449-B82A-4626D2E821D6}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74C2F1-EA1D-437A-BA62-A8306C26E4F5}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39FF7F-DEAE-4132-80D8-AE40C5FEEDC6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6025E9-33C6-41B3-856A-C82B71FD0BF7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A79743-F39C-4960-8F54-F0922166FC73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96C42F-48D3-4D99-A965-BACA0F28AA6E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28898F-AC33-4F9F-AD8B-B3B6669DC6CE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710DA-0747-4A42-B489-189BC9324D9B}">
  <sheetPr/>
  <sheetViews>
    <sheetView zoomScale="11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7EE0E-E8D8-4E7E-808B-3260FFEA6D4B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6F603-3CC3-42B4-A693-B3C5AAB4AC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24505-0002-4A74-8C86-02E219A49F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2A65-E543-4E99-AE91-94B1E005B9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5031E-9BC9-4164-A51F-E9516EEACB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648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81163-6838-4D3F-87B7-E40ECDAAC2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648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D1BC5E-99CB-4893-B0C9-856013FB38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1735" cy="60648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40D00-92F9-4A9D-BF02-B0FAD9772A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89612" cy="60653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694F9E-8B57-45E1-B174-3873E00F90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61827F-ED12-4455-A309-E4C7553DEA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1F36B6-C65B-4883-91B2-3EC4330DE4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5940A-E6A7-412F-A1C0-1A00AFF19C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68D42-43C7-481B-803D-BCF3938288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0B1FAD-8635-4C69-A710-898D6319B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5534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87FF07-14E1-4C18-B873-5450689BAF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166500</xdr:colOff>
      <xdr:row>16</xdr:row>
      <xdr:rowOff>109620</xdr:rowOff>
    </xdr:from>
    <xdr:to>
      <xdr:col>15</xdr:col>
      <xdr:colOff>176220</xdr:colOff>
      <xdr:row>16</xdr:row>
      <xdr:rowOff>115020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8F05DAA-423D-4006-A7B1-58F9927604AA}"/>
                </a:ext>
              </a:extLst>
            </xdr14:cNvPr>
            <xdr14:cNvContentPartPr/>
          </xdr14:nvContentPartPr>
          <xdr14:nvPr macro=""/>
          <xdr14:xfrm>
            <a:off x="9882000" y="2852820"/>
            <a:ext cx="9720" cy="540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8F05DAA-423D-4006-A7B1-58F9927604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7680" y="2848500"/>
              <a:ext cx="18360" cy="14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4763</xdr:colOff>
      <xdr:row>7</xdr:row>
      <xdr:rowOff>147638</xdr:rowOff>
    </xdr:from>
    <xdr:to>
      <xdr:col>7</xdr:col>
      <xdr:colOff>33338</xdr:colOff>
      <xdr:row>11</xdr:row>
      <xdr:rowOff>95251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6C35BBD4-0606-4160-BFDF-C4388575D07F}"/>
            </a:ext>
          </a:extLst>
        </xdr:cNvPr>
        <xdr:cNvCxnSpPr/>
      </xdr:nvCxnSpPr>
      <xdr:spPr>
        <a:xfrm flipV="1">
          <a:off x="2595563" y="1423988"/>
          <a:ext cx="1971675" cy="681038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8</xdr:row>
      <xdr:rowOff>166687</xdr:rowOff>
    </xdr:from>
    <xdr:to>
      <xdr:col>6</xdr:col>
      <xdr:colOff>628650</xdr:colOff>
      <xdr:row>17</xdr:row>
      <xdr:rowOff>152400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290638FE-9CF6-43A1-9B59-5CAC4FFEB736}"/>
            </a:ext>
          </a:extLst>
        </xdr:cNvPr>
        <xdr:cNvCxnSpPr/>
      </xdr:nvCxnSpPr>
      <xdr:spPr>
        <a:xfrm flipV="1">
          <a:off x="2609850" y="1628775"/>
          <a:ext cx="1905000" cy="1628775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1272</xdr:colOff>
      <xdr:row>6</xdr:row>
      <xdr:rowOff>52146</xdr:rowOff>
    </xdr:from>
    <xdr:to>
      <xdr:col>6</xdr:col>
      <xdr:colOff>642937</xdr:colOff>
      <xdr:row>15</xdr:row>
      <xdr:rowOff>19050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DFA39D59-7137-46CF-8536-A6CCEB5D9945}"/>
            </a:ext>
          </a:extLst>
        </xdr:cNvPr>
        <xdr:cNvCxnSpPr/>
      </xdr:nvCxnSpPr>
      <xdr:spPr>
        <a:xfrm>
          <a:off x="2592072" y="1147521"/>
          <a:ext cx="1937065" cy="1609967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632379</xdr:colOff>
      <xdr:row>13</xdr:row>
      <xdr:rowOff>57220</xdr:rowOff>
    </xdr:from>
    <xdr:to>
      <xdr:col>6</xdr:col>
      <xdr:colOff>642938</xdr:colOff>
      <xdr:row>15</xdr:row>
      <xdr:rowOff>147637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ABAB3D0-C72C-4697-A120-2E01C092C259}"/>
            </a:ext>
          </a:extLst>
        </xdr:cNvPr>
        <xdr:cNvCxnSpPr/>
      </xdr:nvCxnSpPr>
      <xdr:spPr>
        <a:xfrm>
          <a:off x="2575479" y="2428945"/>
          <a:ext cx="1953659" cy="457130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630321</xdr:colOff>
      <xdr:row>18</xdr:row>
      <xdr:rowOff>7252</xdr:rowOff>
    </xdr:from>
    <xdr:to>
      <xdr:col>7</xdr:col>
      <xdr:colOff>51201</xdr:colOff>
      <xdr:row>18</xdr:row>
      <xdr:rowOff>7252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FB0C042-EEEE-421C-994A-232626EA46E7}"/>
            </a:ext>
          </a:extLst>
        </xdr:cNvPr>
        <xdr:cNvCxnSpPr/>
      </xdr:nvCxnSpPr>
      <xdr:spPr>
        <a:xfrm rot="-864001">
          <a:off x="2573421" y="3298140"/>
          <a:ext cx="2011680" cy="0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23836</xdr:colOff>
      <xdr:row>5</xdr:row>
      <xdr:rowOff>16025</xdr:rowOff>
    </xdr:from>
    <xdr:to>
      <xdr:col>6</xdr:col>
      <xdr:colOff>642938</xdr:colOff>
      <xdr:row>7</xdr:row>
      <xdr:rowOff>4763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BA0ABD4E-73FA-4DD1-9348-E1EB551DA721}"/>
            </a:ext>
          </a:extLst>
        </xdr:cNvPr>
        <xdr:cNvCxnSpPr/>
      </xdr:nvCxnSpPr>
      <xdr:spPr>
        <a:xfrm>
          <a:off x="2614636" y="925663"/>
          <a:ext cx="1914502" cy="355450"/>
        </a:xfrm>
        <a:prstGeom prst="line">
          <a:avLst/>
        </a:prstGeom>
        <a:solidFill>
          <a:srgbClr val="000000">
            <a:alpha val="75000"/>
          </a:srgbClr>
        </a:solidFill>
        <a:ln w="9000">
          <a:solidFill>
            <a:srgbClr val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g%20Ji%20Sung/Desktop/&#49352;%20&#54260;&#45908;/Multiple%20Regression%20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D Calculations"/>
      <sheetName val="NOTX3"/>
      <sheetName val="NOTX2"/>
      <sheetName val="NOTX1"/>
      <sheetName val="MRData"/>
      <sheetName val="Residual Plot3"/>
      <sheetName val="PlotData3"/>
      <sheetName val="Residual Plot2"/>
      <sheetName val="PlotData2"/>
      <sheetName val="Residual Plot"/>
      <sheetName val="PlotData"/>
      <sheetName val="Residuals"/>
      <sheetName val="COMPUTE"/>
      <sheetName val="FiveNumbers"/>
      <sheetName val="BoxPlot"/>
      <sheetName val="ForBoxPlot"/>
      <sheetName val="Sheet1"/>
    </sheetNames>
    <sheetDataSet>
      <sheetData sheetId="0"/>
      <sheetData sheetId="1">
        <row r="12">
          <cell r="C12">
            <v>0.33337972194448984</v>
          </cell>
        </row>
      </sheetData>
      <sheetData sheetId="2">
        <row r="12">
          <cell r="C12">
            <v>1.0584270195934451</v>
          </cell>
        </row>
      </sheetData>
      <sheetData sheetId="3">
        <row r="12">
          <cell r="C12">
            <v>1.3116765640034229</v>
          </cell>
        </row>
      </sheetData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/>
      <sheetData sheetId="12">
        <row r="12">
          <cell r="C12">
            <v>1.4457401172699376</v>
          </cell>
        </row>
        <row r="14">
          <cell r="C14">
            <v>5.7700000000000005</v>
          </cell>
        </row>
      </sheetData>
      <sheetData sheetId="13"/>
      <sheetData sheetId="14" refreshError="1"/>
      <sheetData sheetId="15"/>
      <sheetData sheetId="16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11-03T06:26:59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4259 5187 7808,'-26'0'2880,"26"0"-1536,0 0-2272,0 0 192,13 0-1664,0-14-512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86.667480671298" createdVersion="6" refreshedVersion="6" minRefreshableVersion="3" recordCount="50" xr:uid="{7857E95A-4896-CE47-BE11-78862888DBBC}">
  <cacheSource type="worksheet">
    <worksheetSource ref="A3:AE53" sheet="Master data (2)"/>
  </cacheSource>
  <cacheFields count="31">
    <cacheField name="Observation" numFmtId="0">
      <sharedItems containsSemiMixedTypes="0" containsString="0" containsNumber="1" containsInteger="1" minValue="1" maxValue="50"/>
    </cacheField>
    <cacheField name="Age" numFmtId="0">
      <sharedItems containsSemiMixedTypes="0" containsString="0" containsNumber="1" containsInteger="1" minValue="18" maxValue="45" count="21">
        <n v="32"/>
        <n v="20"/>
        <n v="45"/>
        <n v="39"/>
        <n v="19"/>
        <n v="24"/>
        <n v="18"/>
        <n v="36"/>
        <n v="21"/>
        <n v="31"/>
        <n v="42"/>
        <n v="41"/>
        <n v="40"/>
        <n v="26"/>
        <n v="23"/>
        <n v="37"/>
        <n v="27"/>
        <n v="44"/>
        <n v="38"/>
        <n v="28"/>
        <n v="35"/>
      </sharedItems>
    </cacheField>
    <cacheField name="Ethnicity" numFmtId="0">
      <sharedItems containsSemiMixedTypes="0" containsString="0" containsNumber="1" containsInteger="1" minValue="1" maxValue="7"/>
    </cacheField>
    <cacheField name="Gender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Education" numFmtId="0">
      <sharedItems containsSemiMixedTypes="0" containsString="0" containsNumber="1" containsInteger="1" minValue="1" maxValue="9" count="9">
        <n v="9"/>
        <n v="1"/>
        <n v="4"/>
        <n v="3"/>
        <n v="7"/>
        <n v="8"/>
        <n v="2"/>
        <n v="6"/>
        <n v="5"/>
      </sharedItems>
    </cacheField>
    <cacheField name="Employment status" numFmtId="0">
      <sharedItems containsSemiMixedTypes="0" containsString="0" containsNumber="1" containsInteger="1" minValue="1" maxValue="8"/>
    </cacheField>
    <cacheField name="Experimental manipulation = Bonus (low, High)" numFmtId="0">
      <sharedItems containsSemiMixedTypes="0" containsString="0" containsNumber="1" containsInteger="1" minValue="1" maxValue="2"/>
    </cacheField>
    <cacheField name="How imp is salry to you?" numFmtId="0">
      <sharedItems containsSemiMixedTypes="0" containsString="0" containsNumber="1" containsInteger="1" minValue="7" maxValue="9"/>
    </cacheField>
    <cacheField name="Imp of money ?" numFmtId="0">
      <sharedItems containsSemiMixedTypes="0" containsString="0" containsNumber="1" containsInteger="1" minValue="8" maxValue="9"/>
    </cacheField>
    <cacheField name="Level of salary?" numFmtId="0">
      <sharedItems containsSemiMixedTypes="0" containsString="0" containsNumber="1" containsInteger="1" minValue="7" maxValue="9"/>
    </cacheField>
    <cacheField name="Importance of bonus" numFmtId="0">
      <sharedItems containsSemiMixedTypes="0" containsString="0" containsNumber="1" containsInteger="1" minValue="7" maxValue="9"/>
    </cacheField>
    <cacheField name="Composite score (Salary)" numFmtId="0">
      <sharedItems containsSemiMixedTypes="0" containsString="0" containsNumber="1" minValue="7.5" maxValue="8.75"/>
    </cacheField>
    <cacheField name="Imp of health insurance" numFmtId="0">
      <sharedItems containsSemiMixedTypes="0" containsString="0" containsNumber="1" containsInteger="1" minValue="1" maxValue="4"/>
    </cacheField>
    <cacheField name="Level of health insurance" numFmtId="0">
      <sharedItems containsSemiMixedTypes="0" containsString="0" containsNumber="1" containsInteger="1" minValue="1" maxValue="4"/>
    </cacheField>
    <cacheField name="Coverage ?" numFmtId="0">
      <sharedItems containsSemiMixedTypes="0" containsString="0" containsNumber="1" containsInteger="1" minValue="1" maxValue="4"/>
    </cacheField>
    <cacheField name="Monetery equivalent of health insurance" numFmtId="0">
      <sharedItems containsSemiMixedTypes="0" containsString="0" containsNumber="1" containsInteger="1" minValue="1" maxValue="4"/>
    </cacheField>
    <cacheField name="Composite score (Health Benefits)" numFmtId="0">
      <sharedItems containsSemiMixedTypes="0" containsString="0" containsNumber="1" minValue="1.5" maxValue="3.75"/>
    </cacheField>
    <cacheField name="Availability of edu opt" numFmtId="0">
      <sharedItems containsSemiMixedTypes="0" containsString="0" containsNumber="1" containsInteger="1" minValue="4" maxValue="7"/>
    </cacheField>
    <cacheField name="Importance of education to you" numFmtId="0">
      <sharedItems containsSemiMixedTypes="0" containsString="0" containsNumber="1" containsInteger="1" minValue="4" maxValue="7"/>
    </cacheField>
    <cacheField name="Reimbursements for education" numFmtId="0">
      <sharedItems containsSemiMixedTypes="0" containsString="0" containsNumber="1" containsInteger="1" minValue="4" maxValue="7"/>
    </cacheField>
    <cacheField name="company specific Training" numFmtId="0">
      <sharedItems containsSemiMixedTypes="0" containsString="0" containsNumber="1" containsInteger="1" minValue="4" maxValue="7"/>
    </cacheField>
    <cacheField name="Composite score (Education)" numFmtId="0">
      <sharedItems containsSemiMixedTypes="0" containsString="0" containsNumber="1" minValue="4.5" maxValue="6.75"/>
    </cacheField>
    <cacheField name="How productive are you" numFmtId="0">
      <sharedItems containsSemiMixedTypes="0" containsString="0" containsNumber="1" containsInteger="1" minValue="5" maxValue="9"/>
    </cacheField>
    <cacheField name="How efficiently do you complete your work?" numFmtId="0">
      <sharedItems containsSemiMixedTypes="0" containsString="0" containsNumber="1" containsInteger="1" minValue="6" maxValue="8"/>
    </cacheField>
    <cacheField name="How much do you contribute to your team?" numFmtId="0">
      <sharedItems containsSemiMixedTypes="0" containsString="0" containsNumber="1" containsInteger="1" minValue="6" maxValue="8"/>
    </cacheField>
    <cacheField name="How much value add do you bring as an individual" numFmtId="0">
      <sharedItems containsSemiMixedTypes="0" containsString="0" containsNumber="1" containsInteger="1" minValue="6" maxValue="8"/>
    </cacheField>
    <cacheField name="How happy are you?" numFmtId="0">
      <sharedItems containsSemiMixedTypes="0" containsString="0" containsNumber="1" containsInteger="1" minValue="4" maxValue="6"/>
    </cacheField>
    <cacheField name="How satisfied are you?" numFmtId="0">
      <sharedItems containsSemiMixedTypes="0" containsString="0" containsNumber="1" containsInteger="1" minValue="4" maxValue="6"/>
    </cacheField>
    <cacheField name="professionally fulfilled" numFmtId="0">
      <sharedItems containsSemiMixedTypes="0" containsString="0" containsNumber="1" containsInteger="1" minValue="4" maxValue="6"/>
    </cacheField>
    <cacheField name="Eagerness to work?" numFmtId="0">
      <sharedItems containsSemiMixedTypes="0" containsString="0" containsNumber="1" containsInteger="1" minValue="4" maxValue="6"/>
    </cacheField>
    <cacheField name="Composite score (Job Satisfaction)" numFmtId="1">
      <sharedItems containsSemiMixedTypes="0" containsString="0" containsNumber="1" minValue="4" maxValue="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x v="0"/>
    <n v="4"/>
    <x v="0"/>
    <x v="0"/>
    <n v="7"/>
    <n v="1"/>
    <n v="7"/>
    <n v="8"/>
    <n v="7"/>
    <n v="8"/>
    <n v="7.5"/>
    <n v="4"/>
    <n v="1"/>
    <n v="3"/>
    <n v="3"/>
    <n v="2.75"/>
    <n v="5"/>
    <n v="4"/>
    <n v="6"/>
    <n v="6"/>
    <n v="5.25"/>
    <n v="6"/>
    <n v="7"/>
    <n v="6"/>
    <n v="7"/>
    <n v="5"/>
    <n v="5"/>
    <n v="4"/>
    <n v="4"/>
    <n v="4.5"/>
  </r>
  <r>
    <n v="2"/>
    <x v="1"/>
    <n v="5"/>
    <x v="0"/>
    <x v="0"/>
    <n v="6"/>
    <n v="2"/>
    <n v="9"/>
    <n v="9"/>
    <n v="7"/>
    <n v="7"/>
    <n v="8"/>
    <n v="2"/>
    <n v="1"/>
    <n v="3"/>
    <n v="2"/>
    <n v="2"/>
    <n v="6"/>
    <n v="6"/>
    <n v="4"/>
    <n v="6"/>
    <n v="5.5"/>
    <n v="6"/>
    <n v="7"/>
    <n v="6"/>
    <n v="7"/>
    <n v="5"/>
    <n v="6"/>
    <n v="4"/>
    <n v="4"/>
    <n v="4.75"/>
  </r>
  <r>
    <n v="3"/>
    <x v="2"/>
    <n v="1"/>
    <x v="0"/>
    <x v="1"/>
    <n v="5"/>
    <n v="2"/>
    <n v="8"/>
    <n v="8"/>
    <n v="9"/>
    <n v="7"/>
    <n v="8"/>
    <n v="2"/>
    <n v="2"/>
    <n v="3"/>
    <n v="3"/>
    <n v="2.5"/>
    <n v="5"/>
    <n v="4"/>
    <n v="7"/>
    <n v="7"/>
    <n v="5.75"/>
    <n v="6"/>
    <n v="7"/>
    <n v="7"/>
    <n v="7"/>
    <n v="5"/>
    <n v="5"/>
    <n v="5"/>
    <n v="5"/>
    <n v="5"/>
  </r>
  <r>
    <n v="4"/>
    <x v="3"/>
    <n v="5"/>
    <x v="1"/>
    <x v="2"/>
    <n v="7"/>
    <n v="1"/>
    <n v="8"/>
    <n v="9"/>
    <n v="8"/>
    <n v="7"/>
    <n v="8"/>
    <n v="3"/>
    <n v="4"/>
    <n v="2"/>
    <n v="1"/>
    <n v="2.5"/>
    <n v="7"/>
    <n v="5"/>
    <n v="5"/>
    <n v="4"/>
    <n v="5.25"/>
    <n v="6"/>
    <n v="7"/>
    <n v="6"/>
    <n v="7"/>
    <n v="4"/>
    <n v="5"/>
    <n v="4"/>
    <n v="5"/>
    <n v="4.5"/>
  </r>
  <r>
    <n v="5"/>
    <x v="4"/>
    <n v="1"/>
    <x v="2"/>
    <x v="3"/>
    <n v="3"/>
    <n v="1"/>
    <n v="7"/>
    <n v="8"/>
    <n v="8"/>
    <n v="8"/>
    <n v="7.75"/>
    <n v="2"/>
    <n v="1"/>
    <n v="4"/>
    <n v="4"/>
    <n v="2.75"/>
    <n v="7"/>
    <n v="7"/>
    <n v="6"/>
    <n v="4"/>
    <n v="6"/>
    <n v="6"/>
    <n v="6"/>
    <n v="7"/>
    <n v="7"/>
    <n v="6"/>
    <n v="5"/>
    <n v="4"/>
    <n v="5"/>
    <n v="5"/>
  </r>
  <r>
    <n v="6"/>
    <x v="1"/>
    <n v="5"/>
    <x v="0"/>
    <x v="0"/>
    <n v="3"/>
    <n v="2"/>
    <n v="9"/>
    <n v="8"/>
    <n v="8"/>
    <n v="7"/>
    <n v="8"/>
    <n v="1"/>
    <n v="1"/>
    <n v="2"/>
    <n v="2"/>
    <n v="1.5"/>
    <n v="4"/>
    <n v="6"/>
    <n v="5"/>
    <n v="5"/>
    <n v="5"/>
    <n v="5"/>
    <n v="7"/>
    <n v="6"/>
    <n v="6"/>
    <n v="5"/>
    <n v="5"/>
    <n v="4"/>
    <n v="4"/>
    <n v="4.5"/>
  </r>
  <r>
    <n v="7"/>
    <x v="5"/>
    <n v="3"/>
    <x v="2"/>
    <x v="1"/>
    <n v="4"/>
    <n v="2"/>
    <n v="9"/>
    <n v="9"/>
    <n v="8"/>
    <n v="7"/>
    <n v="8.25"/>
    <n v="2"/>
    <n v="1"/>
    <n v="4"/>
    <n v="2"/>
    <n v="2.25"/>
    <n v="7"/>
    <n v="7"/>
    <n v="5"/>
    <n v="5"/>
    <n v="6"/>
    <n v="6"/>
    <n v="7"/>
    <n v="8"/>
    <n v="7"/>
    <n v="6"/>
    <n v="5"/>
    <n v="4"/>
    <n v="5"/>
    <n v="5"/>
  </r>
  <r>
    <n v="8"/>
    <x v="2"/>
    <n v="2"/>
    <x v="3"/>
    <x v="3"/>
    <n v="3"/>
    <n v="2"/>
    <n v="9"/>
    <n v="9"/>
    <n v="8"/>
    <n v="8"/>
    <n v="8.5"/>
    <n v="2"/>
    <n v="2"/>
    <n v="1"/>
    <n v="3"/>
    <n v="2"/>
    <n v="4"/>
    <n v="6"/>
    <n v="6"/>
    <n v="6"/>
    <n v="5.5"/>
    <n v="6"/>
    <n v="7"/>
    <n v="8"/>
    <n v="6"/>
    <n v="4"/>
    <n v="4"/>
    <n v="4"/>
    <n v="4"/>
    <n v="4"/>
  </r>
  <r>
    <n v="9"/>
    <x v="6"/>
    <n v="7"/>
    <x v="3"/>
    <x v="4"/>
    <n v="2"/>
    <n v="1"/>
    <n v="7"/>
    <n v="9"/>
    <n v="7"/>
    <n v="7"/>
    <n v="7.5"/>
    <n v="3"/>
    <n v="4"/>
    <n v="3"/>
    <n v="1"/>
    <n v="2.75"/>
    <n v="4"/>
    <n v="7"/>
    <n v="6"/>
    <n v="6"/>
    <n v="5.75"/>
    <n v="8"/>
    <n v="6"/>
    <n v="7"/>
    <n v="7"/>
    <n v="5"/>
    <n v="5"/>
    <n v="4"/>
    <n v="6"/>
    <n v="5"/>
  </r>
  <r>
    <n v="10"/>
    <x v="6"/>
    <n v="4"/>
    <x v="0"/>
    <x v="0"/>
    <n v="8"/>
    <n v="1"/>
    <n v="7"/>
    <n v="8"/>
    <n v="9"/>
    <n v="8"/>
    <n v="8"/>
    <n v="1"/>
    <n v="4"/>
    <n v="1"/>
    <n v="3"/>
    <n v="2.25"/>
    <n v="5"/>
    <n v="6"/>
    <n v="4"/>
    <n v="6"/>
    <n v="5.25"/>
    <n v="7"/>
    <n v="7"/>
    <n v="7"/>
    <n v="7"/>
    <n v="5"/>
    <n v="5"/>
    <n v="5"/>
    <n v="5"/>
    <n v="5"/>
  </r>
  <r>
    <n v="11"/>
    <x v="7"/>
    <n v="5"/>
    <x v="2"/>
    <x v="1"/>
    <n v="5"/>
    <n v="2"/>
    <n v="9"/>
    <n v="9"/>
    <n v="9"/>
    <n v="7"/>
    <n v="8.5"/>
    <n v="1"/>
    <n v="4"/>
    <n v="3"/>
    <n v="4"/>
    <n v="3"/>
    <n v="7"/>
    <n v="6"/>
    <n v="4"/>
    <n v="6"/>
    <n v="5.75"/>
    <n v="8"/>
    <n v="8"/>
    <n v="7"/>
    <n v="8"/>
    <n v="4"/>
    <n v="5"/>
    <n v="6"/>
    <n v="5"/>
    <n v="5"/>
  </r>
  <r>
    <n v="12"/>
    <x v="8"/>
    <n v="4"/>
    <x v="0"/>
    <x v="5"/>
    <n v="4"/>
    <n v="1"/>
    <n v="9"/>
    <n v="8"/>
    <n v="7"/>
    <n v="9"/>
    <n v="8.25"/>
    <n v="3"/>
    <n v="4"/>
    <n v="1"/>
    <n v="1"/>
    <n v="2.25"/>
    <n v="7"/>
    <n v="4"/>
    <n v="7"/>
    <n v="6"/>
    <n v="6"/>
    <n v="8"/>
    <n v="7"/>
    <n v="8"/>
    <n v="7"/>
    <n v="4"/>
    <n v="5"/>
    <n v="6"/>
    <n v="5"/>
    <n v="5"/>
  </r>
  <r>
    <n v="13"/>
    <x v="9"/>
    <n v="5"/>
    <x v="0"/>
    <x v="5"/>
    <n v="2"/>
    <n v="2"/>
    <n v="9"/>
    <n v="8"/>
    <n v="7"/>
    <n v="8"/>
    <n v="8"/>
    <n v="4"/>
    <n v="2"/>
    <n v="3"/>
    <n v="2"/>
    <n v="2.75"/>
    <n v="4"/>
    <n v="6"/>
    <n v="7"/>
    <n v="5"/>
    <n v="5.5"/>
    <n v="9"/>
    <n v="6"/>
    <n v="8"/>
    <n v="6"/>
    <n v="5"/>
    <n v="5"/>
    <n v="6"/>
    <n v="5"/>
    <n v="5.25"/>
  </r>
  <r>
    <n v="14"/>
    <x v="10"/>
    <n v="3"/>
    <x v="2"/>
    <x v="2"/>
    <n v="2"/>
    <n v="1"/>
    <n v="8"/>
    <n v="8"/>
    <n v="8"/>
    <n v="8"/>
    <n v="8"/>
    <n v="2"/>
    <n v="2"/>
    <n v="1"/>
    <n v="4"/>
    <n v="2.25"/>
    <n v="5"/>
    <n v="4"/>
    <n v="5"/>
    <n v="4"/>
    <n v="4.5"/>
    <n v="7"/>
    <n v="8"/>
    <n v="6"/>
    <n v="6"/>
    <n v="4"/>
    <n v="5"/>
    <n v="4"/>
    <n v="4"/>
    <n v="4.25"/>
  </r>
  <r>
    <n v="15"/>
    <x v="11"/>
    <n v="7"/>
    <x v="2"/>
    <x v="0"/>
    <n v="4"/>
    <n v="1"/>
    <n v="8"/>
    <n v="8"/>
    <n v="7"/>
    <n v="9"/>
    <n v="8"/>
    <n v="4"/>
    <n v="3"/>
    <n v="3"/>
    <n v="1"/>
    <n v="2.75"/>
    <n v="7"/>
    <n v="6"/>
    <n v="5"/>
    <n v="5"/>
    <n v="5.75"/>
    <n v="5"/>
    <n v="7"/>
    <n v="7"/>
    <n v="6"/>
    <n v="5"/>
    <n v="4"/>
    <n v="5"/>
    <n v="5"/>
    <n v="4.75"/>
  </r>
  <r>
    <n v="16"/>
    <x v="12"/>
    <n v="3"/>
    <x v="0"/>
    <x v="6"/>
    <n v="2"/>
    <n v="2"/>
    <n v="9"/>
    <n v="9"/>
    <n v="7"/>
    <n v="9"/>
    <n v="8.5"/>
    <n v="1"/>
    <n v="3"/>
    <n v="2"/>
    <n v="2"/>
    <n v="2"/>
    <n v="7"/>
    <n v="7"/>
    <n v="5"/>
    <n v="7"/>
    <n v="6.5"/>
    <n v="8"/>
    <n v="8"/>
    <n v="7"/>
    <n v="7"/>
    <n v="6"/>
    <n v="5"/>
    <n v="6"/>
    <n v="5"/>
    <n v="5.5"/>
  </r>
  <r>
    <n v="17"/>
    <x v="1"/>
    <n v="1"/>
    <x v="3"/>
    <x v="7"/>
    <n v="5"/>
    <n v="2"/>
    <n v="9"/>
    <n v="9"/>
    <n v="9"/>
    <n v="7"/>
    <n v="8.5"/>
    <n v="3"/>
    <n v="1"/>
    <n v="1"/>
    <n v="2"/>
    <n v="1.75"/>
    <n v="6"/>
    <n v="6"/>
    <n v="7"/>
    <n v="6"/>
    <n v="6.25"/>
    <n v="7"/>
    <n v="6"/>
    <n v="6"/>
    <n v="7"/>
    <n v="5"/>
    <n v="6"/>
    <n v="5"/>
    <n v="5"/>
    <n v="5.25"/>
  </r>
  <r>
    <n v="18"/>
    <x v="13"/>
    <n v="5"/>
    <x v="2"/>
    <x v="8"/>
    <n v="3"/>
    <n v="2"/>
    <n v="9"/>
    <n v="8"/>
    <n v="7"/>
    <n v="9"/>
    <n v="8.25"/>
    <n v="3"/>
    <n v="1"/>
    <n v="1"/>
    <n v="2"/>
    <n v="1.75"/>
    <n v="6"/>
    <n v="7"/>
    <n v="7"/>
    <n v="5"/>
    <n v="6.25"/>
    <n v="7"/>
    <n v="7"/>
    <n v="6"/>
    <n v="7"/>
    <n v="5"/>
    <n v="5"/>
    <n v="5"/>
    <n v="6"/>
    <n v="5.25"/>
  </r>
  <r>
    <n v="19"/>
    <x v="14"/>
    <n v="2"/>
    <x v="0"/>
    <x v="0"/>
    <n v="5"/>
    <n v="2"/>
    <n v="7"/>
    <n v="9"/>
    <n v="8"/>
    <n v="9"/>
    <n v="8.25"/>
    <n v="3"/>
    <n v="2"/>
    <n v="2"/>
    <n v="4"/>
    <n v="2.75"/>
    <n v="6"/>
    <n v="4"/>
    <n v="4"/>
    <n v="6"/>
    <n v="5"/>
    <n v="8"/>
    <n v="7"/>
    <n v="7"/>
    <n v="7"/>
    <n v="5"/>
    <n v="5"/>
    <n v="5"/>
    <n v="4"/>
    <n v="4.75"/>
  </r>
  <r>
    <n v="20"/>
    <x v="3"/>
    <n v="1"/>
    <x v="0"/>
    <x v="0"/>
    <n v="8"/>
    <n v="2"/>
    <n v="7"/>
    <n v="9"/>
    <n v="9"/>
    <n v="7"/>
    <n v="8"/>
    <n v="4"/>
    <n v="4"/>
    <n v="4"/>
    <n v="2"/>
    <n v="3.5"/>
    <n v="5"/>
    <n v="7"/>
    <n v="4"/>
    <n v="4"/>
    <n v="5"/>
    <n v="8"/>
    <n v="6"/>
    <n v="7"/>
    <n v="7"/>
    <n v="5"/>
    <n v="6"/>
    <n v="6"/>
    <n v="5"/>
    <n v="5.5"/>
  </r>
  <r>
    <n v="21"/>
    <x v="15"/>
    <n v="6"/>
    <x v="2"/>
    <x v="8"/>
    <n v="5"/>
    <n v="2"/>
    <n v="9"/>
    <n v="8"/>
    <n v="8"/>
    <n v="8"/>
    <n v="8.25"/>
    <n v="1"/>
    <n v="4"/>
    <n v="3"/>
    <n v="1"/>
    <n v="2.25"/>
    <n v="6"/>
    <n v="4"/>
    <n v="5"/>
    <n v="4"/>
    <n v="4.75"/>
    <n v="7"/>
    <n v="8"/>
    <n v="6"/>
    <n v="6"/>
    <n v="5"/>
    <n v="5"/>
    <n v="5"/>
    <n v="4"/>
    <n v="4.75"/>
  </r>
  <r>
    <n v="22"/>
    <x v="16"/>
    <n v="7"/>
    <x v="2"/>
    <x v="5"/>
    <n v="6"/>
    <n v="1"/>
    <n v="9"/>
    <n v="9"/>
    <n v="7"/>
    <n v="9"/>
    <n v="8.5"/>
    <n v="3"/>
    <n v="4"/>
    <n v="2"/>
    <n v="2"/>
    <n v="2.75"/>
    <n v="7"/>
    <n v="4"/>
    <n v="4"/>
    <n v="4"/>
    <n v="4.75"/>
    <n v="7"/>
    <n v="8"/>
    <n v="7"/>
    <n v="7"/>
    <n v="4"/>
    <n v="5"/>
    <n v="5"/>
    <n v="4"/>
    <n v="4.5"/>
  </r>
  <r>
    <n v="23"/>
    <x v="1"/>
    <n v="2"/>
    <x v="0"/>
    <x v="7"/>
    <n v="4"/>
    <n v="1"/>
    <n v="8"/>
    <n v="8"/>
    <n v="9"/>
    <n v="9"/>
    <n v="8.5"/>
    <n v="4"/>
    <n v="2"/>
    <n v="1"/>
    <n v="4"/>
    <n v="2.75"/>
    <n v="7"/>
    <n v="4"/>
    <n v="6"/>
    <n v="6"/>
    <n v="5.75"/>
    <n v="7"/>
    <n v="7"/>
    <n v="8"/>
    <n v="8"/>
    <n v="4"/>
    <n v="5"/>
    <n v="5"/>
    <n v="5"/>
    <n v="4.75"/>
  </r>
  <r>
    <n v="24"/>
    <x v="9"/>
    <n v="6"/>
    <x v="0"/>
    <x v="1"/>
    <n v="5"/>
    <n v="2"/>
    <n v="9"/>
    <n v="8"/>
    <n v="7"/>
    <n v="9"/>
    <n v="8.25"/>
    <n v="4"/>
    <n v="3"/>
    <n v="4"/>
    <n v="2"/>
    <n v="3.25"/>
    <n v="4"/>
    <n v="7"/>
    <n v="4"/>
    <n v="5"/>
    <n v="5"/>
    <n v="7"/>
    <n v="7"/>
    <n v="7"/>
    <n v="7"/>
    <n v="5"/>
    <n v="4"/>
    <n v="5"/>
    <n v="5"/>
    <n v="4.75"/>
  </r>
  <r>
    <n v="25"/>
    <x v="17"/>
    <n v="1"/>
    <x v="2"/>
    <x v="4"/>
    <n v="4"/>
    <n v="1"/>
    <n v="9"/>
    <n v="8"/>
    <n v="8"/>
    <n v="7"/>
    <n v="8"/>
    <n v="2"/>
    <n v="4"/>
    <n v="1"/>
    <n v="3"/>
    <n v="2.5"/>
    <n v="4"/>
    <n v="6"/>
    <n v="6"/>
    <n v="4"/>
    <n v="5"/>
    <n v="7"/>
    <n v="7"/>
    <n v="7"/>
    <n v="6"/>
    <n v="5"/>
    <n v="4"/>
    <n v="4"/>
    <n v="5"/>
    <n v="4.5"/>
  </r>
  <r>
    <n v="26"/>
    <x v="5"/>
    <n v="4"/>
    <x v="3"/>
    <x v="5"/>
    <n v="5"/>
    <n v="1"/>
    <n v="8"/>
    <n v="8"/>
    <n v="9"/>
    <n v="7"/>
    <n v="8"/>
    <n v="1"/>
    <n v="3"/>
    <n v="3"/>
    <n v="2"/>
    <n v="2.25"/>
    <n v="5"/>
    <n v="5"/>
    <n v="7"/>
    <n v="4"/>
    <n v="5.25"/>
    <n v="6"/>
    <n v="7"/>
    <n v="6"/>
    <n v="7"/>
    <n v="5"/>
    <n v="4"/>
    <n v="5"/>
    <n v="4"/>
    <n v="4.5"/>
  </r>
  <r>
    <n v="27"/>
    <x v="0"/>
    <n v="4"/>
    <x v="2"/>
    <x v="6"/>
    <n v="5"/>
    <n v="1"/>
    <n v="8"/>
    <n v="8"/>
    <n v="8"/>
    <n v="8"/>
    <n v="8"/>
    <n v="4"/>
    <n v="4"/>
    <n v="4"/>
    <n v="3"/>
    <n v="3.75"/>
    <n v="7"/>
    <n v="7"/>
    <n v="6"/>
    <n v="5"/>
    <n v="6.25"/>
    <n v="9"/>
    <n v="8"/>
    <n v="8"/>
    <n v="7"/>
    <n v="6"/>
    <n v="4"/>
    <n v="6"/>
    <n v="6"/>
    <n v="5.5"/>
  </r>
  <r>
    <n v="28"/>
    <x v="6"/>
    <n v="1"/>
    <x v="0"/>
    <x v="5"/>
    <n v="4"/>
    <n v="2"/>
    <n v="8"/>
    <n v="9"/>
    <n v="8"/>
    <n v="8"/>
    <n v="8.25"/>
    <n v="3"/>
    <n v="3"/>
    <n v="4"/>
    <n v="2"/>
    <n v="3"/>
    <n v="7"/>
    <n v="5"/>
    <n v="7"/>
    <n v="4"/>
    <n v="5.75"/>
    <n v="8"/>
    <n v="8"/>
    <n v="7"/>
    <n v="7"/>
    <n v="5"/>
    <n v="5"/>
    <n v="5"/>
    <n v="6"/>
    <n v="5.25"/>
  </r>
  <r>
    <n v="29"/>
    <x v="16"/>
    <n v="3"/>
    <x v="0"/>
    <x v="1"/>
    <n v="6"/>
    <n v="2"/>
    <n v="7"/>
    <n v="8"/>
    <n v="9"/>
    <n v="8"/>
    <n v="8"/>
    <n v="4"/>
    <n v="1"/>
    <n v="3"/>
    <n v="1"/>
    <n v="2.25"/>
    <n v="6"/>
    <n v="6"/>
    <n v="7"/>
    <n v="5"/>
    <n v="6"/>
    <n v="7"/>
    <n v="7"/>
    <n v="7"/>
    <n v="7"/>
    <n v="5"/>
    <n v="5"/>
    <n v="5"/>
    <n v="4"/>
    <n v="4.75"/>
  </r>
  <r>
    <n v="30"/>
    <x v="10"/>
    <n v="6"/>
    <x v="0"/>
    <x v="3"/>
    <n v="8"/>
    <n v="2"/>
    <n v="7"/>
    <n v="9"/>
    <n v="9"/>
    <n v="7"/>
    <n v="8"/>
    <n v="2"/>
    <n v="4"/>
    <n v="2"/>
    <n v="2"/>
    <n v="2.5"/>
    <n v="6"/>
    <n v="6"/>
    <n v="7"/>
    <n v="4"/>
    <n v="5.75"/>
    <n v="8"/>
    <n v="7"/>
    <n v="6"/>
    <n v="7"/>
    <n v="5"/>
    <n v="5"/>
    <n v="6"/>
    <n v="5"/>
    <n v="5.25"/>
  </r>
  <r>
    <n v="31"/>
    <x v="6"/>
    <n v="6"/>
    <x v="0"/>
    <x v="7"/>
    <n v="4"/>
    <n v="2"/>
    <n v="7"/>
    <n v="8"/>
    <n v="9"/>
    <n v="7"/>
    <n v="7.75"/>
    <n v="4"/>
    <n v="1"/>
    <n v="3"/>
    <n v="3"/>
    <n v="2.75"/>
    <n v="7"/>
    <n v="5"/>
    <n v="5"/>
    <n v="5"/>
    <n v="5.5"/>
    <n v="8"/>
    <n v="7"/>
    <n v="6"/>
    <n v="6"/>
    <n v="4"/>
    <n v="5"/>
    <n v="5"/>
    <n v="4"/>
    <n v="4.5"/>
  </r>
  <r>
    <n v="32"/>
    <x v="17"/>
    <n v="2"/>
    <x v="0"/>
    <x v="1"/>
    <n v="4"/>
    <n v="1"/>
    <n v="8"/>
    <n v="9"/>
    <n v="7"/>
    <n v="7"/>
    <n v="7.75"/>
    <n v="2"/>
    <n v="1"/>
    <n v="3"/>
    <n v="1"/>
    <n v="1.75"/>
    <n v="7"/>
    <n v="7"/>
    <n v="6"/>
    <n v="6"/>
    <n v="6.5"/>
    <n v="6"/>
    <n v="7"/>
    <n v="8"/>
    <n v="8"/>
    <n v="5"/>
    <n v="4"/>
    <n v="5"/>
    <n v="5"/>
    <n v="4.75"/>
  </r>
  <r>
    <n v="33"/>
    <x v="13"/>
    <n v="2"/>
    <x v="3"/>
    <x v="6"/>
    <n v="5"/>
    <n v="1"/>
    <n v="9"/>
    <n v="9"/>
    <n v="8"/>
    <n v="8"/>
    <n v="8.5"/>
    <n v="2"/>
    <n v="1"/>
    <n v="1"/>
    <n v="4"/>
    <n v="2"/>
    <n v="7"/>
    <n v="4"/>
    <n v="7"/>
    <n v="7"/>
    <n v="6.25"/>
    <n v="6"/>
    <n v="7"/>
    <n v="7"/>
    <n v="7"/>
    <n v="6"/>
    <n v="5"/>
    <n v="5"/>
    <n v="6"/>
    <n v="5.5"/>
  </r>
  <r>
    <n v="34"/>
    <x v="4"/>
    <n v="4"/>
    <x v="2"/>
    <x v="0"/>
    <n v="8"/>
    <n v="1"/>
    <n v="9"/>
    <n v="8"/>
    <n v="9"/>
    <n v="7"/>
    <n v="8.25"/>
    <n v="2"/>
    <n v="4"/>
    <n v="3"/>
    <n v="3"/>
    <n v="3"/>
    <n v="7"/>
    <n v="5"/>
    <n v="5"/>
    <n v="6"/>
    <n v="5.75"/>
    <n v="8"/>
    <n v="7"/>
    <n v="7"/>
    <n v="7"/>
    <n v="5"/>
    <n v="5"/>
    <n v="5"/>
    <n v="5"/>
    <n v="5"/>
  </r>
  <r>
    <n v="35"/>
    <x v="18"/>
    <n v="5"/>
    <x v="0"/>
    <x v="1"/>
    <n v="8"/>
    <n v="1"/>
    <n v="8"/>
    <n v="8"/>
    <n v="9"/>
    <n v="7"/>
    <n v="8"/>
    <n v="4"/>
    <n v="2"/>
    <n v="2"/>
    <n v="4"/>
    <n v="3"/>
    <n v="7"/>
    <n v="5"/>
    <n v="4"/>
    <n v="5"/>
    <n v="5.25"/>
    <n v="7"/>
    <n v="6"/>
    <n v="7"/>
    <n v="7"/>
    <n v="5"/>
    <n v="5"/>
    <n v="5"/>
    <n v="6"/>
    <n v="5.25"/>
  </r>
  <r>
    <n v="36"/>
    <x v="3"/>
    <n v="6"/>
    <x v="2"/>
    <x v="2"/>
    <n v="5"/>
    <n v="2"/>
    <n v="9"/>
    <n v="8"/>
    <n v="8"/>
    <n v="8"/>
    <n v="8.25"/>
    <n v="2"/>
    <n v="4"/>
    <n v="3"/>
    <n v="2"/>
    <n v="2.75"/>
    <n v="6"/>
    <n v="5"/>
    <n v="5"/>
    <n v="6"/>
    <n v="5.5"/>
    <n v="6"/>
    <n v="7"/>
    <n v="7"/>
    <n v="7"/>
    <n v="5"/>
    <n v="5"/>
    <n v="5"/>
    <n v="5"/>
    <n v="5"/>
  </r>
  <r>
    <n v="37"/>
    <x v="14"/>
    <n v="2"/>
    <x v="0"/>
    <x v="2"/>
    <n v="6"/>
    <n v="2"/>
    <n v="8"/>
    <n v="8"/>
    <n v="9"/>
    <n v="7"/>
    <n v="8"/>
    <n v="3"/>
    <n v="2"/>
    <n v="2"/>
    <n v="4"/>
    <n v="2.75"/>
    <n v="6"/>
    <n v="5"/>
    <n v="7"/>
    <n v="5"/>
    <n v="5.75"/>
    <n v="7"/>
    <n v="7"/>
    <n v="6"/>
    <n v="8"/>
    <n v="6"/>
    <n v="6"/>
    <n v="5"/>
    <n v="5"/>
    <n v="5.5"/>
  </r>
  <r>
    <n v="38"/>
    <x v="12"/>
    <n v="5"/>
    <x v="1"/>
    <x v="3"/>
    <n v="7"/>
    <n v="1"/>
    <n v="8"/>
    <n v="9"/>
    <n v="9"/>
    <n v="7"/>
    <n v="8.25"/>
    <n v="2"/>
    <n v="2"/>
    <n v="1"/>
    <n v="2"/>
    <n v="1.75"/>
    <n v="6"/>
    <n v="6"/>
    <n v="6"/>
    <n v="7"/>
    <n v="6.25"/>
    <n v="5"/>
    <n v="7"/>
    <n v="7"/>
    <n v="7"/>
    <n v="5"/>
    <n v="5"/>
    <n v="5"/>
    <n v="6"/>
    <n v="5.25"/>
  </r>
  <r>
    <n v="39"/>
    <x v="18"/>
    <n v="2"/>
    <x v="2"/>
    <x v="6"/>
    <n v="6"/>
    <n v="2"/>
    <n v="9"/>
    <n v="8"/>
    <n v="9"/>
    <n v="8"/>
    <n v="8.5"/>
    <n v="4"/>
    <n v="3"/>
    <n v="1"/>
    <n v="1"/>
    <n v="2.25"/>
    <n v="4"/>
    <n v="4"/>
    <n v="4"/>
    <n v="7"/>
    <n v="4.75"/>
    <n v="7"/>
    <n v="7"/>
    <n v="6"/>
    <n v="7"/>
    <n v="4"/>
    <n v="5"/>
    <n v="4"/>
    <n v="5"/>
    <n v="4.5"/>
  </r>
  <r>
    <n v="40"/>
    <x v="16"/>
    <n v="3"/>
    <x v="0"/>
    <x v="3"/>
    <n v="3"/>
    <n v="2"/>
    <n v="9"/>
    <n v="9"/>
    <n v="9"/>
    <n v="8"/>
    <n v="8.75"/>
    <n v="2"/>
    <n v="2"/>
    <n v="2"/>
    <n v="4"/>
    <n v="2.5"/>
    <n v="6"/>
    <n v="4"/>
    <n v="6"/>
    <n v="4"/>
    <n v="5"/>
    <n v="6"/>
    <n v="7"/>
    <n v="7"/>
    <n v="7"/>
    <n v="5"/>
    <n v="5"/>
    <n v="6"/>
    <n v="4"/>
    <n v="5"/>
  </r>
  <r>
    <n v="41"/>
    <x v="15"/>
    <n v="6"/>
    <x v="0"/>
    <x v="7"/>
    <n v="7"/>
    <n v="2"/>
    <n v="9"/>
    <n v="9"/>
    <n v="7"/>
    <n v="8"/>
    <n v="8.25"/>
    <n v="3"/>
    <n v="1"/>
    <n v="3"/>
    <n v="1"/>
    <n v="2"/>
    <n v="6"/>
    <n v="5"/>
    <n v="6"/>
    <n v="4"/>
    <n v="5.25"/>
    <n v="6"/>
    <n v="6"/>
    <n v="7"/>
    <n v="7"/>
    <n v="5"/>
    <n v="5"/>
    <n v="4"/>
    <n v="5"/>
    <n v="4.75"/>
  </r>
  <r>
    <n v="42"/>
    <x v="13"/>
    <n v="1"/>
    <x v="0"/>
    <x v="5"/>
    <n v="8"/>
    <n v="1"/>
    <n v="7"/>
    <n v="8"/>
    <n v="9"/>
    <n v="7"/>
    <n v="7.75"/>
    <n v="2"/>
    <n v="1"/>
    <n v="3"/>
    <n v="4"/>
    <n v="2.5"/>
    <n v="7"/>
    <n v="5"/>
    <n v="6"/>
    <n v="4"/>
    <n v="5.5"/>
    <n v="6"/>
    <n v="7"/>
    <n v="7"/>
    <n v="7"/>
    <n v="5"/>
    <n v="5"/>
    <n v="5"/>
    <n v="4"/>
    <n v="4.75"/>
  </r>
  <r>
    <n v="43"/>
    <x v="1"/>
    <n v="6"/>
    <x v="0"/>
    <x v="7"/>
    <n v="7"/>
    <n v="1"/>
    <n v="9"/>
    <n v="8"/>
    <n v="9"/>
    <n v="7"/>
    <n v="8.25"/>
    <n v="3"/>
    <n v="4"/>
    <n v="2"/>
    <n v="3"/>
    <n v="3"/>
    <n v="7"/>
    <n v="5"/>
    <n v="7"/>
    <n v="7"/>
    <n v="6.5"/>
    <n v="6"/>
    <n v="6"/>
    <n v="7"/>
    <n v="7"/>
    <n v="5"/>
    <n v="5"/>
    <n v="5"/>
    <n v="5"/>
    <n v="5"/>
  </r>
  <r>
    <n v="44"/>
    <x v="19"/>
    <n v="6"/>
    <x v="3"/>
    <x v="8"/>
    <n v="3"/>
    <n v="2"/>
    <n v="7"/>
    <n v="8"/>
    <n v="8"/>
    <n v="7"/>
    <n v="7.5"/>
    <n v="3"/>
    <n v="4"/>
    <n v="1"/>
    <n v="1"/>
    <n v="2.25"/>
    <n v="7"/>
    <n v="6"/>
    <n v="7"/>
    <n v="6"/>
    <n v="6.5"/>
    <n v="6"/>
    <n v="6"/>
    <n v="6"/>
    <n v="7"/>
    <n v="4"/>
    <n v="5"/>
    <n v="4"/>
    <n v="5"/>
    <n v="4.5"/>
  </r>
  <r>
    <n v="45"/>
    <x v="20"/>
    <n v="7"/>
    <x v="0"/>
    <x v="3"/>
    <n v="3"/>
    <n v="2"/>
    <n v="7"/>
    <n v="8"/>
    <n v="8"/>
    <n v="8"/>
    <n v="7.75"/>
    <n v="1"/>
    <n v="1"/>
    <n v="3"/>
    <n v="2"/>
    <n v="1.75"/>
    <n v="4"/>
    <n v="6"/>
    <n v="5"/>
    <n v="6"/>
    <n v="5.25"/>
    <n v="6"/>
    <n v="6"/>
    <n v="6"/>
    <n v="6"/>
    <n v="6"/>
    <n v="5"/>
    <n v="4"/>
    <n v="5"/>
    <n v="5"/>
  </r>
  <r>
    <n v="46"/>
    <x v="4"/>
    <n v="2"/>
    <x v="2"/>
    <x v="1"/>
    <n v="7"/>
    <n v="2"/>
    <n v="9"/>
    <n v="8"/>
    <n v="8"/>
    <n v="8"/>
    <n v="8.25"/>
    <n v="1"/>
    <n v="1"/>
    <n v="3"/>
    <n v="1"/>
    <n v="1.5"/>
    <n v="4"/>
    <n v="7"/>
    <n v="7"/>
    <n v="5"/>
    <n v="5.75"/>
    <n v="6"/>
    <n v="6"/>
    <n v="6"/>
    <n v="7"/>
    <n v="6"/>
    <n v="5"/>
    <n v="4"/>
    <n v="5"/>
    <n v="5"/>
  </r>
  <r>
    <n v="47"/>
    <x v="1"/>
    <n v="7"/>
    <x v="0"/>
    <x v="4"/>
    <n v="3"/>
    <n v="2"/>
    <n v="9"/>
    <n v="9"/>
    <n v="8"/>
    <n v="7"/>
    <n v="8.25"/>
    <n v="3"/>
    <n v="4"/>
    <n v="3"/>
    <n v="2"/>
    <n v="3"/>
    <n v="7"/>
    <n v="7"/>
    <n v="7"/>
    <n v="6"/>
    <n v="6.75"/>
    <n v="7"/>
    <n v="7"/>
    <n v="7"/>
    <n v="7"/>
    <n v="6"/>
    <n v="4"/>
    <n v="4"/>
    <n v="5"/>
    <n v="4.75"/>
  </r>
  <r>
    <n v="48"/>
    <x v="16"/>
    <n v="1"/>
    <x v="2"/>
    <x v="5"/>
    <n v="5"/>
    <n v="2"/>
    <n v="9"/>
    <n v="9"/>
    <n v="8"/>
    <n v="8"/>
    <n v="8.5"/>
    <n v="2"/>
    <n v="2"/>
    <n v="1"/>
    <n v="3"/>
    <n v="2"/>
    <n v="7"/>
    <n v="6"/>
    <n v="7"/>
    <n v="6"/>
    <n v="6.5"/>
    <n v="8"/>
    <n v="7"/>
    <n v="8"/>
    <n v="7"/>
    <n v="5"/>
    <n v="5"/>
    <n v="4"/>
    <n v="5"/>
    <n v="4.75"/>
  </r>
  <r>
    <n v="49"/>
    <x v="17"/>
    <n v="5"/>
    <x v="1"/>
    <x v="5"/>
    <n v="6"/>
    <n v="2"/>
    <n v="9"/>
    <n v="9"/>
    <n v="7"/>
    <n v="7"/>
    <n v="8"/>
    <n v="3"/>
    <n v="4"/>
    <n v="3"/>
    <n v="2"/>
    <n v="3"/>
    <n v="4"/>
    <n v="6"/>
    <n v="6"/>
    <n v="4"/>
    <n v="5"/>
    <n v="8"/>
    <n v="6"/>
    <n v="7"/>
    <n v="7"/>
    <n v="5"/>
    <n v="5"/>
    <n v="4"/>
    <n v="5"/>
    <n v="4.75"/>
  </r>
  <r>
    <n v="50"/>
    <x v="11"/>
    <n v="1"/>
    <x v="0"/>
    <x v="6"/>
    <n v="1"/>
    <n v="2"/>
    <n v="9"/>
    <n v="9"/>
    <n v="9"/>
    <n v="8"/>
    <n v="8.75"/>
    <n v="1"/>
    <n v="2"/>
    <n v="1"/>
    <n v="3"/>
    <n v="1.75"/>
    <n v="5"/>
    <n v="6"/>
    <n v="4"/>
    <n v="6"/>
    <n v="5.25"/>
    <n v="7"/>
    <n v="7"/>
    <n v="7"/>
    <n v="7"/>
    <n v="5"/>
    <n v="5"/>
    <n v="5"/>
    <n v="4"/>
    <n v="4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0A309-18AE-1043-ABBF-484A125D4A21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" firstHeaderRow="1" firstDataRow="1" firstDataCol="1"/>
  <pivotFields count="31">
    <pivotField showAll="0"/>
    <pivotField showAll="0">
      <items count="22">
        <item x="6"/>
        <item x="4"/>
        <item x="1"/>
        <item x="8"/>
        <item x="14"/>
        <item x="5"/>
        <item x="13"/>
        <item x="16"/>
        <item x="19"/>
        <item x="9"/>
        <item x="0"/>
        <item x="20"/>
        <item x="7"/>
        <item x="15"/>
        <item x="18"/>
        <item x="3"/>
        <item x="12"/>
        <item x="11"/>
        <item x="10"/>
        <item x="17"/>
        <item x="2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  <pivotField axis="axisRow" showAll="0">
      <items count="10">
        <item x="1"/>
        <item x="6"/>
        <item x="3"/>
        <item x="2"/>
        <item x="8"/>
        <item x="7"/>
        <item x="4"/>
        <item x="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"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Composite score (Job Satisfaction)" fld="30" subtotal="average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defaultColWidth="10.6640625" defaultRowHeight="14.25"/>
  <cols>
    <col min="1" max="1" width="11.6640625" style="2" customWidth="1"/>
    <col min="2" max="5" width="10.6640625" style="2"/>
    <col min="6" max="6" width="16.796875" style="2" customWidth="1"/>
    <col min="7" max="24" width="10.6640625" style="2"/>
    <col min="25" max="25" width="13.796875" style="2" customWidth="1"/>
    <col min="26" max="16384" width="10.6640625" style="2"/>
  </cols>
  <sheetData>
    <row r="1" spans="1:37" ht="14.65" thickBot="1">
      <c r="A1" s="16"/>
      <c r="B1" s="16"/>
      <c r="C1" s="16"/>
      <c r="D1" s="16"/>
      <c r="E1" s="16"/>
      <c r="F1" s="16"/>
      <c r="G1" s="16" t="s">
        <v>52</v>
      </c>
      <c r="H1" s="16"/>
      <c r="I1" s="16"/>
      <c r="J1" s="16"/>
      <c r="K1" s="16" t="s">
        <v>53</v>
      </c>
      <c r="L1" s="16"/>
      <c r="M1" s="16"/>
      <c r="N1" s="16"/>
      <c r="O1" s="16" t="s">
        <v>54</v>
      </c>
      <c r="P1" s="16"/>
      <c r="Q1" s="16"/>
      <c r="R1" s="16"/>
      <c r="S1" s="16" t="s">
        <v>50</v>
      </c>
      <c r="T1" s="16"/>
      <c r="U1" s="16"/>
      <c r="V1" s="16"/>
      <c r="W1" s="16" t="s">
        <v>51</v>
      </c>
    </row>
    <row r="2" spans="1:37" ht="54" customHeight="1">
      <c r="A2" s="27"/>
      <c r="B2" s="104"/>
      <c r="C2" s="104"/>
      <c r="D2" s="104"/>
      <c r="E2" s="104"/>
      <c r="F2" s="105"/>
      <c r="G2" s="106" t="s">
        <v>55</v>
      </c>
      <c r="H2" s="107"/>
      <c r="I2" s="107"/>
      <c r="J2" s="108"/>
      <c r="K2" s="109" t="s">
        <v>22</v>
      </c>
      <c r="L2" s="110"/>
      <c r="M2" s="110"/>
      <c r="N2" s="111"/>
      <c r="O2" s="106" t="s">
        <v>58</v>
      </c>
      <c r="P2" s="107"/>
      <c r="Q2" s="107"/>
      <c r="R2" s="108"/>
      <c r="S2" s="115" t="s">
        <v>56</v>
      </c>
      <c r="T2" s="116"/>
      <c r="U2" s="116"/>
      <c r="V2" s="117"/>
      <c r="W2" s="112" t="s">
        <v>57</v>
      </c>
      <c r="X2" s="113"/>
      <c r="Y2" s="113"/>
      <c r="Z2" s="114"/>
    </row>
    <row r="3" spans="1:37" s="3" customFormat="1" ht="68.75" customHeight="1">
      <c r="A3" s="28" t="s">
        <v>30</v>
      </c>
      <c r="B3" s="19" t="s">
        <v>24</v>
      </c>
      <c r="C3" s="4" t="s">
        <v>25</v>
      </c>
      <c r="D3" s="20" t="s">
        <v>23</v>
      </c>
      <c r="E3" s="4" t="s">
        <v>27</v>
      </c>
      <c r="F3" s="21" t="s">
        <v>28</v>
      </c>
      <c r="G3" s="20" t="s">
        <v>2</v>
      </c>
      <c r="H3" s="4" t="s">
        <v>3</v>
      </c>
      <c r="I3" s="4" t="s">
        <v>4</v>
      </c>
      <c r="J3" s="21" t="s">
        <v>5</v>
      </c>
      <c r="K3" s="20" t="s">
        <v>6</v>
      </c>
      <c r="L3" s="4" t="s">
        <v>7</v>
      </c>
      <c r="M3" s="4" t="s">
        <v>8</v>
      </c>
      <c r="N3" s="21" t="s">
        <v>9</v>
      </c>
      <c r="O3" s="20" t="s">
        <v>10</v>
      </c>
      <c r="P3" s="4" t="s">
        <v>11</v>
      </c>
      <c r="Q3" s="4" t="s">
        <v>12</v>
      </c>
      <c r="R3" s="21" t="s">
        <v>13</v>
      </c>
      <c r="S3" s="20" t="s">
        <v>18</v>
      </c>
      <c r="T3" s="4" t="s">
        <v>19</v>
      </c>
      <c r="U3" s="4" t="s">
        <v>20</v>
      </c>
      <c r="V3" s="21" t="s">
        <v>21</v>
      </c>
      <c r="W3" s="20" t="s">
        <v>14</v>
      </c>
      <c r="X3" s="4" t="s">
        <v>15</v>
      </c>
      <c r="Y3" s="4" t="s">
        <v>16</v>
      </c>
      <c r="Z3" s="21" t="s">
        <v>17</v>
      </c>
      <c r="AE3" s="2"/>
      <c r="AF3" s="2"/>
      <c r="AG3" s="2"/>
      <c r="AH3" s="2"/>
      <c r="AI3" s="2"/>
      <c r="AJ3" s="2"/>
      <c r="AK3" s="2"/>
    </row>
    <row r="4" spans="1:37">
      <c r="A4" s="29">
        <v>1</v>
      </c>
      <c r="B4" s="5">
        <v>4</v>
      </c>
      <c r="C4" s="5">
        <v>2</v>
      </c>
      <c r="D4" s="22">
        <v>32</v>
      </c>
      <c r="E4" s="5">
        <v>7</v>
      </c>
      <c r="F4" s="23">
        <v>1</v>
      </c>
      <c r="G4" s="22">
        <v>7</v>
      </c>
      <c r="H4" s="5">
        <v>8</v>
      </c>
      <c r="I4" s="5">
        <v>7</v>
      </c>
      <c r="J4" s="23">
        <v>8</v>
      </c>
      <c r="K4" s="22">
        <v>4</v>
      </c>
      <c r="L4" s="5">
        <v>1</v>
      </c>
      <c r="M4" s="5">
        <v>3</v>
      </c>
      <c r="N4" s="23">
        <v>3</v>
      </c>
      <c r="O4" s="22">
        <v>5</v>
      </c>
      <c r="P4" s="5">
        <v>4</v>
      </c>
      <c r="Q4" s="5">
        <v>6</v>
      </c>
      <c r="R4" s="23">
        <v>6</v>
      </c>
      <c r="S4" s="22">
        <v>6</v>
      </c>
      <c r="T4" s="31">
        <v>7</v>
      </c>
      <c r="U4" s="5">
        <v>6</v>
      </c>
      <c r="V4" s="23">
        <v>7</v>
      </c>
      <c r="W4" s="22">
        <v>5</v>
      </c>
      <c r="X4" s="5">
        <v>5</v>
      </c>
      <c r="Y4" s="5">
        <v>4</v>
      </c>
      <c r="Z4" s="23">
        <v>4</v>
      </c>
    </row>
    <row r="5" spans="1:37">
      <c r="A5" s="29">
        <v>2</v>
      </c>
      <c r="B5" s="5">
        <v>5</v>
      </c>
      <c r="C5" s="5">
        <v>2</v>
      </c>
      <c r="D5" s="22">
        <v>20</v>
      </c>
      <c r="E5" s="5">
        <v>6</v>
      </c>
      <c r="F5" s="23">
        <v>2</v>
      </c>
      <c r="G5" s="22">
        <v>9</v>
      </c>
      <c r="H5" s="5">
        <v>9</v>
      </c>
      <c r="I5" s="5">
        <v>7</v>
      </c>
      <c r="J5" s="23">
        <v>7</v>
      </c>
      <c r="K5" s="22">
        <v>2</v>
      </c>
      <c r="L5" s="5">
        <v>1</v>
      </c>
      <c r="M5" s="5">
        <v>3</v>
      </c>
      <c r="N5" s="23">
        <v>2</v>
      </c>
      <c r="O5" s="22">
        <v>6</v>
      </c>
      <c r="P5" s="5">
        <v>6</v>
      </c>
      <c r="Q5" s="5">
        <v>4</v>
      </c>
      <c r="R5" s="23">
        <v>6</v>
      </c>
      <c r="S5" s="22">
        <v>6</v>
      </c>
      <c r="T5" s="5">
        <v>7</v>
      </c>
      <c r="U5" s="5">
        <v>6</v>
      </c>
      <c r="V5" s="23">
        <v>7</v>
      </c>
      <c r="W5" s="22">
        <v>5</v>
      </c>
      <c r="X5" s="5">
        <v>6</v>
      </c>
      <c r="Y5" s="5">
        <v>4</v>
      </c>
      <c r="Z5" s="23">
        <v>4</v>
      </c>
    </row>
    <row r="6" spans="1:37">
      <c r="A6" s="29">
        <v>3</v>
      </c>
      <c r="B6" s="5">
        <v>1</v>
      </c>
      <c r="C6" s="5">
        <v>2</v>
      </c>
      <c r="D6" s="22">
        <v>45</v>
      </c>
      <c r="E6" s="5">
        <v>5</v>
      </c>
      <c r="F6" s="23">
        <v>2</v>
      </c>
      <c r="G6" s="22">
        <v>8</v>
      </c>
      <c r="H6" s="5">
        <v>8</v>
      </c>
      <c r="I6" s="5">
        <v>9</v>
      </c>
      <c r="J6" s="23">
        <v>7</v>
      </c>
      <c r="K6" s="22">
        <v>2</v>
      </c>
      <c r="L6" s="5">
        <v>2</v>
      </c>
      <c r="M6" s="5">
        <v>3</v>
      </c>
      <c r="N6" s="23">
        <v>3</v>
      </c>
      <c r="O6" s="22">
        <v>5</v>
      </c>
      <c r="P6" s="5">
        <v>4</v>
      </c>
      <c r="Q6" s="5">
        <v>7</v>
      </c>
      <c r="R6" s="23">
        <v>7</v>
      </c>
      <c r="S6" s="22">
        <v>6</v>
      </c>
      <c r="T6" s="5">
        <v>7</v>
      </c>
      <c r="U6" s="5">
        <v>7</v>
      </c>
      <c r="V6" s="23">
        <v>7</v>
      </c>
      <c r="W6" s="22">
        <v>5</v>
      </c>
      <c r="X6" s="5">
        <v>5</v>
      </c>
      <c r="Y6" s="5">
        <v>5</v>
      </c>
      <c r="Z6" s="23">
        <v>5</v>
      </c>
    </row>
    <row r="7" spans="1:37">
      <c r="A7" s="29">
        <v>4</v>
      </c>
      <c r="B7" s="5">
        <v>5</v>
      </c>
      <c r="C7" s="5">
        <v>3</v>
      </c>
      <c r="D7" s="22">
        <v>39</v>
      </c>
      <c r="E7" s="5">
        <v>7</v>
      </c>
      <c r="F7" s="23">
        <v>1</v>
      </c>
      <c r="G7" s="22">
        <v>8</v>
      </c>
      <c r="H7" s="5">
        <v>9</v>
      </c>
      <c r="I7" s="5">
        <v>8</v>
      </c>
      <c r="J7" s="23">
        <v>7</v>
      </c>
      <c r="K7" s="22">
        <v>3</v>
      </c>
      <c r="L7" s="5">
        <v>4</v>
      </c>
      <c r="M7" s="5">
        <v>2</v>
      </c>
      <c r="N7" s="23">
        <v>1</v>
      </c>
      <c r="O7" s="22">
        <v>7</v>
      </c>
      <c r="P7" s="5">
        <v>5</v>
      </c>
      <c r="Q7" s="5">
        <v>5</v>
      </c>
      <c r="R7" s="23">
        <v>4</v>
      </c>
      <c r="S7" s="22">
        <v>6</v>
      </c>
      <c r="T7" s="5">
        <v>7</v>
      </c>
      <c r="U7" s="5">
        <v>6</v>
      </c>
      <c r="V7" s="23">
        <v>7</v>
      </c>
      <c r="W7" s="22">
        <v>4</v>
      </c>
      <c r="X7" s="5">
        <v>5</v>
      </c>
      <c r="Y7" s="5">
        <v>4</v>
      </c>
      <c r="Z7" s="23">
        <v>5</v>
      </c>
    </row>
    <row r="8" spans="1:37">
      <c r="A8" s="29">
        <v>5</v>
      </c>
      <c r="B8" s="5">
        <v>1</v>
      </c>
      <c r="C8" s="5">
        <v>1</v>
      </c>
      <c r="D8" s="22">
        <v>19</v>
      </c>
      <c r="E8" s="5">
        <v>3</v>
      </c>
      <c r="F8" s="23">
        <v>1</v>
      </c>
      <c r="G8" s="22">
        <v>7</v>
      </c>
      <c r="H8" s="5">
        <v>8</v>
      </c>
      <c r="I8" s="5">
        <v>8</v>
      </c>
      <c r="J8" s="23">
        <v>8</v>
      </c>
      <c r="K8" s="22">
        <v>2</v>
      </c>
      <c r="L8" s="5">
        <v>1</v>
      </c>
      <c r="M8" s="5">
        <v>4</v>
      </c>
      <c r="N8" s="23">
        <v>4</v>
      </c>
      <c r="O8" s="22">
        <v>7</v>
      </c>
      <c r="P8" s="5">
        <v>7</v>
      </c>
      <c r="Q8" s="5">
        <v>6</v>
      </c>
      <c r="R8" s="23">
        <v>4</v>
      </c>
      <c r="S8" s="22">
        <v>6</v>
      </c>
      <c r="T8" s="5">
        <v>6</v>
      </c>
      <c r="U8" s="5">
        <v>7</v>
      </c>
      <c r="V8" s="23">
        <v>7</v>
      </c>
      <c r="W8" s="22">
        <v>6</v>
      </c>
      <c r="X8" s="5">
        <v>5</v>
      </c>
      <c r="Y8" s="5">
        <v>4</v>
      </c>
      <c r="Z8" s="23">
        <v>5</v>
      </c>
    </row>
    <row r="9" spans="1:37">
      <c r="A9" s="29">
        <v>6</v>
      </c>
      <c r="B9" s="5">
        <v>5</v>
      </c>
      <c r="C9" s="5">
        <v>2</v>
      </c>
      <c r="D9" s="22">
        <v>20</v>
      </c>
      <c r="E9" s="5">
        <v>3</v>
      </c>
      <c r="F9" s="23">
        <v>2</v>
      </c>
      <c r="G9" s="22">
        <v>9</v>
      </c>
      <c r="H9" s="5">
        <v>8</v>
      </c>
      <c r="I9" s="5">
        <v>8</v>
      </c>
      <c r="J9" s="23">
        <v>7</v>
      </c>
      <c r="K9" s="22">
        <v>1</v>
      </c>
      <c r="L9" s="5">
        <v>1</v>
      </c>
      <c r="M9" s="5">
        <v>2</v>
      </c>
      <c r="N9" s="23">
        <v>2</v>
      </c>
      <c r="O9" s="22">
        <v>4</v>
      </c>
      <c r="P9" s="5">
        <v>6</v>
      </c>
      <c r="Q9" s="5">
        <v>5</v>
      </c>
      <c r="R9" s="23">
        <v>5</v>
      </c>
      <c r="S9" s="22">
        <v>5</v>
      </c>
      <c r="T9" s="5">
        <v>7</v>
      </c>
      <c r="U9" s="5">
        <v>6</v>
      </c>
      <c r="V9" s="23">
        <v>6</v>
      </c>
      <c r="W9" s="22">
        <v>5</v>
      </c>
      <c r="X9" s="5">
        <v>5</v>
      </c>
      <c r="Y9" s="5">
        <v>4</v>
      </c>
      <c r="Z9" s="23">
        <v>4</v>
      </c>
    </row>
    <row r="10" spans="1:37">
      <c r="A10" s="29">
        <v>7</v>
      </c>
      <c r="B10" s="5">
        <v>3</v>
      </c>
      <c r="C10" s="5">
        <v>1</v>
      </c>
      <c r="D10" s="22">
        <v>24</v>
      </c>
      <c r="E10" s="5">
        <v>4</v>
      </c>
      <c r="F10" s="23">
        <v>2</v>
      </c>
      <c r="G10" s="22">
        <v>9</v>
      </c>
      <c r="H10" s="5">
        <v>9</v>
      </c>
      <c r="I10" s="5">
        <v>8</v>
      </c>
      <c r="J10" s="23">
        <v>7</v>
      </c>
      <c r="K10" s="22">
        <v>2</v>
      </c>
      <c r="L10" s="5">
        <v>1</v>
      </c>
      <c r="M10" s="5">
        <v>4</v>
      </c>
      <c r="N10" s="23">
        <v>2</v>
      </c>
      <c r="O10" s="22">
        <v>7</v>
      </c>
      <c r="P10" s="5">
        <v>7</v>
      </c>
      <c r="Q10" s="5">
        <v>5</v>
      </c>
      <c r="R10" s="23">
        <v>5</v>
      </c>
      <c r="S10" s="22">
        <v>6</v>
      </c>
      <c r="T10" s="5">
        <v>7</v>
      </c>
      <c r="U10" s="5">
        <v>8</v>
      </c>
      <c r="V10" s="23">
        <v>7</v>
      </c>
      <c r="W10" s="22">
        <v>6</v>
      </c>
      <c r="X10" s="5">
        <v>5</v>
      </c>
      <c r="Y10" s="5">
        <v>4</v>
      </c>
      <c r="Z10" s="23">
        <v>5</v>
      </c>
    </row>
    <row r="11" spans="1:37">
      <c r="A11" s="29">
        <v>8</v>
      </c>
      <c r="B11" s="5">
        <v>2</v>
      </c>
      <c r="C11" s="5">
        <v>4</v>
      </c>
      <c r="D11" s="22">
        <v>45</v>
      </c>
      <c r="E11" s="5">
        <v>3</v>
      </c>
      <c r="F11" s="23">
        <v>2</v>
      </c>
      <c r="G11" s="22">
        <v>9</v>
      </c>
      <c r="H11" s="5">
        <v>9</v>
      </c>
      <c r="I11" s="5">
        <v>8</v>
      </c>
      <c r="J11" s="23">
        <v>8</v>
      </c>
      <c r="K11" s="22">
        <v>2</v>
      </c>
      <c r="L11" s="5">
        <v>2</v>
      </c>
      <c r="M11" s="5">
        <v>1</v>
      </c>
      <c r="N11" s="23">
        <v>3</v>
      </c>
      <c r="O11" s="22">
        <v>4</v>
      </c>
      <c r="P11" s="5">
        <v>6</v>
      </c>
      <c r="Q11" s="5">
        <v>6</v>
      </c>
      <c r="R11" s="23">
        <v>6</v>
      </c>
      <c r="S11" s="22">
        <v>6</v>
      </c>
      <c r="T11" s="5">
        <v>7</v>
      </c>
      <c r="U11" s="5">
        <v>8</v>
      </c>
      <c r="V11" s="23">
        <v>6</v>
      </c>
      <c r="W11" s="22">
        <v>4</v>
      </c>
      <c r="X11" s="5">
        <v>4</v>
      </c>
      <c r="Y11" s="5">
        <v>4</v>
      </c>
      <c r="Z11" s="23">
        <v>4</v>
      </c>
    </row>
    <row r="12" spans="1:37">
      <c r="A12" s="29">
        <v>9</v>
      </c>
      <c r="B12" s="5">
        <v>7</v>
      </c>
      <c r="C12" s="5">
        <v>4</v>
      </c>
      <c r="D12" s="22">
        <v>18</v>
      </c>
      <c r="E12" s="5">
        <v>2</v>
      </c>
      <c r="F12" s="23">
        <v>1</v>
      </c>
      <c r="G12" s="22">
        <v>7</v>
      </c>
      <c r="H12" s="5">
        <v>9</v>
      </c>
      <c r="I12" s="5">
        <v>7</v>
      </c>
      <c r="J12" s="23">
        <v>7</v>
      </c>
      <c r="K12" s="22">
        <v>3</v>
      </c>
      <c r="L12" s="5">
        <v>4</v>
      </c>
      <c r="M12" s="5">
        <v>3</v>
      </c>
      <c r="N12" s="23">
        <v>1</v>
      </c>
      <c r="O12" s="22">
        <v>4</v>
      </c>
      <c r="P12" s="5">
        <v>7</v>
      </c>
      <c r="Q12" s="5">
        <v>6</v>
      </c>
      <c r="R12" s="23">
        <v>6</v>
      </c>
      <c r="S12" s="22">
        <v>8</v>
      </c>
      <c r="T12" s="5">
        <v>6</v>
      </c>
      <c r="U12" s="5">
        <v>7</v>
      </c>
      <c r="V12" s="23">
        <v>7</v>
      </c>
      <c r="W12" s="22">
        <v>5</v>
      </c>
      <c r="X12" s="5">
        <v>5</v>
      </c>
      <c r="Y12" s="5">
        <v>4</v>
      </c>
      <c r="Z12" s="23">
        <v>6</v>
      </c>
    </row>
    <row r="13" spans="1:37">
      <c r="A13" s="29">
        <v>10</v>
      </c>
      <c r="B13" s="5">
        <v>4</v>
      </c>
      <c r="C13" s="5">
        <v>2</v>
      </c>
      <c r="D13" s="22">
        <v>18</v>
      </c>
      <c r="E13" s="5">
        <v>8</v>
      </c>
      <c r="F13" s="23">
        <v>1</v>
      </c>
      <c r="G13" s="22">
        <v>7</v>
      </c>
      <c r="H13" s="5">
        <v>8</v>
      </c>
      <c r="I13" s="5">
        <v>9</v>
      </c>
      <c r="J13" s="23">
        <v>8</v>
      </c>
      <c r="K13" s="22">
        <v>1</v>
      </c>
      <c r="L13" s="5">
        <v>4</v>
      </c>
      <c r="M13" s="5">
        <v>1</v>
      </c>
      <c r="N13" s="23">
        <v>3</v>
      </c>
      <c r="O13" s="22">
        <v>5</v>
      </c>
      <c r="P13" s="5">
        <v>6</v>
      </c>
      <c r="Q13" s="5">
        <v>4</v>
      </c>
      <c r="R13" s="23">
        <v>6</v>
      </c>
      <c r="S13" s="22">
        <v>7</v>
      </c>
      <c r="T13" s="5">
        <v>7</v>
      </c>
      <c r="U13" s="5">
        <v>7</v>
      </c>
      <c r="V13" s="23">
        <v>7</v>
      </c>
      <c r="W13" s="22">
        <v>5</v>
      </c>
      <c r="X13" s="5">
        <v>5</v>
      </c>
      <c r="Y13" s="5">
        <v>5</v>
      </c>
      <c r="Z13" s="23">
        <v>5</v>
      </c>
    </row>
    <row r="14" spans="1:37">
      <c r="A14" s="29">
        <v>11</v>
      </c>
      <c r="B14" s="5">
        <v>5</v>
      </c>
      <c r="C14" s="5">
        <v>1</v>
      </c>
      <c r="D14" s="22">
        <v>36</v>
      </c>
      <c r="E14" s="5">
        <v>5</v>
      </c>
      <c r="F14" s="23">
        <v>2</v>
      </c>
      <c r="G14" s="22">
        <v>9</v>
      </c>
      <c r="H14" s="5">
        <v>9</v>
      </c>
      <c r="I14" s="5">
        <v>9</v>
      </c>
      <c r="J14" s="23">
        <v>7</v>
      </c>
      <c r="K14" s="22">
        <v>1</v>
      </c>
      <c r="L14" s="5">
        <v>4</v>
      </c>
      <c r="M14" s="5">
        <v>3</v>
      </c>
      <c r="N14" s="23">
        <v>4</v>
      </c>
      <c r="O14" s="22">
        <v>7</v>
      </c>
      <c r="P14" s="5">
        <v>6</v>
      </c>
      <c r="Q14" s="5">
        <v>4</v>
      </c>
      <c r="R14" s="23">
        <v>6</v>
      </c>
      <c r="S14" s="22">
        <v>8</v>
      </c>
      <c r="T14" s="5">
        <v>8</v>
      </c>
      <c r="U14" s="5">
        <v>7</v>
      </c>
      <c r="V14" s="23">
        <v>8</v>
      </c>
      <c r="W14" s="22">
        <v>4</v>
      </c>
      <c r="X14" s="5">
        <v>5</v>
      </c>
      <c r="Y14" s="5">
        <v>6</v>
      </c>
      <c r="Z14" s="23">
        <v>5</v>
      </c>
    </row>
    <row r="15" spans="1:37">
      <c r="A15" s="29">
        <v>12</v>
      </c>
      <c r="B15" s="5">
        <v>4</v>
      </c>
      <c r="C15" s="5">
        <v>2</v>
      </c>
      <c r="D15" s="22">
        <v>21</v>
      </c>
      <c r="E15" s="5">
        <v>4</v>
      </c>
      <c r="F15" s="23">
        <v>1</v>
      </c>
      <c r="G15" s="22">
        <v>9</v>
      </c>
      <c r="H15" s="5">
        <v>8</v>
      </c>
      <c r="I15" s="5">
        <v>7</v>
      </c>
      <c r="J15" s="23">
        <v>9</v>
      </c>
      <c r="K15" s="22">
        <v>3</v>
      </c>
      <c r="L15" s="5">
        <v>4</v>
      </c>
      <c r="M15" s="5">
        <v>1</v>
      </c>
      <c r="N15" s="23">
        <v>1</v>
      </c>
      <c r="O15" s="22">
        <v>7</v>
      </c>
      <c r="P15" s="5">
        <v>4</v>
      </c>
      <c r="Q15" s="5">
        <v>7</v>
      </c>
      <c r="R15" s="23">
        <v>6</v>
      </c>
      <c r="S15" s="22">
        <v>8</v>
      </c>
      <c r="T15" s="5">
        <v>7</v>
      </c>
      <c r="U15" s="5">
        <v>8</v>
      </c>
      <c r="V15" s="23">
        <v>7</v>
      </c>
      <c r="W15" s="22">
        <v>4</v>
      </c>
      <c r="X15" s="5">
        <v>5</v>
      </c>
      <c r="Y15" s="5">
        <v>6</v>
      </c>
      <c r="Z15" s="23">
        <v>5</v>
      </c>
    </row>
    <row r="16" spans="1:37">
      <c r="A16" s="29">
        <v>13</v>
      </c>
      <c r="B16" s="5">
        <v>5</v>
      </c>
      <c r="C16" s="5">
        <v>2</v>
      </c>
      <c r="D16" s="22">
        <v>31</v>
      </c>
      <c r="E16" s="5">
        <v>2</v>
      </c>
      <c r="F16" s="23">
        <v>2</v>
      </c>
      <c r="G16" s="22">
        <v>9</v>
      </c>
      <c r="H16" s="5">
        <v>8</v>
      </c>
      <c r="I16" s="5">
        <v>7</v>
      </c>
      <c r="J16" s="23">
        <v>8</v>
      </c>
      <c r="K16" s="22">
        <v>4</v>
      </c>
      <c r="L16" s="5">
        <v>2</v>
      </c>
      <c r="M16" s="5">
        <v>3</v>
      </c>
      <c r="N16" s="23">
        <v>2</v>
      </c>
      <c r="O16" s="22">
        <v>4</v>
      </c>
      <c r="P16" s="5">
        <v>6</v>
      </c>
      <c r="Q16" s="5">
        <v>7</v>
      </c>
      <c r="R16" s="23">
        <v>5</v>
      </c>
      <c r="S16" s="22">
        <v>9</v>
      </c>
      <c r="T16" s="5">
        <v>6</v>
      </c>
      <c r="U16" s="5">
        <v>8</v>
      </c>
      <c r="V16" s="23">
        <v>6</v>
      </c>
      <c r="W16" s="22">
        <v>5</v>
      </c>
      <c r="X16" s="5">
        <v>5</v>
      </c>
      <c r="Y16" s="5">
        <v>6</v>
      </c>
      <c r="Z16" s="23">
        <v>5</v>
      </c>
    </row>
    <row r="17" spans="1:26">
      <c r="A17" s="29">
        <v>14</v>
      </c>
      <c r="B17" s="5">
        <v>3</v>
      </c>
      <c r="C17" s="5">
        <v>1</v>
      </c>
      <c r="D17" s="22">
        <v>42</v>
      </c>
      <c r="E17" s="5">
        <v>2</v>
      </c>
      <c r="F17" s="23">
        <v>1</v>
      </c>
      <c r="G17" s="22">
        <v>8</v>
      </c>
      <c r="H17" s="5">
        <v>8</v>
      </c>
      <c r="I17" s="5">
        <v>8</v>
      </c>
      <c r="J17" s="23">
        <v>8</v>
      </c>
      <c r="K17" s="22">
        <v>2</v>
      </c>
      <c r="L17" s="5">
        <v>2</v>
      </c>
      <c r="M17" s="5">
        <v>1</v>
      </c>
      <c r="N17" s="23">
        <v>4</v>
      </c>
      <c r="O17" s="22">
        <v>5</v>
      </c>
      <c r="P17" s="5">
        <v>4</v>
      </c>
      <c r="Q17" s="5">
        <v>5</v>
      </c>
      <c r="R17" s="23">
        <v>4</v>
      </c>
      <c r="S17" s="22">
        <v>7</v>
      </c>
      <c r="T17" s="5">
        <v>8</v>
      </c>
      <c r="U17" s="5">
        <v>6</v>
      </c>
      <c r="V17" s="23">
        <v>6</v>
      </c>
      <c r="W17" s="22">
        <v>4</v>
      </c>
      <c r="X17" s="5">
        <v>5</v>
      </c>
      <c r="Y17" s="5">
        <v>4</v>
      </c>
      <c r="Z17" s="23">
        <v>4</v>
      </c>
    </row>
    <row r="18" spans="1:26">
      <c r="A18" s="29">
        <v>15</v>
      </c>
      <c r="B18" s="5">
        <v>7</v>
      </c>
      <c r="C18" s="5">
        <v>1</v>
      </c>
      <c r="D18" s="22">
        <v>41</v>
      </c>
      <c r="E18" s="5">
        <v>4</v>
      </c>
      <c r="F18" s="23">
        <v>1</v>
      </c>
      <c r="G18" s="22">
        <v>8</v>
      </c>
      <c r="H18" s="5">
        <v>8</v>
      </c>
      <c r="I18" s="5">
        <v>7</v>
      </c>
      <c r="J18" s="23">
        <v>9</v>
      </c>
      <c r="K18" s="22">
        <v>4</v>
      </c>
      <c r="L18" s="5">
        <v>3</v>
      </c>
      <c r="M18" s="5">
        <v>3</v>
      </c>
      <c r="N18" s="23">
        <v>1</v>
      </c>
      <c r="O18" s="22">
        <v>7</v>
      </c>
      <c r="P18" s="5">
        <v>6</v>
      </c>
      <c r="Q18" s="5">
        <v>5</v>
      </c>
      <c r="R18" s="23">
        <v>5</v>
      </c>
      <c r="S18" s="22">
        <v>5</v>
      </c>
      <c r="T18" s="5">
        <v>7</v>
      </c>
      <c r="U18" s="5">
        <v>7</v>
      </c>
      <c r="V18" s="23">
        <v>6</v>
      </c>
      <c r="W18" s="22">
        <v>5</v>
      </c>
      <c r="X18" s="5">
        <v>4</v>
      </c>
      <c r="Y18" s="5">
        <v>5</v>
      </c>
      <c r="Z18" s="23">
        <v>5</v>
      </c>
    </row>
    <row r="19" spans="1:26">
      <c r="A19" s="29">
        <v>16</v>
      </c>
      <c r="B19" s="5">
        <v>3</v>
      </c>
      <c r="C19" s="5">
        <v>2</v>
      </c>
      <c r="D19" s="22">
        <v>40</v>
      </c>
      <c r="E19" s="5">
        <v>2</v>
      </c>
      <c r="F19" s="23">
        <v>2</v>
      </c>
      <c r="G19" s="22">
        <v>9</v>
      </c>
      <c r="H19" s="5">
        <v>9</v>
      </c>
      <c r="I19" s="5">
        <v>7</v>
      </c>
      <c r="J19" s="23">
        <v>9</v>
      </c>
      <c r="K19" s="22">
        <v>1</v>
      </c>
      <c r="L19" s="5">
        <v>3</v>
      </c>
      <c r="M19" s="5">
        <v>2</v>
      </c>
      <c r="N19" s="23">
        <v>2</v>
      </c>
      <c r="O19" s="22">
        <v>7</v>
      </c>
      <c r="P19" s="5">
        <v>7</v>
      </c>
      <c r="Q19" s="5">
        <v>5</v>
      </c>
      <c r="R19" s="23">
        <v>7</v>
      </c>
      <c r="S19" s="22">
        <v>8</v>
      </c>
      <c r="T19" s="5">
        <v>8</v>
      </c>
      <c r="U19" s="5">
        <v>7</v>
      </c>
      <c r="V19" s="23">
        <v>7</v>
      </c>
      <c r="W19" s="22">
        <v>6</v>
      </c>
      <c r="X19" s="5">
        <v>5</v>
      </c>
      <c r="Y19" s="5">
        <v>6</v>
      </c>
      <c r="Z19" s="23">
        <v>5</v>
      </c>
    </row>
    <row r="20" spans="1:26">
      <c r="A20" s="29">
        <v>17</v>
      </c>
      <c r="B20" s="5">
        <v>1</v>
      </c>
      <c r="C20" s="5">
        <v>4</v>
      </c>
      <c r="D20" s="22">
        <v>20</v>
      </c>
      <c r="E20" s="5">
        <v>5</v>
      </c>
      <c r="F20" s="23">
        <v>2</v>
      </c>
      <c r="G20" s="22">
        <v>9</v>
      </c>
      <c r="H20" s="5">
        <v>9</v>
      </c>
      <c r="I20" s="5">
        <v>9</v>
      </c>
      <c r="J20" s="23">
        <v>7</v>
      </c>
      <c r="K20" s="22">
        <v>3</v>
      </c>
      <c r="L20" s="5">
        <v>1</v>
      </c>
      <c r="M20" s="5">
        <v>1</v>
      </c>
      <c r="N20" s="23">
        <v>2</v>
      </c>
      <c r="O20" s="22">
        <v>6</v>
      </c>
      <c r="P20" s="5">
        <v>6</v>
      </c>
      <c r="Q20" s="5">
        <v>7</v>
      </c>
      <c r="R20" s="23">
        <v>6</v>
      </c>
      <c r="S20" s="22">
        <v>7</v>
      </c>
      <c r="T20" s="5">
        <v>6</v>
      </c>
      <c r="U20" s="5">
        <v>6</v>
      </c>
      <c r="V20" s="23">
        <v>7</v>
      </c>
      <c r="W20" s="22">
        <v>5</v>
      </c>
      <c r="X20" s="5">
        <v>6</v>
      </c>
      <c r="Y20" s="5">
        <v>5</v>
      </c>
      <c r="Z20" s="23">
        <v>5</v>
      </c>
    </row>
    <row r="21" spans="1:26">
      <c r="A21" s="29">
        <v>18</v>
      </c>
      <c r="B21" s="5">
        <v>5</v>
      </c>
      <c r="C21" s="5">
        <v>1</v>
      </c>
      <c r="D21" s="22">
        <v>26</v>
      </c>
      <c r="E21" s="5">
        <v>3</v>
      </c>
      <c r="F21" s="23">
        <v>2</v>
      </c>
      <c r="G21" s="22">
        <v>9</v>
      </c>
      <c r="H21" s="5">
        <v>8</v>
      </c>
      <c r="I21" s="5">
        <v>7</v>
      </c>
      <c r="J21" s="23">
        <v>9</v>
      </c>
      <c r="K21" s="22">
        <v>3</v>
      </c>
      <c r="L21" s="5">
        <v>1</v>
      </c>
      <c r="M21" s="5">
        <v>1</v>
      </c>
      <c r="N21" s="23">
        <v>2</v>
      </c>
      <c r="O21" s="22">
        <v>6</v>
      </c>
      <c r="P21" s="5">
        <v>7</v>
      </c>
      <c r="Q21" s="5">
        <v>7</v>
      </c>
      <c r="R21" s="23">
        <v>5</v>
      </c>
      <c r="S21" s="22">
        <v>7</v>
      </c>
      <c r="T21" s="5">
        <v>7</v>
      </c>
      <c r="U21" s="5">
        <v>6</v>
      </c>
      <c r="V21" s="23">
        <v>7</v>
      </c>
      <c r="W21" s="22">
        <v>5</v>
      </c>
      <c r="X21" s="5">
        <v>5</v>
      </c>
      <c r="Y21" s="5">
        <v>5</v>
      </c>
      <c r="Z21" s="23">
        <v>6</v>
      </c>
    </row>
    <row r="22" spans="1:26">
      <c r="A22" s="29">
        <v>19</v>
      </c>
      <c r="B22" s="5">
        <v>2</v>
      </c>
      <c r="C22" s="5">
        <v>2</v>
      </c>
      <c r="D22" s="22">
        <v>23</v>
      </c>
      <c r="E22" s="5">
        <v>5</v>
      </c>
      <c r="F22" s="23">
        <v>2</v>
      </c>
      <c r="G22" s="22">
        <v>7</v>
      </c>
      <c r="H22" s="5">
        <v>9</v>
      </c>
      <c r="I22" s="5">
        <v>8</v>
      </c>
      <c r="J22" s="23">
        <v>9</v>
      </c>
      <c r="K22" s="22">
        <v>3</v>
      </c>
      <c r="L22" s="5">
        <v>2</v>
      </c>
      <c r="M22" s="5">
        <v>2</v>
      </c>
      <c r="N22" s="23">
        <v>4</v>
      </c>
      <c r="O22" s="22">
        <v>6</v>
      </c>
      <c r="P22" s="5">
        <v>4</v>
      </c>
      <c r="Q22" s="5">
        <v>4</v>
      </c>
      <c r="R22" s="23">
        <v>6</v>
      </c>
      <c r="S22" s="22">
        <v>8</v>
      </c>
      <c r="T22" s="5">
        <v>7</v>
      </c>
      <c r="U22" s="5">
        <v>7</v>
      </c>
      <c r="V22" s="23">
        <v>7</v>
      </c>
      <c r="W22" s="22">
        <v>5</v>
      </c>
      <c r="X22" s="5">
        <v>5</v>
      </c>
      <c r="Y22" s="5">
        <v>5</v>
      </c>
      <c r="Z22" s="23">
        <v>4</v>
      </c>
    </row>
    <row r="23" spans="1:26">
      <c r="A23" s="29">
        <v>20</v>
      </c>
      <c r="B23" s="5">
        <v>1</v>
      </c>
      <c r="C23" s="5">
        <v>2</v>
      </c>
      <c r="D23" s="22">
        <v>39</v>
      </c>
      <c r="E23" s="5">
        <v>8</v>
      </c>
      <c r="F23" s="23">
        <v>2</v>
      </c>
      <c r="G23" s="22">
        <v>7</v>
      </c>
      <c r="H23" s="5">
        <v>9</v>
      </c>
      <c r="I23" s="5">
        <v>9</v>
      </c>
      <c r="J23" s="23">
        <v>7</v>
      </c>
      <c r="K23" s="22">
        <v>4</v>
      </c>
      <c r="L23" s="5">
        <v>4</v>
      </c>
      <c r="M23" s="5">
        <v>4</v>
      </c>
      <c r="N23" s="23">
        <v>2</v>
      </c>
      <c r="O23" s="22">
        <v>5</v>
      </c>
      <c r="P23" s="5">
        <v>7</v>
      </c>
      <c r="Q23" s="5">
        <v>4</v>
      </c>
      <c r="R23" s="23">
        <v>4</v>
      </c>
      <c r="S23" s="22">
        <v>8</v>
      </c>
      <c r="T23" s="5">
        <v>6</v>
      </c>
      <c r="U23" s="5">
        <v>7</v>
      </c>
      <c r="V23" s="23">
        <v>7</v>
      </c>
      <c r="W23" s="22">
        <v>5</v>
      </c>
      <c r="X23" s="5">
        <v>6</v>
      </c>
      <c r="Y23" s="5">
        <v>6</v>
      </c>
      <c r="Z23" s="23">
        <v>5</v>
      </c>
    </row>
    <row r="24" spans="1:26">
      <c r="A24" s="29">
        <v>21</v>
      </c>
      <c r="B24" s="5">
        <v>6</v>
      </c>
      <c r="C24" s="5">
        <v>1</v>
      </c>
      <c r="D24" s="22">
        <v>37</v>
      </c>
      <c r="E24" s="5">
        <v>5</v>
      </c>
      <c r="F24" s="23">
        <v>2</v>
      </c>
      <c r="G24" s="22">
        <v>9</v>
      </c>
      <c r="H24" s="5">
        <v>8</v>
      </c>
      <c r="I24" s="5">
        <v>8</v>
      </c>
      <c r="J24" s="23">
        <v>8</v>
      </c>
      <c r="K24" s="22">
        <v>1</v>
      </c>
      <c r="L24" s="5">
        <v>4</v>
      </c>
      <c r="M24" s="5">
        <v>3</v>
      </c>
      <c r="N24" s="23">
        <v>1</v>
      </c>
      <c r="O24" s="22">
        <v>6</v>
      </c>
      <c r="P24" s="5">
        <v>4</v>
      </c>
      <c r="Q24" s="5">
        <v>5</v>
      </c>
      <c r="R24" s="23">
        <v>4</v>
      </c>
      <c r="S24" s="22">
        <v>7</v>
      </c>
      <c r="T24" s="5">
        <v>8</v>
      </c>
      <c r="U24" s="5">
        <v>6</v>
      </c>
      <c r="V24" s="23">
        <v>6</v>
      </c>
      <c r="W24" s="22">
        <v>5</v>
      </c>
      <c r="X24" s="5">
        <v>5</v>
      </c>
      <c r="Y24" s="5">
        <v>5</v>
      </c>
      <c r="Z24" s="23">
        <v>4</v>
      </c>
    </row>
    <row r="25" spans="1:26">
      <c r="A25" s="29">
        <v>22</v>
      </c>
      <c r="B25" s="5">
        <v>7</v>
      </c>
      <c r="C25" s="5">
        <v>1</v>
      </c>
      <c r="D25" s="22">
        <v>27</v>
      </c>
      <c r="E25" s="5">
        <v>6</v>
      </c>
      <c r="F25" s="23">
        <v>1</v>
      </c>
      <c r="G25" s="22">
        <v>9</v>
      </c>
      <c r="H25" s="5">
        <v>9</v>
      </c>
      <c r="I25" s="5">
        <v>7</v>
      </c>
      <c r="J25" s="23">
        <v>9</v>
      </c>
      <c r="K25" s="22">
        <v>3</v>
      </c>
      <c r="L25" s="5">
        <v>4</v>
      </c>
      <c r="M25" s="5">
        <v>2</v>
      </c>
      <c r="N25" s="23">
        <v>2</v>
      </c>
      <c r="O25" s="22">
        <v>7</v>
      </c>
      <c r="P25" s="5">
        <v>4</v>
      </c>
      <c r="Q25" s="5">
        <v>4</v>
      </c>
      <c r="R25" s="23">
        <v>4</v>
      </c>
      <c r="S25" s="22">
        <v>7</v>
      </c>
      <c r="T25" s="5">
        <v>8</v>
      </c>
      <c r="U25" s="5">
        <v>7</v>
      </c>
      <c r="V25" s="23">
        <v>7</v>
      </c>
      <c r="W25" s="22">
        <v>4</v>
      </c>
      <c r="X25" s="5">
        <v>5</v>
      </c>
      <c r="Y25" s="5">
        <v>5</v>
      </c>
      <c r="Z25" s="23">
        <v>4</v>
      </c>
    </row>
    <row r="26" spans="1:26">
      <c r="A26" s="29">
        <v>23</v>
      </c>
      <c r="B26" s="5">
        <v>2</v>
      </c>
      <c r="C26" s="5">
        <v>2</v>
      </c>
      <c r="D26" s="22">
        <v>20</v>
      </c>
      <c r="E26" s="5">
        <v>4</v>
      </c>
      <c r="F26" s="23">
        <v>1</v>
      </c>
      <c r="G26" s="22">
        <v>8</v>
      </c>
      <c r="H26" s="5">
        <v>8</v>
      </c>
      <c r="I26" s="5">
        <v>9</v>
      </c>
      <c r="J26" s="23">
        <v>9</v>
      </c>
      <c r="K26" s="22">
        <v>4</v>
      </c>
      <c r="L26" s="5">
        <v>2</v>
      </c>
      <c r="M26" s="5">
        <v>1</v>
      </c>
      <c r="N26" s="23">
        <v>4</v>
      </c>
      <c r="O26" s="22">
        <v>7</v>
      </c>
      <c r="P26" s="5">
        <v>4</v>
      </c>
      <c r="Q26" s="5">
        <v>6</v>
      </c>
      <c r="R26" s="23">
        <v>6</v>
      </c>
      <c r="S26" s="22">
        <v>7</v>
      </c>
      <c r="T26" s="5">
        <v>7</v>
      </c>
      <c r="U26" s="5">
        <v>8</v>
      </c>
      <c r="V26" s="23">
        <v>8</v>
      </c>
      <c r="W26" s="22">
        <v>4</v>
      </c>
      <c r="X26" s="5">
        <v>5</v>
      </c>
      <c r="Y26" s="5">
        <v>5</v>
      </c>
      <c r="Z26" s="23">
        <v>5</v>
      </c>
    </row>
    <row r="27" spans="1:26">
      <c r="A27" s="29">
        <v>24</v>
      </c>
      <c r="B27" s="5">
        <v>6</v>
      </c>
      <c r="C27" s="5">
        <v>2</v>
      </c>
      <c r="D27" s="22">
        <v>31</v>
      </c>
      <c r="E27" s="5">
        <v>5</v>
      </c>
      <c r="F27" s="23">
        <v>2</v>
      </c>
      <c r="G27" s="22">
        <v>9</v>
      </c>
      <c r="H27" s="5">
        <v>8</v>
      </c>
      <c r="I27" s="5">
        <v>7</v>
      </c>
      <c r="J27" s="23">
        <v>9</v>
      </c>
      <c r="K27" s="22">
        <v>4</v>
      </c>
      <c r="L27" s="5">
        <v>3</v>
      </c>
      <c r="M27" s="5">
        <v>4</v>
      </c>
      <c r="N27" s="23">
        <v>2</v>
      </c>
      <c r="O27" s="22">
        <v>4</v>
      </c>
      <c r="P27" s="5">
        <v>7</v>
      </c>
      <c r="Q27" s="5">
        <v>4</v>
      </c>
      <c r="R27" s="23">
        <v>5</v>
      </c>
      <c r="S27" s="22">
        <v>7</v>
      </c>
      <c r="T27" s="5">
        <v>7</v>
      </c>
      <c r="U27" s="5">
        <v>7</v>
      </c>
      <c r="V27" s="23">
        <v>7</v>
      </c>
      <c r="W27" s="22">
        <v>5</v>
      </c>
      <c r="X27" s="5">
        <v>4</v>
      </c>
      <c r="Y27" s="5">
        <v>5</v>
      </c>
      <c r="Z27" s="23">
        <v>5</v>
      </c>
    </row>
    <row r="28" spans="1:26">
      <c r="A28" s="29">
        <v>25</v>
      </c>
      <c r="B28" s="5">
        <v>1</v>
      </c>
      <c r="C28" s="5">
        <v>1</v>
      </c>
      <c r="D28" s="22">
        <v>44</v>
      </c>
      <c r="E28" s="5">
        <v>4</v>
      </c>
      <c r="F28" s="23">
        <v>1</v>
      </c>
      <c r="G28" s="22">
        <v>9</v>
      </c>
      <c r="H28" s="5">
        <v>8</v>
      </c>
      <c r="I28" s="5">
        <v>8</v>
      </c>
      <c r="J28" s="23">
        <v>7</v>
      </c>
      <c r="K28" s="22">
        <v>2</v>
      </c>
      <c r="L28" s="5">
        <v>4</v>
      </c>
      <c r="M28" s="5">
        <v>1</v>
      </c>
      <c r="N28" s="23">
        <v>3</v>
      </c>
      <c r="O28" s="22">
        <v>4</v>
      </c>
      <c r="P28" s="5">
        <v>6</v>
      </c>
      <c r="Q28" s="5">
        <v>6</v>
      </c>
      <c r="R28" s="23">
        <v>4</v>
      </c>
      <c r="S28" s="22">
        <v>7</v>
      </c>
      <c r="T28" s="5">
        <v>7</v>
      </c>
      <c r="U28" s="5">
        <v>7</v>
      </c>
      <c r="V28" s="23">
        <v>6</v>
      </c>
      <c r="W28" s="22">
        <v>5</v>
      </c>
      <c r="X28" s="5">
        <v>4</v>
      </c>
      <c r="Y28" s="5">
        <v>4</v>
      </c>
      <c r="Z28" s="23">
        <v>5</v>
      </c>
    </row>
    <row r="29" spans="1:26">
      <c r="A29" s="29">
        <v>26</v>
      </c>
      <c r="B29" s="5">
        <v>4</v>
      </c>
      <c r="C29" s="5">
        <v>4</v>
      </c>
      <c r="D29" s="22">
        <v>24</v>
      </c>
      <c r="E29" s="5">
        <v>5</v>
      </c>
      <c r="F29" s="23">
        <v>1</v>
      </c>
      <c r="G29" s="22">
        <v>8</v>
      </c>
      <c r="H29" s="5">
        <v>8</v>
      </c>
      <c r="I29" s="5">
        <v>9</v>
      </c>
      <c r="J29" s="23">
        <v>7</v>
      </c>
      <c r="K29" s="22">
        <v>1</v>
      </c>
      <c r="L29" s="5">
        <v>3</v>
      </c>
      <c r="M29" s="5">
        <v>3</v>
      </c>
      <c r="N29" s="23">
        <v>2</v>
      </c>
      <c r="O29" s="22">
        <v>5</v>
      </c>
      <c r="P29" s="5">
        <v>5</v>
      </c>
      <c r="Q29" s="5">
        <v>7</v>
      </c>
      <c r="R29" s="23">
        <v>4</v>
      </c>
      <c r="S29" s="22">
        <v>6</v>
      </c>
      <c r="T29" s="5">
        <v>7</v>
      </c>
      <c r="U29" s="5">
        <v>6</v>
      </c>
      <c r="V29" s="23">
        <v>7</v>
      </c>
      <c r="W29" s="22">
        <v>5</v>
      </c>
      <c r="X29" s="5">
        <v>4</v>
      </c>
      <c r="Y29" s="5">
        <v>5</v>
      </c>
      <c r="Z29" s="23">
        <v>4</v>
      </c>
    </row>
    <row r="30" spans="1:26">
      <c r="A30" s="29">
        <v>27</v>
      </c>
      <c r="B30" s="5">
        <v>4</v>
      </c>
      <c r="C30" s="5">
        <v>1</v>
      </c>
      <c r="D30" s="22">
        <v>32</v>
      </c>
      <c r="E30" s="5">
        <v>5</v>
      </c>
      <c r="F30" s="23">
        <v>1</v>
      </c>
      <c r="G30" s="22">
        <v>8</v>
      </c>
      <c r="H30" s="5">
        <v>8</v>
      </c>
      <c r="I30" s="5">
        <v>8</v>
      </c>
      <c r="J30" s="23">
        <v>8</v>
      </c>
      <c r="K30" s="22">
        <v>4</v>
      </c>
      <c r="L30" s="5">
        <v>4</v>
      </c>
      <c r="M30" s="5">
        <v>4</v>
      </c>
      <c r="N30" s="23">
        <v>3</v>
      </c>
      <c r="O30" s="22">
        <v>7</v>
      </c>
      <c r="P30" s="5">
        <v>7</v>
      </c>
      <c r="Q30" s="5">
        <v>6</v>
      </c>
      <c r="R30" s="23">
        <v>5</v>
      </c>
      <c r="S30" s="22">
        <v>9</v>
      </c>
      <c r="T30" s="5">
        <v>8</v>
      </c>
      <c r="U30" s="5">
        <v>8</v>
      </c>
      <c r="V30" s="23">
        <v>7</v>
      </c>
      <c r="W30" s="22">
        <v>6</v>
      </c>
      <c r="X30" s="5">
        <v>4</v>
      </c>
      <c r="Y30" s="5">
        <v>6</v>
      </c>
      <c r="Z30" s="23">
        <v>6</v>
      </c>
    </row>
    <row r="31" spans="1:26">
      <c r="A31" s="29">
        <v>28</v>
      </c>
      <c r="B31" s="5">
        <v>1</v>
      </c>
      <c r="C31" s="5">
        <v>2</v>
      </c>
      <c r="D31" s="22">
        <v>18</v>
      </c>
      <c r="E31" s="5">
        <v>4</v>
      </c>
      <c r="F31" s="23">
        <v>2</v>
      </c>
      <c r="G31" s="22">
        <v>8</v>
      </c>
      <c r="H31" s="5">
        <v>9</v>
      </c>
      <c r="I31" s="5">
        <v>8</v>
      </c>
      <c r="J31" s="23">
        <v>8</v>
      </c>
      <c r="K31" s="22">
        <v>3</v>
      </c>
      <c r="L31" s="5">
        <v>3</v>
      </c>
      <c r="M31" s="5">
        <v>4</v>
      </c>
      <c r="N31" s="23">
        <v>2</v>
      </c>
      <c r="O31" s="22">
        <v>7</v>
      </c>
      <c r="P31" s="5">
        <v>5</v>
      </c>
      <c r="Q31" s="5">
        <v>7</v>
      </c>
      <c r="R31" s="23">
        <v>4</v>
      </c>
      <c r="S31" s="22">
        <v>8</v>
      </c>
      <c r="T31" s="5">
        <v>8</v>
      </c>
      <c r="U31" s="5">
        <v>7</v>
      </c>
      <c r="V31" s="23">
        <v>7</v>
      </c>
      <c r="W31" s="22">
        <v>5</v>
      </c>
      <c r="X31" s="5">
        <v>5</v>
      </c>
      <c r="Y31" s="5">
        <v>5</v>
      </c>
      <c r="Z31" s="23">
        <v>6</v>
      </c>
    </row>
    <row r="32" spans="1:26">
      <c r="A32" s="29">
        <v>29</v>
      </c>
      <c r="B32" s="5">
        <v>3</v>
      </c>
      <c r="C32" s="5">
        <v>2</v>
      </c>
      <c r="D32" s="22">
        <v>27</v>
      </c>
      <c r="E32" s="5">
        <v>6</v>
      </c>
      <c r="F32" s="23">
        <v>2</v>
      </c>
      <c r="G32" s="22">
        <v>7</v>
      </c>
      <c r="H32" s="5">
        <v>8</v>
      </c>
      <c r="I32" s="5">
        <v>9</v>
      </c>
      <c r="J32" s="23">
        <v>8</v>
      </c>
      <c r="K32" s="22">
        <v>4</v>
      </c>
      <c r="L32" s="5">
        <v>1</v>
      </c>
      <c r="M32" s="5">
        <v>3</v>
      </c>
      <c r="N32" s="23">
        <v>1</v>
      </c>
      <c r="O32" s="22">
        <v>6</v>
      </c>
      <c r="P32" s="5">
        <v>6</v>
      </c>
      <c r="Q32" s="5">
        <v>7</v>
      </c>
      <c r="R32" s="23">
        <v>5</v>
      </c>
      <c r="S32" s="22">
        <v>7</v>
      </c>
      <c r="T32" s="5">
        <v>7</v>
      </c>
      <c r="U32" s="5">
        <v>7</v>
      </c>
      <c r="V32" s="23">
        <v>7</v>
      </c>
      <c r="W32" s="22">
        <v>5</v>
      </c>
      <c r="X32" s="5">
        <v>5</v>
      </c>
      <c r="Y32" s="5">
        <v>5</v>
      </c>
      <c r="Z32" s="23">
        <v>4</v>
      </c>
    </row>
    <row r="33" spans="1:26">
      <c r="A33" s="29">
        <v>30</v>
      </c>
      <c r="B33" s="5">
        <v>6</v>
      </c>
      <c r="C33" s="5">
        <v>2</v>
      </c>
      <c r="D33" s="22">
        <v>42</v>
      </c>
      <c r="E33" s="5">
        <v>8</v>
      </c>
      <c r="F33" s="23">
        <v>2</v>
      </c>
      <c r="G33" s="22">
        <v>7</v>
      </c>
      <c r="H33" s="5">
        <v>9</v>
      </c>
      <c r="I33" s="5">
        <v>9</v>
      </c>
      <c r="J33" s="23">
        <v>7</v>
      </c>
      <c r="K33" s="22">
        <v>2</v>
      </c>
      <c r="L33" s="5">
        <v>4</v>
      </c>
      <c r="M33" s="5">
        <v>2</v>
      </c>
      <c r="N33" s="23">
        <v>2</v>
      </c>
      <c r="O33" s="22">
        <v>6</v>
      </c>
      <c r="P33" s="5">
        <v>6</v>
      </c>
      <c r="Q33" s="5">
        <v>7</v>
      </c>
      <c r="R33" s="23">
        <v>4</v>
      </c>
      <c r="S33" s="22">
        <v>8</v>
      </c>
      <c r="T33" s="5">
        <v>7</v>
      </c>
      <c r="U33" s="5">
        <v>6</v>
      </c>
      <c r="V33" s="23">
        <v>7</v>
      </c>
      <c r="W33" s="22">
        <v>5</v>
      </c>
      <c r="X33" s="5">
        <v>5</v>
      </c>
      <c r="Y33" s="5">
        <v>6</v>
      </c>
      <c r="Z33" s="23">
        <v>5</v>
      </c>
    </row>
    <row r="34" spans="1:26">
      <c r="A34" s="29">
        <v>31</v>
      </c>
      <c r="B34" s="5">
        <v>6</v>
      </c>
      <c r="C34" s="5">
        <v>2</v>
      </c>
      <c r="D34" s="22">
        <v>18</v>
      </c>
      <c r="E34" s="5">
        <v>4</v>
      </c>
      <c r="F34" s="23">
        <v>2</v>
      </c>
      <c r="G34" s="22">
        <v>7</v>
      </c>
      <c r="H34" s="5">
        <v>8</v>
      </c>
      <c r="I34" s="5">
        <v>9</v>
      </c>
      <c r="J34" s="23">
        <v>7</v>
      </c>
      <c r="K34" s="22">
        <v>4</v>
      </c>
      <c r="L34" s="5">
        <v>1</v>
      </c>
      <c r="M34" s="5">
        <v>3</v>
      </c>
      <c r="N34" s="23">
        <v>3</v>
      </c>
      <c r="O34" s="22">
        <v>7</v>
      </c>
      <c r="P34" s="5">
        <v>5</v>
      </c>
      <c r="Q34" s="5">
        <v>5</v>
      </c>
      <c r="R34" s="23">
        <v>5</v>
      </c>
      <c r="S34" s="22">
        <v>8</v>
      </c>
      <c r="T34" s="5">
        <v>7</v>
      </c>
      <c r="U34" s="5">
        <v>6</v>
      </c>
      <c r="V34" s="23">
        <v>6</v>
      </c>
      <c r="W34" s="22">
        <v>4</v>
      </c>
      <c r="X34" s="5">
        <v>5</v>
      </c>
      <c r="Y34" s="5">
        <v>5</v>
      </c>
      <c r="Z34" s="23">
        <v>4</v>
      </c>
    </row>
    <row r="35" spans="1:26">
      <c r="A35" s="29">
        <v>32</v>
      </c>
      <c r="B35" s="5">
        <v>2</v>
      </c>
      <c r="C35" s="5">
        <v>2</v>
      </c>
      <c r="D35" s="22">
        <v>44</v>
      </c>
      <c r="E35" s="5">
        <v>4</v>
      </c>
      <c r="F35" s="23">
        <v>1</v>
      </c>
      <c r="G35" s="22">
        <v>8</v>
      </c>
      <c r="H35" s="5">
        <v>9</v>
      </c>
      <c r="I35" s="5">
        <v>7</v>
      </c>
      <c r="J35" s="23">
        <v>7</v>
      </c>
      <c r="K35" s="22">
        <v>2</v>
      </c>
      <c r="L35" s="5">
        <v>1</v>
      </c>
      <c r="M35" s="5">
        <v>3</v>
      </c>
      <c r="N35" s="23">
        <v>1</v>
      </c>
      <c r="O35" s="22">
        <v>7</v>
      </c>
      <c r="P35" s="5">
        <v>7</v>
      </c>
      <c r="Q35" s="5">
        <v>6</v>
      </c>
      <c r="R35" s="23">
        <v>6</v>
      </c>
      <c r="S35" s="22">
        <v>6</v>
      </c>
      <c r="T35" s="5">
        <v>7</v>
      </c>
      <c r="U35" s="5">
        <v>8</v>
      </c>
      <c r="V35" s="23">
        <v>8</v>
      </c>
      <c r="W35" s="22">
        <v>5</v>
      </c>
      <c r="X35" s="5">
        <v>4</v>
      </c>
      <c r="Y35" s="5">
        <v>5</v>
      </c>
      <c r="Z35" s="23">
        <v>5</v>
      </c>
    </row>
    <row r="36" spans="1:26">
      <c r="A36" s="29">
        <v>33</v>
      </c>
      <c r="B36" s="5">
        <v>2</v>
      </c>
      <c r="C36" s="5">
        <v>4</v>
      </c>
      <c r="D36" s="22">
        <v>26</v>
      </c>
      <c r="E36" s="5">
        <v>5</v>
      </c>
      <c r="F36" s="23">
        <v>1</v>
      </c>
      <c r="G36" s="22">
        <v>9</v>
      </c>
      <c r="H36" s="5">
        <v>9</v>
      </c>
      <c r="I36" s="5">
        <v>8</v>
      </c>
      <c r="J36" s="23">
        <v>8</v>
      </c>
      <c r="K36" s="22">
        <v>2</v>
      </c>
      <c r="L36" s="5">
        <v>1</v>
      </c>
      <c r="M36" s="5">
        <v>1</v>
      </c>
      <c r="N36" s="23">
        <v>4</v>
      </c>
      <c r="O36" s="22">
        <v>7</v>
      </c>
      <c r="P36" s="5">
        <v>4</v>
      </c>
      <c r="Q36" s="5">
        <v>7</v>
      </c>
      <c r="R36" s="23">
        <v>7</v>
      </c>
      <c r="S36" s="22">
        <v>6</v>
      </c>
      <c r="T36" s="5">
        <v>7</v>
      </c>
      <c r="U36" s="5">
        <v>7</v>
      </c>
      <c r="V36" s="23">
        <v>7</v>
      </c>
      <c r="W36" s="22">
        <v>6</v>
      </c>
      <c r="X36" s="5">
        <v>5</v>
      </c>
      <c r="Y36" s="5">
        <v>5</v>
      </c>
      <c r="Z36" s="23">
        <v>6</v>
      </c>
    </row>
    <row r="37" spans="1:26">
      <c r="A37" s="29">
        <v>34</v>
      </c>
      <c r="B37" s="5">
        <v>4</v>
      </c>
      <c r="C37" s="5">
        <v>1</v>
      </c>
      <c r="D37" s="22">
        <v>19</v>
      </c>
      <c r="E37" s="5">
        <v>8</v>
      </c>
      <c r="F37" s="23">
        <v>1</v>
      </c>
      <c r="G37" s="22">
        <v>9</v>
      </c>
      <c r="H37" s="5">
        <v>8</v>
      </c>
      <c r="I37" s="5">
        <v>9</v>
      </c>
      <c r="J37" s="23">
        <v>7</v>
      </c>
      <c r="K37" s="22">
        <v>2</v>
      </c>
      <c r="L37" s="5">
        <v>4</v>
      </c>
      <c r="M37" s="5">
        <v>3</v>
      </c>
      <c r="N37" s="23">
        <v>3</v>
      </c>
      <c r="O37" s="22">
        <v>7</v>
      </c>
      <c r="P37" s="5">
        <v>5</v>
      </c>
      <c r="Q37" s="5">
        <v>5</v>
      </c>
      <c r="R37" s="23">
        <v>6</v>
      </c>
      <c r="S37" s="22">
        <v>8</v>
      </c>
      <c r="T37" s="5">
        <v>7</v>
      </c>
      <c r="U37" s="5">
        <v>7</v>
      </c>
      <c r="V37" s="23">
        <v>7</v>
      </c>
      <c r="W37" s="22">
        <v>5</v>
      </c>
      <c r="X37" s="5">
        <v>5</v>
      </c>
      <c r="Y37" s="5">
        <v>5</v>
      </c>
      <c r="Z37" s="23">
        <v>5</v>
      </c>
    </row>
    <row r="38" spans="1:26">
      <c r="A38" s="29">
        <v>35</v>
      </c>
      <c r="B38" s="5">
        <v>5</v>
      </c>
      <c r="C38" s="5">
        <v>2</v>
      </c>
      <c r="D38" s="22">
        <v>38</v>
      </c>
      <c r="E38" s="5">
        <v>8</v>
      </c>
      <c r="F38" s="23">
        <v>1</v>
      </c>
      <c r="G38" s="22">
        <v>8</v>
      </c>
      <c r="H38" s="5">
        <v>8</v>
      </c>
      <c r="I38" s="5">
        <v>9</v>
      </c>
      <c r="J38" s="23">
        <v>7</v>
      </c>
      <c r="K38" s="22">
        <v>4</v>
      </c>
      <c r="L38" s="5">
        <v>2</v>
      </c>
      <c r="M38" s="5">
        <v>2</v>
      </c>
      <c r="N38" s="23">
        <v>4</v>
      </c>
      <c r="O38" s="22">
        <v>7</v>
      </c>
      <c r="P38" s="5">
        <v>5</v>
      </c>
      <c r="Q38" s="5">
        <v>4</v>
      </c>
      <c r="R38" s="23">
        <v>5</v>
      </c>
      <c r="S38" s="22">
        <v>7</v>
      </c>
      <c r="T38" s="5">
        <v>6</v>
      </c>
      <c r="U38" s="5">
        <v>7</v>
      </c>
      <c r="V38" s="23">
        <v>7</v>
      </c>
      <c r="W38" s="22">
        <v>5</v>
      </c>
      <c r="X38" s="5">
        <v>5</v>
      </c>
      <c r="Y38" s="5">
        <v>5</v>
      </c>
      <c r="Z38" s="23">
        <v>6</v>
      </c>
    </row>
    <row r="39" spans="1:26">
      <c r="A39" s="29">
        <v>36</v>
      </c>
      <c r="B39" s="5">
        <v>6</v>
      </c>
      <c r="C39" s="5">
        <v>1</v>
      </c>
      <c r="D39" s="22">
        <v>39</v>
      </c>
      <c r="E39" s="5">
        <v>5</v>
      </c>
      <c r="F39" s="23">
        <v>2</v>
      </c>
      <c r="G39" s="22">
        <v>9</v>
      </c>
      <c r="H39" s="5">
        <v>8</v>
      </c>
      <c r="I39" s="5">
        <v>8</v>
      </c>
      <c r="J39" s="23">
        <v>8</v>
      </c>
      <c r="K39" s="22">
        <v>2</v>
      </c>
      <c r="L39" s="5">
        <v>4</v>
      </c>
      <c r="M39" s="5">
        <v>3</v>
      </c>
      <c r="N39" s="23">
        <v>2</v>
      </c>
      <c r="O39" s="22">
        <v>6</v>
      </c>
      <c r="P39" s="5">
        <v>5</v>
      </c>
      <c r="Q39" s="5">
        <v>5</v>
      </c>
      <c r="R39" s="23">
        <v>6</v>
      </c>
      <c r="S39" s="22">
        <v>6</v>
      </c>
      <c r="T39" s="5">
        <v>7</v>
      </c>
      <c r="U39" s="5">
        <v>7</v>
      </c>
      <c r="V39" s="23">
        <v>7</v>
      </c>
      <c r="W39" s="22">
        <v>5</v>
      </c>
      <c r="X39" s="5">
        <v>5</v>
      </c>
      <c r="Y39" s="5">
        <v>5</v>
      </c>
      <c r="Z39" s="23">
        <v>5</v>
      </c>
    </row>
    <row r="40" spans="1:26">
      <c r="A40" s="29">
        <v>37</v>
      </c>
      <c r="B40" s="5">
        <v>2</v>
      </c>
      <c r="C40" s="5">
        <v>2</v>
      </c>
      <c r="D40" s="22">
        <v>23</v>
      </c>
      <c r="E40" s="5">
        <v>6</v>
      </c>
      <c r="F40" s="23">
        <v>2</v>
      </c>
      <c r="G40" s="22">
        <v>8</v>
      </c>
      <c r="H40" s="5">
        <v>8</v>
      </c>
      <c r="I40" s="5">
        <v>9</v>
      </c>
      <c r="J40" s="23">
        <v>7</v>
      </c>
      <c r="K40" s="22">
        <v>3</v>
      </c>
      <c r="L40" s="5">
        <v>2</v>
      </c>
      <c r="M40" s="5">
        <v>2</v>
      </c>
      <c r="N40" s="23">
        <v>4</v>
      </c>
      <c r="O40" s="22">
        <v>6</v>
      </c>
      <c r="P40" s="5">
        <v>5</v>
      </c>
      <c r="Q40" s="5">
        <v>7</v>
      </c>
      <c r="R40" s="23">
        <v>5</v>
      </c>
      <c r="S40" s="22">
        <v>7</v>
      </c>
      <c r="T40" s="5">
        <v>7</v>
      </c>
      <c r="U40" s="5">
        <v>6</v>
      </c>
      <c r="V40" s="23">
        <v>8</v>
      </c>
      <c r="W40" s="22">
        <v>6</v>
      </c>
      <c r="X40" s="5">
        <v>6</v>
      </c>
      <c r="Y40" s="5">
        <v>5</v>
      </c>
      <c r="Z40" s="23">
        <v>5</v>
      </c>
    </row>
    <row r="41" spans="1:26">
      <c r="A41" s="29">
        <v>38</v>
      </c>
      <c r="B41" s="5">
        <v>5</v>
      </c>
      <c r="C41" s="5">
        <v>3</v>
      </c>
      <c r="D41" s="22">
        <v>40</v>
      </c>
      <c r="E41" s="5">
        <v>7</v>
      </c>
      <c r="F41" s="23">
        <v>1</v>
      </c>
      <c r="G41" s="22">
        <v>8</v>
      </c>
      <c r="H41" s="5">
        <v>9</v>
      </c>
      <c r="I41" s="5">
        <v>9</v>
      </c>
      <c r="J41" s="23">
        <v>7</v>
      </c>
      <c r="K41" s="22">
        <v>2</v>
      </c>
      <c r="L41" s="5">
        <v>2</v>
      </c>
      <c r="M41" s="5">
        <v>1</v>
      </c>
      <c r="N41" s="23">
        <v>2</v>
      </c>
      <c r="O41" s="22">
        <v>6</v>
      </c>
      <c r="P41" s="5">
        <v>6</v>
      </c>
      <c r="Q41" s="5">
        <v>6</v>
      </c>
      <c r="R41" s="23">
        <v>7</v>
      </c>
      <c r="S41" s="22">
        <v>5</v>
      </c>
      <c r="T41" s="5">
        <v>7</v>
      </c>
      <c r="U41" s="5">
        <v>7</v>
      </c>
      <c r="V41" s="23">
        <v>7</v>
      </c>
      <c r="W41" s="22">
        <v>5</v>
      </c>
      <c r="X41" s="5">
        <v>5</v>
      </c>
      <c r="Y41" s="5">
        <v>5</v>
      </c>
      <c r="Z41" s="23">
        <v>6</v>
      </c>
    </row>
    <row r="42" spans="1:26">
      <c r="A42" s="29">
        <v>39</v>
      </c>
      <c r="B42" s="5">
        <v>2</v>
      </c>
      <c r="C42" s="5">
        <v>1</v>
      </c>
      <c r="D42" s="22">
        <v>38</v>
      </c>
      <c r="E42" s="5">
        <v>6</v>
      </c>
      <c r="F42" s="23">
        <v>2</v>
      </c>
      <c r="G42" s="22">
        <v>9</v>
      </c>
      <c r="H42" s="5">
        <v>8</v>
      </c>
      <c r="I42" s="5">
        <v>9</v>
      </c>
      <c r="J42" s="23">
        <v>8</v>
      </c>
      <c r="K42" s="22">
        <v>4</v>
      </c>
      <c r="L42" s="5">
        <v>3</v>
      </c>
      <c r="M42" s="5">
        <v>1</v>
      </c>
      <c r="N42" s="23">
        <v>1</v>
      </c>
      <c r="O42" s="22">
        <v>4</v>
      </c>
      <c r="P42" s="5">
        <v>4</v>
      </c>
      <c r="Q42" s="5">
        <v>4</v>
      </c>
      <c r="R42" s="23">
        <v>7</v>
      </c>
      <c r="S42" s="22">
        <v>7</v>
      </c>
      <c r="T42" s="5">
        <v>7</v>
      </c>
      <c r="U42" s="5">
        <v>6</v>
      </c>
      <c r="V42" s="23">
        <v>7</v>
      </c>
      <c r="W42" s="22">
        <v>4</v>
      </c>
      <c r="X42" s="5">
        <v>5</v>
      </c>
      <c r="Y42" s="5">
        <v>4</v>
      </c>
      <c r="Z42" s="23">
        <v>5</v>
      </c>
    </row>
    <row r="43" spans="1:26">
      <c r="A43" s="29">
        <v>40</v>
      </c>
      <c r="B43" s="5">
        <v>3</v>
      </c>
      <c r="C43" s="5">
        <v>2</v>
      </c>
      <c r="D43" s="22">
        <v>27</v>
      </c>
      <c r="E43" s="5">
        <v>3</v>
      </c>
      <c r="F43" s="23">
        <v>2</v>
      </c>
      <c r="G43" s="22">
        <v>9</v>
      </c>
      <c r="H43" s="5">
        <v>9</v>
      </c>
      <c r="I43" s="5">
        <v>9</v>
      </c>
      <c r="J43" s="23">
        <v>8</v>
      </c>
      <c r="K43" s="22">
        <v>2</v>
      </c>
      <c r="L43" s="5">
        <v>2</v>
      </c>
      <c r="M43" s="5">
        <v>2</v>
      </c>
      <c r="N43" s="23">
        <v>4</v>
      </c>
      <c r="O43" s="22">
        <v>6</v>
      </c>
      <c r="P43" s="5">
        <v>4</v>
      </c>
      <c r="Q43" s="5">
        <v>6</v>
      </c>
      <c r="R43" s="23">
        <v>4</v>
      </c>
      <c r="S43" s="22">
        <v>6</v>
      </c>
      <c r="T43" s="5">
        <v>7</v>
      </c>
      <c r="U43" s="5">
        <v>7</v>
      </c>
      <c r="V43" s="23">
        <v>7</v>
      </c>
      <c r="W43" s="22">
        <v>5</v>
      </c>
      <c r="X43" s="5">
        <v>5</v>
      </c>
      <c r="Y43" s="5">
        <v>6</v>
      </c>
      <c r="Z43" s="23">
        <v>4</v>
      </c>
    </row>
    <row r="44" spans="1:26">
      <c r="A44" s="29">
        <v>41</v>
      </c>
      <c r="B44" s="5">
        <v>6</v>
      </c>
      <c r="C44" s="5">
        <v>2</v>
      </c>
      <c r="D44" s="22">
        <v>37</v>
      </c>
      <c r="E44" s="5">
        <v>7</v>
      </c>
      <c r="F44" s="23">
        <v>2</v>
      </c>
      <c r="G44" s="22">
        <v>9</v>
      </c>
      <c r="H44" s="5">
        <v>9</v>
      </c>
      <c r="I44" s="5">
        <v>7</v>
      </c>
      <c r="J44" s="23">
        <v>8</v>
      </c>
      <c r="K44" s="22">
        <v>3</v>
      </c>
      <c r="L44" s="5">
        <v>1</v>
      </c>
      <c r="M44" s="5">
        <v>3</v>
      </c>
      <c r="N44" s="23">
        <v>1</v>
      </c>
      <c r="O44" s="22">
        <v>6</v>
      </c>
      <c r="P44" s="5">
        <v>5</v>
      </c>
      <c r="Q44" s="5">
        <v>6</v>
      </c>
      <c r="R44" s="23">
        <v>4</v>
      </c>
      <c r="S44" s="22">
        <v>6</v>
      </c>
      <c r="T44" s="5">
        <v>6</v>
      </c>
      <c r="U44" s="5">
        <v>7</v>
      </c>
      <c r="V44" s="23">
        <v>7</v>
      </c>
      <c r="W44" s="22">
        <v>5</v>
      </c>
      <c r="X44" s="5">
        <v>5</v>
      </c>
      <c r="Y44" s="5">
        <v>4</v>
      </c>
      <c r="Z44" s="23">
        <v>5</v>
      </c>
    </row>
    <row r="45" spans="1:26">
      <c r="A45" s="29">
        <v>42</v>
      </c>
      <c r="B45" s="5">
        <v>1</v>
      </c>
      <c r="C45" s="5">
        <v>2</v>
      </c>
      <c r="D45" s="22">
        <v>26</v>
      </c>
      <c r="E45" s="5">
        <v>8</v>
      </c>
      <c r="F45" s="23">
        <v>1</v>
      </c>
      <c r="G45" s="22">
        <v>7</v>
      </c>
      <c r="H45" s="5">
        <v>8</v>
      </c>
      <c r="I45" s="5">
        <v>9</v>
      </c>
      <c r="J45" s="23">
        <v>7</v>
      </c>
      <c r="K45" s="22">
        <v>2</v>
      </c>
      <c r="L45" s="5">
        <v>1</v>
      </c>
      <c r="M45" s="5">
        <v>3</v>
      </c>
      <c r="N45" s="23">
        <v>4</v>
      </c>
      <c r="O45" s="22">
        <v>7</v>
      </c>
      <c r="P45" s="5">
        <v>5</v>
      </c>
      <c r="Q45" s="5">
        <v>6</v>
      </c>
      <c r="R45" s="23">
        <v>4</v>
      </c>
      <c r="S45" s="22">
        <v>6</v>
      </c>
      <c r="T45" s="5">
        <v>7</v>
      </c>
      <c r="U45" s="5">
        <v>7</v>
      </c>
      <c r="V45" s="23">
        <v>7</v>
      </c>
      <c r="W45" s="22">
        <v>5</v>
      </c>
      <c r="X45" s="5">
        <v>5</v>
      </c>
      <c r="Y45" s="5">
        <v>5</v>
      </c>
      <c r="Z45" s="23">
        <v>4</v>
      </c>
    </row>
    <row r="46" spans="1:26">
      <c r="A46" s="29">
        <v>43</v>
      </c>
      <c r="B46" s="5">
        <v>6</v>
      </c>
      <c r="C46" s="5">
        <v>2</v>
      </c>
      <c r="D46" s="22">
        <v>20</v>
      </c>
      <c r="E46" s="5">
        <v>7</v>
      </c>
      <c r="F46" s="23">
        <v>1</v>
      </c>
      <c r="G46" s="22">
        <v>9</v>
      </c>
      <c r="H46" s="5">
        <v>8</v>
      </c>
      <c r="I46" s="5">
        <v>9</v>
      </c>
      <c r="J46" s="23">
        <v>7</v>
      </c>
      <c r="K46" s="22">
        <v>3</v>
      </c>
      <c r="L46" s="5">
        <v>4</v>
      </c>
      <c r="M46" s="5">
        <v>2</v>
      </c>
      <c r="N46" s="23">
        <v>3</v>
      </c>
      <c r="O46" s="22">
        <v>7</v>
      </c>
      <c r="P46" s="5">
        <v>5</v>
      </c>
      <c r="Q46" s="5">
        <v>7</v>
      </c>
      <c r="R46" s="23">
        <v>7</v>
      </c>
      <c r="S46" s="22">
        <v>6</v>
      </c>
      <c r="T46" s="5">
        <v>6</v>
      </c>
      <c r="U46" s="5">
        <v>7</v>
      </c>
      <c r="V46" s="23">
        <v>7</v>
      </c>
      <c r="W46" s="22">
        <v>5</v>
      </c>
      <c r="X46" s="5">
        <v>5</v>
      </c>
      <c r="Y46" s="5">
        <v>5</v>
      </c>
      <c r="Z46" s="23">
        <v>5</v>
      </c>
    </row>
    <row r="47" spans="1:26">
      <c r="A47" s="29">
        <v>44</v>
      </c>
      <c r="B47" s="5">
        <v>6</v>
      </c>
      <c r="C47" s="5">
        <v>4</v>
      </c>
      <c r="D47" s="22">
        <v>28</v>
      </c>
      <c r="E47" s="5">
        <v>3</v>
      </c>
      <c r="F47" s="23">
        <v>2</v>
      </c>
      <c r="G47" s="22">
        <v>7</v>
      </c>
      <c r="H47" s="5">
        <v>8</v>
      </c>
      <c r="I47" s="5">
        <v>8</v>
      </c>
      <c r="J47" s="23">
        <v>7</v>
      </c>
      <c r="K47" s="22">
        <v>3</v>
      </c>
      <c r="L47" s="5">
        <v>4</v>
      </c>
      <c r="M47" s="5">
        <v>1</v>
      </c>
      <c r="N47" s="23">
        <v>1</v>
      </c>
      <c r="O47" s="22">
        <v>7</v>
      </c>
      <c r="P47" s="5">
        <v>6</v>
      </c>
      <c r="Q47" s="5">
        <v>7</v>
      </c>
      <c r="R47" s="23">
        <v>6</v>
      </c>
      <c r="S47" s="22">
        <v>6</v>
      </c>
      <c r="T47" s="5">
        <v>6</v>
      </c>
      <c r="U47" s="5">
        <v>6</v>
      </c>
      <c r="V47" s="23">
        <v>7</v>
      </c>
      <c r="W47" s="22">
        <v>4</v>
      </c>
      <c r="X47" s="5">
        <v>5</v>
      </c>
      <c r="Y47" s="5">
        <v>4</v>
      </c>
      <c r="Z47" s="23">
        <v>5</v>
      </c>
    </row>
    <row r="48" spans="1:26">
      <c r="A48" s="29">
        <v>45</v>
      </c>
      <c r="B48" s="5">
        <v>7</v>
      </c>
      <c r="C48" s="5">
        <v>2</v>
      </c>
      <c r="D48" s="22">
        <v>35</v>
      </c>
      <c r="E48" s="5">
        <v>3</v>
      </c>
      <c r="F48" s="23">
        <v>2</v>
      </c>
      <c r="G48" s="22">
        <v>7</v>
      </c>
      <c r="H48" s="5">
        <v>8</v>
      </c>
      <c r="I48" s="5">
        <v>8</v>
      </c>
      <c r="J48" s="23">
        <v>8</v>
      </c>
      <c r="K48" s="22">
        <v>1</v>
      </c>
      <c r="L48" s="5">
        <v>1</v>
      </c>
      <c r="M48" s="5">
        <v>3</v>
      </c>
      <c r="N48" s="23">
        <v>2</v>
      </c>
      <c r="O48" s="22">
        <v>4</v>
      </c>
      <c r="P48" s="5">
        <v>6</v>
      </c>
      <c r="Q48" s="5">
        <v>5</v>
      </c>
      <c r="R48" s="23">
        <v>6</v>
      </c>
      <c r="S48" s="22">
        <v>6</v>
      </c>
      <c r="T48" s="5">
        <v>6</v>
      </c>
      <c r="U48" s="5">
        <v>6</v>
      </c>
      <c r="V48" s="23">
        <v>6</v>
      </c>
      <c r="W48" s="22">
        <v>6</v>
      </c>
      <c r="X48" s="5">
        <v>5</v>
      </c>
      <c r="Y48" s="5">
        <v>4</v>
      </c>
      <c r="Z48" s="23">
        <v>5</v>
      </c>
    </row>
    <row r="49" spans="1:26">
      <c r="A49" s="29">
        <v>46</v>
      </c>
      <c r="B49" s="5">
        <v>2</v>
      </c>
      <c r="C49" s="5">
        <v>1</v>
      </c>
      <c r="D49" s="22">
        <v>19</v>
      </c>
      <c r="E49" s="5">
        <v>7</v>
      </c>
      <c r="F49" s="23">
        <v>2</v>
      </c>
      <c r="G49" s="22">
        <v>9</v>
      </c>
      <c r="H49" s="5">
        <v>8</v>
      </c>
      <c r="I49" s="5">
        <v>8</v>
      </c>
      <c r="J49" s="23">
        <v>8</v>
      </c>
      <c r="K49" s="22">
        <v>1</v>
      </c>
      <c r="L49" s="5">
        <v>1</v>
      </c>
      <c r="M49" s="5">
        <v>3</v>
      </c>
      <c r="N49" s="23">
        <v>1</v>
      </c>
      <c r="O49" s="22">
        <v>4</v>
      </c>
      <c r="P49" s="5">
        <v>7</v>
      </c>
      <c r="Q49" s="5">
        <v>7</v>
      </c>
      <c r="R49" s="23">
        <v>5</v>
      </c>
      <c r="S49" s="22">
        <v>6</v>
      </c>
      <c r="T49" s="5">
        <v>6</v>
      </c>
      <c r="U49" s="5">
        <v>6</v>
      </c>
      <c r="V49" s="23">
        <v>7</v>
      </c>
      <c r="W49" s="22">
        <v>6</v>
      </c>
      <c r="X49" s="5">
        <v>5</v>
      </c>
      <c r="Y49" s="5">
        <v>4</v>
      </c>
      <c r="Z49" s="23">
        <v>5</v>
      </c>
    </row>
    <row r="50" spans="1:26">
      <c r="A50" s="29">
        <v>47</v>
      </c>
      <c r="B50" s="5">
        <v>7</v>
      </c>
      <c r="C50" s="5">
        <v>2</v>
      </c>
      <c r="D50" s="22">
        <v>20</v>
      </c>
      <c r="E50" s="5">
        <v>3</v>
      </c>
      <c r="F50" s="23">
        <v>2</v>
      </c>
      <c r="G50" s="22">
        <v>9</v>
      </c>
      <c r="H50" s="5">
        <v>9</v>
      </c>
      <c r="I50" s="5">
        <v>8</v>
      </c>
      <c r="J50" s="23">
        <v>7</v>
      </c>
      <c r="K50" s="22">
        <v>3</v>
      </c>
      <c r="L50" s="5">
        <v>4</v>
      </c>
      <c r="M50" s="5">
        <v>3</v>
      </c>
      <c r="N50" s="23">
        <v>2</v>
      </c>
      <c r="O50" s="22">
        <v>7</v>
      </c>
      <c r="P50" s="5">
        <v>7</v>
      </c>
      <c r="Q50" s="5">
        <v>7</v>
      </c>
      <c r="R50" s="23">
        <v>6</v>
      </c>
      <c r="S50" s="22">
        <v>7</v>
      </c>
      <c r="T50" s="5">
        <v>7</v>
      </c>
      <c r="U50" s="5">
        <v>7</v>
      </c>
      <c r="V50" s="23">
        <v>7</v>
      </c>
      <c r="W50" s="22">
        <v>6</v>
      </c>
      <c r="X50" s="5">
        <v>4</v>
      </c>
      <c r="Y50" s="5">
        <v>4</v>
      </c>
      <c r="Z50" s="23">
        <v>5</v>
      </c>
    </row>
    <row r="51" spans="1:26">
      <c r="A51" s="29">
        <v>48</v>
      </c>
      <c r="B51" s="5">
        <v>1</v>
      </c>
      <c r="C51" s="5">
        <v>1</v>
      </c>
      <c r="D51" s="22">
        <v>27</v>
      </c>
      <c r="E51" s="5">
        <v>5</v>
      </c>
      <c r="F51" s="23">
        <v>2</v>
      </c>
      <c r="G51" s="22">
        <v>9</v>
      </c>
      <c r="H51" s="5">
        <v>9</v>
      </c>
      <c r="I51" s="5">
        <v>8</v>
      </c>
      <c r="J51" s="23">
        <v>8</v>
      </c>
      <c r="K51" s="22">
        <v>2</v>
      </c>
      <c r="L51" s="5">
        <v>2</v>
      </c>
      <c r="M51" s="5">
        <v>1</v>
      </c>
      <c r="N51" s="23">
        <v>3</v>
      </c>
      <c r="O51" s="22">
        <v>7</v>
      </c>
      <c r="P51" s="5">
        <v>6</v>
      </c>
      <c r="Q51" s="5">
        <v>7</v>
      </c>
      <c r="R51" s="23">
        <v>6</v>
      </c>
      <c r="S51" s="22">
        <v>8</v>
      </c>
      <c r="T51" s="5">
        <v>7</v>
      </c>
      <c r="U51" s="5">
        <v>8</v>
      </c>
      <c r="V51" s="23">
        <v>7</v>
      </c>
      <c r="W51" s="22">
        <v>5</v>
      </c>
      <c r="X51" s="5">
        <v>5</v>
      </c>
      <c r="Y51" s="5">
        <v>4</v>
      </c>
      <c r="Z51" s="23">
        <v>5</v>
      </c>
    </row>
    <row r="52" spans="1:26">
      <c r="A52" s="29">
        <v>49</v>
      </c>
      <c r="B52" s="5">
        <v>5</v>
      </c>
      <c r="C52" s="5">
        <v>3</v>
      </c>
      <c r="D52" s="22">
        <v>44</v>
      </c>
      <c r="E52" s="5">
        <v>6</v>
      </c>
      <c r="F52" s="23">
        <v>2</v>
      </c>
      <c r="G52" s="22">
        <v>9</v>
      </c>
      <c r="H52" s="5">
        <v>9</v>
      </c>
      <c r="I52" s="5">
        <v>7</v>
      </c>
      <c r="J52" s="23">
        <v>7</v>
      </c>
      <c r="K52" s="22">
        <v>3</v>
      </c>
      <c r="L52" s="5">
        <v>4</v>
      </c>
      <c r="M52" s="5">
        <v>3</v>
      </c>
      <c r="N52" s="23">
        <v>2</v>
      </c>
      <c r="O52" s="22">
        <v>4</v>
      </c>
      <c r="P52" s="5">
        <v>6</v>
      </c>
      <c r="Q52" s="5">
        <v>6</v>
      </c>
      <c r="R52" s="23">
        <v>4</v>
      </c>
      <c r="S52" s="22">
        <v>8</v>
      </c>
      <c r="T52" s="5">
        <v>6</v>
      </c>
      <c r="U52" s="5">
        <v>7</v>
      </c>
      <c r="V52" s="23">
        <v>7</v>
      </c>
      <c r="W52" s="22">
        <v>5</v>
      </c>
      <c r="X52" s="5">
        <v>5</v>
      </c>
      <c r="Y52" s="5">
        <v>4</v>
      </c>
      <c r="Z52" s="23">
        <v>5</v>
      </c>
    </row>
    <row r="53" spans="1:26" ht="14.65" thickBot="1">
      <c r="A53" s="30">
        <v>50</v>
      </c>
      <c r="B53" s="25">
        <v>1</v>
      </c>
      <c r="C53" s="25">
        <v>2</v>
      </c>
      <c r="D53" s="24">
        <v>41</v>
      </c>
      <c r="E53" s="25">
        <v>1</v>
      </c>
      <c r="F53" s="26">
        <v>2</v>
      </c>
      <c r="G53" s="24">
        <v>9</v>
      </c>
      <c r="H53" s="25">
        <v>9</v>
      </c>
      <c r="I53" s="25">
        <v>9</v>
      </c>
      <c r="J53" s="26">
        <v>8</v>
      </c>
      <c r="K53" s="24">
        <v>1</v>
      </c>
      <c r="L53" s="25">
        <v>2</v>
      </c>
      <c r="M53" s="25">
        <v>1</v>
      </c>
      <c r="N53" s="26">
        <v>3</v>
      </c>
      <c r="O53" s="24">
        <v>5</v>
      </c>
      <c r="P53" s="25">
        <v>6</v>
      </c>
      <c r="Q53" s="25">
        <v>4</v>
      </c>
      <c r="R53" s="26">
        <v>6</v>
      </c>
      <c r="S53" s="24">
        <v>7</v>
      </c>
      <c r="T53" s="25">
        <v>7</v>
      </c>
      <c r="U53" s="25">
        <v>7</v>
      </c>
      <c r="V53" s="26">
        <v>7</v>
      </c>
      <c r="W53" s="24">
        <v>5</v>
      </c>
      <c r="X53" s="25">
        <v>5</v>
      </c>
      <c r="Y53" s="25">
        <v>5</v>
      </c>
      <c r="Z53" s="26">
        <v>4</v>
      </c>
    </row>
  </sheetData>
  <autoFilter ref="A3:Z3" xr:uid="{D8CB5940-5D60-4B79-B40F-4BA893FD9A4A}"/>
  <mergeCells count="6">
    <mergeCell ref="B2:F2"/>
    <mergeCell ref="G2:J2"/>
    <mergeCell ref="K2:N2"/>
    <mergeCell ref="O2:R2"/>
    <mergeCell ref="W2:Z2"/>
    <mergeCell ref="S2:V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1A65-5AED-414C-BEAE-80CE7298D68A}">
  <dimension ref="A1:D51"/>
  <sheetViews>
    <sheetView tabSelected="1" workbookViewId="0">
      <selection activeCell="I8" sqref="I8"/>
    </sheetView>
  </sheetViews>
  <sheetFormatPr defaultRowHeight="14.25"/>
  <sheetData>
    <row r="1" spans="1:4">
      <c r="A1" t="s">
        <v>64</v>
      </c>
      <c r="B1" t="s">
        <v>63</v>
      </c>
      <c r="C1" t="s">
        <v>25</v>
      </c>
      <c r="D1" t="s">
        <v>146</v>
      </c>
    </row>
    <row r="2" spans="1:4">
      <c r="A2">
        <v>4.5</v>
      </c>
      <c r="B2">
        <v>5.25</v>
      </c>
      <c r="C2">
        <v>0</v>
      </c>
      <c r="D2">
        <v>0</v>
      </c>
    </row>
    <row r="3" spans="1:4">
      <c r="A3">
        <v>4.75</v>
      </c>
      <c r="B3">
        <v>5.5</v>
      </c>
      <c r="C3">
        <v>0</v>
      </c>
      <c r="D3">
        <v>0</v>
      </c>
    </row>
    <row r="4" spans="1:4">
      <c r="A4">
        <v>5</v>
      </c>
      <c r="B4">
        <v>5.75</v>
      </c>
      <c r="C4">
        <v>0</v>
      </c>
      <c r="D4">
        <v>0</v>
      </c>
    </row>
    <row r="5" spans="1:4">
      <c r="A5">
        <v>4.5</v>
      </c>
      <c r="B5">
        <v>5.25</v>
      </c>
      <c r="C5">
        <v>1</v>
      </c>
      <c r="D5">
        <v>5.25</v>
      </c>
    </row>
    <row r="6" spans="1:4">
      <c r="A6">
        <v>5</v>
      </c>
      <c r="B6">
        <v>6</v>
      </c>
      <c r="C6">
        <v>1</v>
      </c>
      <c r="D6">
        <v>6</v>
      </c>
    </row>
    <row r="7" spans="1:4">
      <c r="A7">
        <v>4.5</v>
      </c>
      <c r="B7">
        <v>5</v>
      </c>
      <c r="C7">
        <v>0</v>
      </c>
      <c r="D7">
        <v>0</v>
      </c>
    </row>
    <row r="8" spans="1:4">
      <c r="A8">
        <v>5</v>
      </c>
      <c r="B8">
        <v>6</v>
      </c>
      <c r="C8">
        <v>1</v>
      </c>
      <c r="D8">
        <v>6</v>
      </c>
    </row>
    <row r="9" spans="1:4">
      <c r="A9">
        <v>4</v>
      </c>
      <c r="B9">
        <v>5.5</v>
      </c>
      <c r="C9">
        <v>1</v>
      </c>
      <c r="D9">
        <v>5.5</v>
      </c>
    </row>
    <row r="10" spans="1:4">
      <c r="A10">
        <v>5</v>
      </c>
      <c r="B10">
        <v>5.75</v>
      </c>
      <c r="C10">
        <v>1</v>
      </c>
      <c r="D10">
        <v>5.75</v>
      </c>
    </row>
    <row r="11" spans="1:4">
      <c r="A11">
        <v>5</v>
      </c>
      <c r="B11">
        <v>5.25</v>
      </c>
      <c r="C11">
        <v>0</v>
      </c>
      <c r="D11">
        <v>0</v>
      </c>
    </row>
    <row r="12" spans="1:4">
      <c r="A12">
        <v>5</v>
      </c>
      <c r="B12">
        <v>5.75</v>
      </c>
      <c r="C12">
        <v>1</v>
      </c>
      <c r="D12">
        <v>5.75</v>
      </c>
    </row>
    <row r="13" spans="1:4">
      <c r="A13">
        <v>5</v>
      </c>
      <c r="B13">
        <v>6</v>
      </c>
      <c r="C13">
        <v>0</v>
      </c>
      <c r="D13">
        <v>0</v>
      </c>
    </row>
    <row r="14" spans="1:4">
      <c r="A14">
        <v>5.25</v>
      </c>
      <c r="B14">
        <v>5.5</v>
      </c>
      <c r="C14">
        <v>0</v>
      </c>
      <c r="D14">
        <v>0</v>
      </c>
    </row>
    <row r="15" spans="1:4">
      <c r="A15">
        <v>4.25</v>
      </c>
      <c r="B15">
        <v>4.5</v>
      </c>
      <c r="C15">
        <v>1</v>
      </c>
      <c r="D15">
        <v>4.5</v>
      </c>
    </row>
    <row r="16" spans="1:4">
      <c r="A16">
        <v>4.75</v>
      </c>
      <c r="B16">
        <v>5.75</v>
      </c>
      <c r="C16">
        <v>1</v>
      </c>
      <c r="D16">
        <v>5.75</v>
      </c>
    </row>
    <row r="17" spans="1:4">
      <c r="A17">
        <v>5.5</v>
      </c>
      <c r="B17">
        <v>6.5</v>
      </c>
      <c r="C17">
        <v>0</v>
      </c>
      <c r="D17">
        <v>0</v>
      </c>
    </row>
    <row r="18" spans="1:4">
      <c r="A18">
        <v>5.25</v>
      </c>
      <c r="B18">
        <v>6.25</v>
      </c>
      <c r="C18">
        <v>1</v>
      </c>
      <c r="D18">
        <v>6.25</v>
      </c>
    </row>
    <row r="19" spans="1:4">
      <c r="A19">
        <v>5.25</v>
      </c>
      <c r="B19">
        <v>6.25</v>
      </c>
      <c r="C19">
        <v>1</v>
      </c>
      <c r="D19">
        <v>6.25</v>
      </c>
    </row>
    <row r="20" spans="1:4">
      <c r="A20">
        <v>4.75</v>
      </c>
      <c r="B20">
        <v>5</v>
      </c>
      <c r="C20">
        <v>0</v>
      </c>
      <c r="D20">
        <v>0</v>
      </c>
    </row>
    <row r="21" spans="1:4">
      <c r="A21">
        <v>5.5</v>
      </c>
      <c r="B21">
        <v>5</v>
      </c>
      <c r="C21">
        <v>0</v>
      </c>
      <c r="D21">
        <v>0</v>
      </c>
    </row>
    <row r="22" spans="1:4">
      <c r="A22">
        <v>4.75</v>
      </c>
      <c r="B22">
        <v>4.75</v>
      </c>
      <c r="C22">
        <v>1</v>
      </c>
      <c r="D22">
        <v>4.75</v>
      </c>
    </row>
    <row r="23" spans="1:4">
      <c r="A23">
        <v>4.5</v>
      </c>
      <c r="B23">
        <v>4.75</v>
      </c>
      <c r="C23">
        <v>1</v>
      </c>
      <c r="D23">
        <v>4.75</v>
      </c>
    </row>
    <row r="24" spans="1:4">
      <c r="A24">
        <v>4.75</v>
      </c>
      <c r="B24">
        <v>5.75</v>
      </c>
      <c r="C24">
        <v>0</v>
      </c>
      <c r="D24">
        <v>0</v>
      </c>
    </row>
    <row r="25" spans="1:4">
      <c r="A25">
        <v>4.75</v>
      </c>
      <c r="B25">
        <v>5</v>
      </c>
      <c r="C25">
        <v>0</v>
      </c>
      <c r="D25">
        <v>0</v>
      </c>
    </row>
    <row r="26" spans="1:4">
      <c r="A26">
        <v>4.5</v>
      </c>
      <c r="B26">
        <v>5</v>
      </c>
      <c r="C26">
        <v>1</v>
      </c>
      <c r="D26">
        <v>5</v>
      </c>
    </row>
    <row r="27" spans="1:4">
      <c r="A27">
        <v>4.5</v>
      </c>
      <c r="B27">
        <v>5.25</v>
      </c>
      <c r="C27">
        <v>1</v>
      </c>
      <c r="D27">
        <v>5.25</v>
      </c>
    </row>
    <row r="28" spans="1:4">
      <c r="A28">
        <v>5.5</v>
      </c>
      <c r="B28">
        <v>6.25</v>
      </c>
      <c r="C28">
        <v>1</v>
      </c>
      <c r="D28">
        <v>6.25</v>
      </c>
    </row>
    <row r="29" spans="1:4">
      <c r="A29">
        <v>5.25</v>
      </c>
      <c r="B29">
        <v>5.75</v>
      </c>
      <c r="C29">
        <v>0</v>
      </c>
      <c r="D29">
        <v>0</v>
      </c>
    </row>
    <row r="30" spans="1:4">
      <c r="A30">
        <v>4.75</v>
      </c>
      <c r="B30">
        <v>6</v>
      </c>
      <c r="C30">
        <v>0</v>
      </c>
      <c r="D30">
        <v>0</v>
      </c>
    </row>
    <row r="31" spans="1:4">
      <c r="A31">
        <v>5.25</v>
      </c>
      <c r="B31">
        <v>5.75</v>
      </c>
      <c r="C31">
        <v>0</v>
      </c>
      <c r="D31">
        <v>0</v>
      </c>
    </row>
    <row r="32" spans="1:4">
      <c r="A32">
        <v>4.5</v>
      </c>
      <c r="B32">
        <v>5.5</v>
      </c>
      <c r="C32">
        <v>0</v>
      </c>
      <c r="D32">
        <v>0</v>
      </c>
    </row>
    <row r="33" spans="1:4">
      <c r="A33">
        <v>4.75</v>
      </c>
      <c r="B33">
        <v>6.5</v>
      </c>
      <c r="C33">
        <v>0</v>
      </c>
      <c r="D33">
        <v>0</v>
      </c>
    </row>
    <row r="34" spans="1:4">
      <c r="A34">
        <v>5.5</v>
      </c>
      <c r="B34">
        <v>6.25</v>
      </c>
      <c r="C34">
        <v>1</v>
      </c>
      <c r="D34">
        <v>6.25</v>
      </c>
    </row>
    <row r="35" spans="1:4">
      <c r="A35">
        <v>5</v>
      </c>
      <c r="B35">
        <v>5.75</v>
      </c>
      <c r="C35">
        <v>1</v>
      </c>
      <c r="D35">
        <v>5.75</v>
      </c>
    </row>
    <row r="36" spans="1:4">
      <c r="A36">
        <v>5.25</v>
      </c>
      <c r="B36">
        <v>5.25</v>
      </c>
      <c r="C36">
        <v>0</v>
      </c>
      <c r="D36">
        <v>0</v>
      </c>
    </row>
    <row r="37" spans="1:4">
      <c r="A37">
        <v>5</v>
      </c>
      <c r="B37">
        <v>5.5</v>
      </c>
      <c r="C37">
        <v>1</v>
      </c>
      <c r="D37">
        <v>5.5</v>
      </c>
    </row>
    <row r="38" spans="1:4">
      <c r="A38">
        <v>5.5</v>
      </c>
      <c r="B38">
        <v>5.75</v>
      </c>
      <c r="C38">
        <v>0</v>
      </c>
      <c r="D38">
        <v>0</v>
      </c>
    </row>
    <row r="39" spans="1:4">
      <c r="A39">
        <v>5.25</v>
      </c>
      <c r="B39">
        <v>6.25</v>
      </c>
      <c r="C39">
        <v>1</v>
      </c>
      <c r="D39">
        <v>6.25</v>
      </c>
    </row>
    <row r="40" spans="1:4">
      <c r="A40">
        <v>4.5</v>
      </c>
      <c r="B40">
        <v>4.75</v>
      </c>
      <c r="C40">
        <v>1</v>
      </c>
      <c r="D40">
        <v>4.75</v>
      </c>
    </row>
    <row r="41" spans="1:4">
      <c r="A41">
        <v>5</v>
      </c>
      <c r="B41">
        <v>5</v>
      </c>
      <c r="C41">
        <v>0</v>
      </c>
      <c r="D41">
        <v>0</v>
      </c>
    </row>
    <row r="42" spans="1:4">
      <c r="A42">
        <v>4.75</v>
      </c>
      <c r="B42">
        <v>5.25</v>
      </c>
      <c r="C42">
        <v>0</v>
      </c>
      <c r="D42">
        <v>0</v>
      </c>
    </row>
    <row r="43" spans="1:4">
      <c r="A43">
        <v>4.75</v>
      </c>
      <c r="B43">
        <v>5.5</v>
      </c>
      <c r="C43">
        <v>0</v>
      </c>
      <c r="D43">
        <v>0</v>
      </c>
    </row>
    <row r="44" spans="1:4">
      <c r="A44">
        <v>5</v>
      </c>
      <c r="B44">
        <v>6.5</v>
      </c>
      <c r="C44">
        <v>0</v>
      </c>
      <c r="D44">
        <v>0</v>
      </c>
    </row>
    <row r="45" spans="1:4">
      <c r="A45">
        <v>4.5</v>
      </c>
      <c r="B45">
        <v>6.5</v>
      </c>
      <c r="C45">
        <v>1</v>
      </c>
      <c r="D45">
        <v>6.5</v>
      </c>
    </row>
    <row r="46" spans="1:4">
      <c r="A46">
        <v>5</v>
      </c>
      <c r="B46">
        <v>5.25</v>
      </c>
      <c r="C46">
        <v>0</v>
      </c>
      <c r="D46">
        <v>0</v>
      </c>
    </row>
    <row r="47" spans="1:4">
      <c r="A47">
        <v>5</v>
      </c>
      <c r="B47">
        <v>5.75</v>
      </c>
      <c r="C47">
        <v>1</v>
      </c>
      <c r="D47">
        <v>5.75</v>
      </c>
    </row>
    <row r="48" spans="1:4">
      <c r="A48">
        <v>4.75</v>
      </c>
      <c r="B48">
        <v>6.75</v>
      </c>
      <c r="C48">
        <v>0</v>
      </c>
      <c r="D48">
        <v>0</v>
      </c>
    </row>
    <row r="49" spans="1:4">
      <c r="A49">
        <v>4.75</v>
      </c>
      <c r="B49">
        <v>6.5</v>
      </c>
      <c r="C49">
        <v>1</v>
      </c>
      <c r="D49">
        <v>6.5</v>
      </c>
    </row>
    <row r="50" spans="1:4">
      <c r="A50">
        <v>4.75</v>
      </c>
      <c r="B50">
        <v>5</v>
      </c>
      <c r="C50">
        <v>1</v>
      </c>
      <c r="D50">
        <v>5</v>
      </c>
    </row>
    <row r="51" spans="1:4">
      <c r="A51">
        <v>4.75</v>
      </c>
      <c r="B51">
        <v>5.25</v>
      </c>
      <c r="C51">
        <v>0</v>
      </c>
      <c r="D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ECE5-729B-4C5F-A2CE-670AA5342725}">
  <dimension ref="B1:C51"/>
  <sheetViews>
    <sheetView workbookViewId="0"/>
  </sheetViews>
  <sheetFormatPr defaultRowHeight="14.25"/>
  <sheetData>
    <row r="1" spans="2:3">
      <c r="B1" t="s">
        <v>146</v>
      </c>
      <c r="C1" t="s">
        <v>109</v>
      </c>
    </row>
    <row r="2" spans="2:3">
      <c r="B2">
        <v>0</v>
      </c>
      <c r="C2">
        <v>-0.41251778093883296</v>
      </c>
    </row>
    <row r="3" spans="2:3">
      <c r="B3">
        <v>0</v>
      </c>
      <c r="C3">
        <v>-0.18403271692745271</v>
      </c>
    </row>
    <row r="4" spans="2:3">
      <c r="B4">
        <v>0</v>
      </c>
      <c r="C4">
        <v>4.4452347083926647E-2</v>
      </c>
    </row>
    <row r="5" spans="2:3">
      <c r="B5">
        <v>5.25</v>
      </c>
      <c r="C5">
        <v>-0.18119828378792402</v>
      </c>
    </row>
    <row r="6" spans="2:3">
      <c r="B6">
        <v>6</v>
      </c>
      <c r="C6">
        <v>2.275513331290302E-2</v>
      </c>
    </row>
    <row r="7" spans="2:3">
      <c r="B7">
        <v>0</v>
      </c>
      <c r="C7">
        <v>-0.39100284495021231</v>
      </c>
    </row>
    <row r="8" spans="2:3">
      <c r="B8">
        <v>6</v>
      </c>
      <c r="C8">
        <v>2.275513331290302E-2</v>
      </c>
    </row>
    <row r="9" spans="2:3">
      <c r="B9">
        <v>5.5</v>
      </c>
      <c r="C9">
        <v>-0.77988047808764804</v>
      </c>
    </row>
    <row r="10" spans="2:3">
      <c r="B10">
        <v>5.75</v>
      </c>
      <c r="C10">
        <v>0.12143732761262704</v>
      </c>
    </row>
    <row r="11" spans="2:3">
      <c r="B11">
        <v>0</v>
      </c>
      <c r="C11">
        <v>8.7482219061167044E-2</v>
      </c>
    </row>
    <row r="12" spans="2:3">
      <c r="B12">
        <v>5.75</v>
      </c>
      <c r="C12">
        <v>0.12143732761262704</v>
      </c>
    </row>
    <row r="13" spans="2:3">
      <c r="B13">
        <v>0</v>
      </c>
      <c r="C13">
        <v>2.2937411095306892E-2</v>
      </c>
    </row>
    <row r="14" spans="2:3">
      <c r="B14">
        <v>0</v>
      </c>
      <c r="C14">
        <v>0.31596728307254729</v>
      </c>
    </row>
    <row r="15" spans="2:3">
      <c r="B15">
        <v>4.5</v>
      </c>
      <c r="C15">
        <v>-0.13515170088875195</v>
      </c>
    </row>
    <row r="16" spans="2:3">
      <c r="B16">
        <v>5.75</v>
      </c>
      <c r="C16">
        <v>-0.12856267238737296</v>
      </c>
    </row>
    <row r="17" spans="2:3">
      <c r="B17">
        <v>0</v>
      </c>
      <c r="C17">
        <v>0.4799075391180665</v>
      </c>
    </row>
    <row r="18" spans="2:3">
      <c r="B18">
        <v>6.25</v>
      </c>
      <c r="C18">
        <v>0.174072939013179</v>
      </c>
    </row>
    <row r="19" spans="2:3">
      <c r="B19">
        <v>6.25</v>
      </c>
      <c r="C19">
        <v>0.174072939013179</v>
      </c>
    </row>
    <row r="20" spans="2:3">
      <c r="B20">
        <v>0</v>
      </c>
      <c r="C20">
        <v>-0.14100284495021231</v>
      </c>
    </row>
    <row r="21" spans="2:3">
      <c r="B21">
        <v>0</v>
      </c>
      <c r="C21">
        <v>0.60899715504978769</v>
      </c>
    </row>
    <row r="22" spans="2:3">
      <c r="B22">
        <v>4.75</v>
      </c>
      <c r="C22">
        <v>0.26616610481152403</v>
      </c>
    </row>
    <row r="23" spans="2:3">
      <c r="B23">
        <v>4.75</v>
      </c>
      <c r="C23">
        <v>1.6166104811524029E-2</v>
      </c>
    </row>
    <row r="24" spans="2:3">
      <c r="B24">
        <v>0</v>
      </c>
      <c r="C24">
        <v>-0.20554765291607335</v>
      </c>
    </row>
    <row r="25" spans="2:3">
      <c r="B25">
        <v>0</v>
      </c>
      <c r="C25">
        <v>-0.14100284495021231</v>
      </c>
    </row>
    <row r="26" spans="2:3">
      <c r="B26">
        <v>5</v>
      </c>
      <c r="C26">
        <v>-8.2516089488199995E-2</v>
      </c>
    </row>
    <row r="27" spans="2:3">
      <c r="B27">
        <v>5.25</v>
      </c>
      <c r="C27">
        <v>-0.18119828378792402</v>
      </c>
    </row>
    <row r="28" spans="2:3">
      <c r="B28">
        <v>6.25</v>
      </c>
      <c r="C28">
        <v>0.424072939013179</v>
      </c>
    </row>
    <row r="29" spans="2:3">
      <c r="B29">
        <v>0</v>
      </c>
      <c r="C29">
        <v>0.29445234708392665</v>
      </c>
    </row>
    <row r="30" spans="2:3">
      <c r="B30">
        <v>0</v>
      </c>
      <c r="C30">
        <v>-0.22706258890469311</v>
      </c>
    </row>
    <row r="31" spans="2:3">
      <c r="B31">
        <v>0</v>
      </c>
      <c r="C31">
        <v>0.29445234708392665</v>
      </c>
    </row>
    <row r="32" spans="2:3">
      <c r="B32">
        <v>0</v>
      </c>
      <c r="C32">
        <v>-0.43403271692745271</v>
      </c>
    </row>
    <row r="33" spans="2:3">
      <c r="B33">
        <v>0</v>
      </c>
      <c r="C33">
        <v>-0.2700924608819335</v>
      </c>
    </row>
    <row r="34" spans="2:3">
      <c r="B34">
        <v>6.25</v>
      </c>
      <c r="C34">
        <v>0.424072939013179</v>
      </c>
    </row>
    <row r="35" spans="2:3">
      <c r="B35">
        <v>5.75</v>
      </c>
      <c r="C35">
        <v>0.12143732761262704</v>
      </c>
    </row>
    <row r="36" spans="2:3">
      <c r="B36">
        <v>0</v>
      </c>
      <c r="C36">
        <v>0.33748221906116704</v>
      </c>
    </row>
    <row r="37" spans="2:3">
      <c r="B37">
        <v>5.5</v>
      </c>
      <c r="C37">
        <v>0.22011952191235196</v>
      </c>
    </row>
    <row r="38" spans="2:3">
      <c r="B38">
        <v>0</v>
      </c>
      <c r="C38">
        <v>0.54445234708392665</v>
      </c>
    </row>
    <row r="39" spans="2:3">
      <c r="B39">
        <v>6.25</v>
      </c>
      <c r="C39">
        <v>0.174072939013179</v>
      </c>
    </row>
    <row r="40" spans="2:3">
      <c r="B40">
        <v>4.75</v>
      </c>
      <c r="C40">
        <v>1.6166104811524029E-2</v>
      </c>
    </row>
    <row r="41" spans="2:3">
      <c r="B41">
        <v>0</v>
      </c>
      <c r="C41">
        <v>0.10899715504978769</v>
      </c>
    </row>
    <row r="42" spans="2:3">
      <c r="B42">
        <v>0</v>
      </c>
      <c r="C42">
        <v>-0.16251778093883296</v>
      </c>
    </row>
    <row r="43" spans="2:3">
      <c r="B43">
        <v>0</v>
      </c>
      <c r="C43">
        <v>-0.18403271692745271</v>
      </c>
    </row>
    <row r="44" spans="2:3">
      <c r="B44">
        <v>0</v>
      </c>
      <c r="C44">
        <v>-2.0092460881933505E-2</v>
      </c>
    </row>
    <row r="45" spans="2:3">
      <c r="B45">
        <v>6.5</v>
      </c>
      <c r="C45">
        <v>-0.67460925528654592</v>
      </c>
    </row>
    <row r="46" spans="2:3">
      <c r="B46">
        <v>0</v>
      </c>
      <c r="C46">
        <v>8.7482219061167044E-2</v>
      </c>
    </row>
    <row r="47" spans="2:3">
      <c r="B47">
        <v>5.75</v>
      </c>
      <c r="C47">
        <v>0.12143732761262704</v>
      </c>
    </row>
    <row r="48" spans="2:3">
      <c r="B48">
        <v>0</v>
      </c>
      <c r="C48">
        <v>-0.29160739687055415</v>
      </c>
    </row>
    <row r="49" spans="2:3">
      <c r="B49">
        <v>6.5</v>
      </c>
      <c r="C49">
        <v>-0.42460925528654592</v>
      </c>
    </row>
    <row r="50" spans="2:3">
      <c r="B50">
        <v>5</v>
      </c>
      <c r="C50">
        <v>0.1674839105118</v>
      </c>
    </row>
    <row r="51" spans="2:3">
      <c r="B51">
        <v>0</v>
      </c>
      <c r="C51">
        <v>-0.16251778093883296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9B86-30E8-4DE9-9C36-DF0A4A1C0F5D}">
  <dimension ref="B1:C51"/>
  <sheetViews>
    <sheetView workbookViewId="0"/>
  </sheetViews>
  <sheetFormatPr defaultRowHeight="14.25"/>
  <sheetData>
    <row r="1" spans="2:3">
      <c r="B1" t="s">
        <v>25</v>
      </c>
      <c r="C1" t="s">
        <v>109</v>
      </c>
    </row>
    <row r="2" spans="2:3">
      <c r="B2">
        <v>0</v>
      </c>
      <c r="C2">
        <v>-0.41251778093883296</v>
      </c>
    </row>
    <row r="3" spans="2:3">
      <c r="B3">
        <v>0</v>
      </c>
      <c r="C3">
        <v>-0.18403271692745271</v>
      </c>
    </row>
    <row r="4" spans="2:3">
      <c r="B4">
        <v>0</v>
      </c>
      <c r="C4">
        <v>4.4452347083926647E-2</v>
      </c>
    </row>
    <row r="5" spans="2:3">
      <c r="B5">
        <v>1</v>
      </c>
      <c r="C5">
        <v>-0.18119828378792402</v>
      </c>
    </row>
    <row r="6" spans="2:3">
      <c r="B6">
        <v>1</v>
      </c>
      <c r="C6">
        <v>2.275513331290302E-2</v>
      </c>
    </row>
    <row r="7" spans="2:3">
      <c r="B7">
        <v>0</v>
      </c>
      <c r="C7">
        <v>-0.39100284495021231</v>
      </c>
    </row>
    <row r="8" spans="2:3">
      <c r="B8">
        <v>1</v>
      </c>
      <c r="C8">
        <v>2.275513331290302E-2</v>
      </c>
    </row>
    <row r="9" spans="2:3">
      <c r="B9">
        <v>1</v>
      </c>
      <c r="C9">
        <v>-0.77988047808764804</v>
      </c>
    </row>
    <row r="10" spans="2:3">
      <c r="B10">
        <v>1</v>
      </c>
      <c r="C10">
        <v>0.12143732761262704</v>
      </c>
    </row>
    <row r="11" spans="2:3">
      <c r="B11">
        <v>0</v>
      </c>
      <c r="C11">
        <v>8.7482219061167044E-2</v>
      </c>
    </row>
    <row r="12" spans="2:3">
      <c r="B12">
        <v>1</v>
      </c>
      <c r="C12">
        <v>0.12143732761262704</v>
      </c>
    </row>
    <row r="13" spans="2:3">
      <c r="B13">
        <v>0</v>
      </c>
      <c r="C13">
        <v>2.2937411095306892E-2</v>
      </c>
    </row>
    <row r="14" spans="2:3">
      <c r="B14">
        <v>0</v>
      </c>
      <c r="C14">
        <v>0.31596728307254729</v>
      </c>
    </row>
    <row r="15" spans="2:3">
      <c r="B15">
        <v>1</v>
      </c>
      <c r="C15">
        <v>-0.13515170088875195</v>
      </c>
    </row>
    <row r="16" spans="2:3">
      <c r="B16">
        <v>1</v>
      </c>
      <c r="C16">
        <v>-0.12856267238737296</v>
      </c>
    </row>
    <row r="17" spans="2:3">
      <c r="B17">
        <v>0</v>
      </c>
      <c r="C17">
        <v>0.4799075391180665</v>
      </c>
    </row>
    <row r="18" spans="2:3">
      <c r="B18">
        <v>1</v>
      </c>
      <c r="C18">
        <v>0.174072939013179</v>
      </c>
    </row>
    <row r="19" spans="2:3">
      <c r="B19">
        <v>1</v>
      </c>
      <c r="C19">
        <v>0.174072939013179</v>
      </c>
    </row>
    <row r="20" spans="2:3">
      <c r="B20">
        <v>0</v>
      </c>
      <c r="C20">
        <v>-0.14100284495021231</v>
      </c>
    </row>
    <row r="21" spans="2:3">
      <c r="B21">
        <v>0</v>
      </c>
      <c r="C21">
        <v>0.60899715504978769</v>
      </c>
    </row>
    <row r="22" spans="2:3">
      <c r="B22">
        <v>1</v>
      </c>
      <c r="C22">
        <v>0.26616610481152403</v>
      </c>
    </row>
    <row r="23" spans="2:3">
      <c r="B23">
        <v>1</v>
      </c>
      <c r="C23">
        <v>1.6166104811524029E-2</v>
      </c>
    </row>
    <row r="24" spans="2:3">
      <c r="B24">
        <v>0</v>
      </c>
      <c r="C24">
        <v>-0.20554765291607335</v>
      </c>
    </row>
    <row r="25" spans="2:3">
      <c r="B25">
        <v>0</v>
      </c>
      <c r="C25">
        <v>-0.14100284495021231</v>
      </c>
    </row>
    <row r="26" spans="2:3">
      <c r="B26">
        <v>1</v>
      </c>
      <c r="C26">
        <v>-8.2516089488199995E-2</v>
      </c>
    </row>
    <row r="27" spans="2:3">
      <c r="B27">
        <v>1</v>
      </c>
      <c r="C27">
        <v>-0.18119828378792402</v>
      </c>
    </row>
    <row r="28" spans="2:3">
      <c r="B28">
        <v>1</v>
      </c>
      <c r="C28">
        <v>0.424072939013179</v>
      </c>
    </row>
    <row r="29" spans="2:3">
      <c r="B29">
        <v>0</v>
      </c>
      <c r="C29">
        <v>0.29445234708392665</v>
      </c>
    </row>
    <row r="30" spans="2:3">
      <c r="B30">
        <v>0</v>
      </c>
      <c r="C30">
        <v>-0.22706258890469311</v>
      </c>
    </row>
    <row r="31" spans="2:3">
      <c r="B31">
        <v>0</v>
      </c>
      <c r="C31">
        <v>0.29445234708392665</v>
      </c>
    </row>
    <row r="32" spans="2:3">
      <c r="B32">
        <v>0</v>
      </c>
      <c r="C32">
        <v>-0.43403271692745271</v>
      </c>
    </row>
    <row r="33" spans="2:3">
      <c r="B33">
        <v>0</v>
      </c>
      <c r="C33">
        <v>-0.2700924608819335</v>
      </c>
    </row>
    <row r="34" spans="2:3">
      <c r="B34">
        <v>1</v>
      </c>
      <c r="C34">
        <v>0.424072939013179</v>
      </c>
    </row>
    <row r="35" spans="2:3">
      <c r="B35">
        <v>1</v>
      </c>
      <c r="C35">
        <v>0.12143732761262704</v>
      </c>
    </row>
    <row r="36" spans="2:3">
      <c r="B36">
        <v>0</v>
      </c>
      <c r="C36">
        <v>0.33748221906116704</v>
      </c>
    </row>
    <row r="37" spans="2:3">
      <c r="B37">
        <v>1</v>
      </c>
      <c r="C37">
        <v>0.22011952191235196</v>
      </c>
    </row>
    <row r="38" spans="2:3">
      <c r="B38">
        <v>0</v>
      </c>
      <c r="C38">
        <v>0.54445234708392665</v>
      </c>
    </row>
    <row r="39" spans="2:3">
      <c r="B39">
        <v>1</v>
      </c>
      <c r="C39">
        <v>0.174072939013179</v>
      </c>
    </row>
    <row r="40" spans="2:3">
      <c r="B40">
        <v>1</v>
      </c>
      <c r="C40">
        <v>1.6166104811524029E-2</v>
      </c>
    </row>
    <row r="41" spans="2:3">
      <c r="B41">
        <v>0</v>
      </c>
      <c r="C41">
        <v>0.10899715504978769</v>
      </c>
    </row>
    <row r="42" spans="2:3">
      <c r="B42">
        <v>0</v>
      </c>
      <c r="C42">
        <v>-0.16251778093883296</v>
      </c>
    </row>
    <row r="43" spans="2:3">
      <c r="B43">
        <v>0</v>
      </c>
      <c r="C43">
        <v>-0.18403271692745271</v>
      </c>
    </row>
    <row r="44" spans="2:3">
      <c r="B44">
        <v>0</v>
      </c>
      <c r="C44">
        <v>-2.0092460881933505E-2</v>
      </c>
    </row>
    <row r="45" spans="2:3">
      <c r="B45">
        <v>1</v>
      </c>
      <c r="C45">
        <v>-0.67460925528654592</v>
      </c>
    </row>
    <row r="46" spans="2:3">
      <c r="B46">
        <v>0</v>
      </c>
      <c r="C46">
        <v>8.7482219061167044E-2</v>
      </c>
    </row>
    <row r="47" spans="2:3">
      <c r="B47">
        <v>1</v>
      </c>
      <c r="C47">
        <v>0.12143732761262704</v>
      </c>
    </row>
    <row r="48" spans="2:3">
      <c r="B48">
        <v>0</v>
      </c>
      <c r="C48">
        <v>-0.29160739687055415</v>
      </c>
    </row>
    <row r="49" spans="2:3">
      <c r="B49">
        <v>1</v>
      </c>
      <c r="C49">
        <v>-0.42460925528654592</v>
      </c>
    </row>
    <row r="50" spans="2:3">
      <c r="B50">
        <v>1</v>
      </c>
      <c r="C50">
        <v>0.1674839105118</v>
      </c>
    </row>
    <row r="51" spans="2:3">
      <c r="B51">
        <v>0</v>
      </c>
      <c r="C51">
        <v>-0.16251778093883296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AD11-7007-4170-A447-8286C5F2CF59}">
  <dimension ref="B1:C51"/>
  <sheetViews>
    <sheetView workbookViewId="0"/>
  </sheetViews>
  <sheetFormatPr defaultRowHeight="14.25"/>
  <sheetData>
    <row r="1" spans="2:3">
      <c r="B1" t="s">
        <v>63</v>
      </c>
      <c r="C1" t="s">
        <v>109</v>
      </c>
    </row>
    <row r="2" spans="2:3">
      <c r="B2">
        <v>5.25</v>
      </c>
      <c r="C2">
        <v>-0.41251778093883296</v>
      </c>
    </row>
    <row r="3" spans="2:3">
      <c r="B3">
        <v>5.5</v>
      </c>
      <c r="C3">
        <v>-0.18403271692745271</v>
      </c>
    </row>
    <row r="4" spans="2:3">
      <c r="B4">
        <v>5.75</v>
      </c>
      <c r="C4">
        <v>4.4452347083926647E-2</v>
      </c>
    </row>
    <row r="5" spans="2:3">
      <c r="B5">
        <v>5.25</v>
      </c>
      <c r="C5">
        <v>-0.18119828378792402</v>
      </c>
    </row>
    <row r="6" spans="2:3">
      <c r="B6">
        <v>6</v>
      </c>
      <c r="C6">
        <v>2.275513331290302E-2</v>
      </c>
    </row>
    <row r="7" spans="2:3">
      <c r="B7">
        <v>5</v>
      </c>
      <c r="C7">
        <v>-0.39100284495021231</v>
      </c>
    </row>
    <row r="8" spans="2:3">
      <c r="B8">
        <v>6</v>
      </c>
      <c r="C8">
        <v>2.275513331290302E-2</v>
      </c>
    </row>
    <row r="9" spans="2:3">
      <c r="B9">
        <v>5.5</v>
      </c>
      <c r="C9">
        <v>-0.77988047808764804</v>
      </c>
    </row>
    <row r="10" spans="2:3">
      <c r="B10">
        <v>5.75</v>
      </c>
      <c r="C10">
        <v>0.12143732761262704</v>
      </c>
    </row>
    <row r="11" spans="2:3">
      <c r="B11">
        <v>5.25</v>
      </c>
      <c r="C11">
        <v>8.7482219061167044E-2</v>
      </c>
    </row>
    <row r="12" spans="2:3">
      <c r="B12">
        <v>5.75</v>
      </c>
      <c r="C12">
        <v>0.12143732761262704</v>
      </c>
    </row>
    <row r="13" spans="2:3">
      <c r="B13">
        <v>6</v>
      </c>
      <c r="C13">
        <v>2.2937411095306892E-2</v>
      </c>
    </row>
    <row r="14" spans="2:3">
      <c r="B14">
        <v>5.5</v>
      </c>
      <c r="C14">
        <v>0.31596728307254729</v>
      </c>
    </row>
    <row r="15" spans="2:3">
      <c r="B15">
        <v>4.5</v>
      </c>
      <c r="C15">
        <v>-0.13515170088875195</v>
      </c>
    </row>
    <row r="16" spans="2:3">
      <c r="B16">
        <v>5.75</v>
      </c>
      <c r="C16">
        <v>-0.12856267238737296</v>
      </c>
    </row>
    <row r="17" spans="2:3">
      <c r="B17">
        <v>6.5</v>
      </c>
      <c r="C17">
        <v>0.4799075391180665</v>
      </c>
    </row>
    <row r="18" spans="2:3">
      <c r="B18">
        <v>6.25</v>
      </c>
      <c r="C18">
        <v>0.174072939013179</v>
      </c>
    </row>
    <row r="19" spans="2:3">
      <c r="B19">
        <v>6.25</v>
      </c>
      <c r="C19">
        <v>0.174072939013179</v>
      </c>
    </row>
    <row r="20" spans="2:3">
      <c r="B20">
        <v>5</v>
      </c>
      <c r="C20">
        <v>-0.14100284495021231</v>
      </c>
    </row>
    <row r="21" spans="2:3">
      <c r="B21">
        <v>5</v>
      </c>
      <c r="C21">
        <v>0.60899715504978769</v>
      </c>
    </row>
    <row r="22" spans="2:3">
      <c r="B22">
        <v>4.75</v>
      </c>
      <c r="C22">
        <v>0.26616610481152403</v>
      </c>
    </row>
    <row r="23" spans="2:3">
      <c r="B23">
        <v>4.75</v>
      </c>
      <c r="C23">
        <v>1.6166104811524029E-2</v>
      </c>
    </row>
    <row r="24" spans="2:3">
      <c r="B24">
        <v>5.75</v>
      </c>
      <c r="C24">
        <v>-0.20554765291607335</v>
      </c>
    </row>
    <row r="25" spans="2:3">
      <c r="B25">
        <v>5</v>
      </c>
      <c r="C25">
        <v>-0.14100284495021231</v>
      </c>
    </row>
    <row r="26" spans="2:3">
      <c r="B26">
        <v>5</v>
      </c>
      <c r="C26">
        <v>-8.2516089488199995E-2</v>
      </c>
    </row>
    <row r="27" spans="2:3">
      <c r="B27">
        <v>5.25</v>
      </c>
      <c r="C27">
        <v>-0.18119828378792402</v>
      </c>
    </row>
    <row r="28" spans="2:3">
      <c r="B28">
        <v>6.25</v>
      </c>
      <c r="C28">
        <v>0.424072939013179</v>
      </c>
    </row>
    <row r="29" spans="2:3">
      <c r="B29">
        <v>5.75</v>
      </c>
      <c r="C29">
        <v>0.29445234708392665</v>
      </c>
    </row>
    <row r="30" spans="2:3">
      <c r="B30">
        <v>6</v>
      </c>
      <c r="C30">
        <v>-0.22706258890469311</v>
      </c>
    </row>
    <row r="31" spans="2:3">
      <c r="B31">
        <v>5.75</v>
      </c>
      <c r="C31">
        <v>0.29445234708392665</v>
      </c>
    </row>
    <row r="32" spans="2:3">
      <c r="B32">
        <v>5.5</v>
      </c>
      <c r="C32">
        <v>-0.43403271692745271</v>
      </c>
    </row>
    <row r="33" spans="2:3">
      <c r="B33">
        <v>6.5</v>
      </c>
      <c r="C33">
        <v>-0.2700924608819335</v>
      </c>
    </row>
    <row r="34" spans="2:3">
      <c r="B34">
        <v>6.25</v>
      </c>
      <c r="C34">
        <v>0.424072939013179</v>
      </c>
    </row>
    <row r="35" spans="2:3">
      <c r="B35">
        <v>5.75</v>
      </c>
      <c r="C35">
        <v>0.12143732761262704</v>
      </c>
    </row>
    <row r="36" spans="2:3">
      <c r="B36">
        <v>5.25</v>
      </c>
      <c r="C36">
        <v>0.33748221906116704</v>
      </c>
    </row>
    <row r="37" spans="2:3">
      <c r="B37">
        <v>5.5</v>
      </c>
      <c r="C37">
        <v>0.22011952191235196</v>
      </c>
    </row>
    <row r="38" spans="2:3">
      <c r="B38">
        <v>5.75</v>
      </c>
      <c r="C38">
        <v>0.54445234708392665</v>
      </c>
    </row>
    <row r="39" spans="2:3">
      <c r="B39">
        <v>6.25</v>
      </c>
      <c r="C39">
        <v>0.174072939013179</v>
      </c>
    </row>
    <row r="40" spans="2:3">
      <c r="B40">
        <v>4.75</v>
      </c>
      <c r="C40">
        <v>1.6166104811524029E-2</v>
      </c>
    </row>
    <row r="41" spans="2:3">
      <c r="B41">
        <v>5</v>
      </c>
      <c r="C41">
        <v>0.10899715504978769</v>
      </c>
    </row>
    <row r="42" spans="2:3">
      <c r="B42">
        <v>5.25</v>
      </c>
      <c r="C42">
        <v>-0.16251778093883296</v>
      </c>
    </row>
    <row r="43" spans="2:3">
      <c r="B43">
        <v>5.5</v>
      </c>
      <c r="C43">
        <v>-0.18403271692745271</v>
      </c>
    </row>
    <row r="44" spans="2:3">
      <c r="B44">
        <v>6.5</v>
      </c>
      <c r="C44">
        <v>-2.0092460881933505E-2</v>
      </c>
    </row>
    <row r="45" spans="2:3">
      <c r="B45">
        <v>6.5</v>
      </c>
      <c r="C45">
        <v>-0.67460925528654592</v>
      </c>
    </row>
    <row r="46" spans="2:3">
      <c r="B46">
        <v>5.25</v>
      </c>
      <c r="C46">
        <v>8.7482219061167044E-2</v>
      </c>
    </row>
    <row r="47" spans="2:3">
      <c r="B47">
        <v>5.75</v>
      </c>
      <c r="C47">
        <v>0.12143732761262704</v>
      </c>
    </row>
    <row r="48" spans="2:3">
      <c r="B48">
        <v>6.75</v>
      </c>
      <c r="C48">
        <v>-0.29160739687055415</v>
      </c>
    </row>
    <row r="49" spans="2:3">
      <c r="B49">
        <v>6.5</v>
      </c>
      <c r="C49">
        <v>-0.42460925528654592</v>
      </c>
    </row>
    <row r="50" spans="2:3">
      <c r="B50">
        <v>5</v>
      </c>
      <c r="C50">
        <v>0.1674839105118</v>
      </c>
    </row>
    <row r="51" spans="2:3">
      <c r="B51">
        <v>5.25</v>
      </c>
      <c r="C51">
        <v>-0.16251778093883296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F8D0-5D11-4C54-9265-1C82A0AEF2B7}">
  <dimension ref="A1:G51"/>
  <sheetViews>
    <sheetView workbookViewId="0"/>
  </sheetViews>
  <sheetFormatPr defaultRowHeight="14.25"/>
  <cols>
    <col min="1" max="1" width="10.265625" bestFit="1" customWidth="1"/>
    <col min="2" max="2" width="23.33203125" bestFit="1" customWidth="1"/>
    <col min="3" max="3" width="6.46484375" bestFit="1" customWidth="1"/>
    <col min="4" max="4" width="16.19921875" bestFit="1" customWidth="1"/>
    <col min="5" max="5" width="35.86328125" bestFit="1" customWidth="1"/>
    <col min="6" max="6" width="27.796875" bestFit="1" customWidth="1"/>
  </cols>
  <sheetData>
    <row r="1" spans="1:7">
      <c r="A1" t="s">
        <v>30</v>
      </c>
      <c r="B1" t="s">
        <v>63</v>
      </c>
      <c r="C1" t="s">
        <v>25</v>
      </c>
      <c r="D1" t="s">
        <v>146</v>
      </c>
      <c r="E1" t="s">
        <v>119</v>
      </c>
      <c r="F1" t="s">
        <v>64</v>
      </c>
      <c r="G1" t="s">
        <v>109</v>
      </c>
    </row>
    <row r="2" spans="1:7">
      <c r="A2">
        <v>1</v>
      </c>
      <c r="B2">
        <v>5.25</v>
      </c>
      <c r="C2">
        <v>0</v>
      </c>
      <c r="D2">
        <v>0</v>
      </c>
      <c r="E2">
        <f>COMPUTE!$B$18 * B2 + COMPUTE!$B$19 * C2 + COMPUTE!$B$20 * D2 + COMPUTE!$B$17</f>
        <v>4.912517780938833</v>
      </c>
      <c r="F2">
        <v>4.5</v>
      </c>
      <c r="G2">
        <f>F2 - E2</f>
        <v>-0.41251778093883296</v>
      </c>
    </row>
    <row r="3" spans="1:7">
      <c r="A3">
        <v>2</v>
      </c>
      <c r="B3">
        <v>5.5</v>
      </c>
      <c r="C3">
        <v>0</v>
      </c>
      <c r="D3">
        <v>0</v>
      </c>
      <c r="E3">
        <f>COMPUTE!$B$18 * B3 + COMPUTE!$B$19 * C3 + COMPUTE!$B$20 * D3 + COMPUTE!$B$17</f>
        <v>4.9340327169274527</v>
      </c>
      <c r="F3">
        <v>4.75</v>
      </c>
      <c r="G3">
        <f t="shared" ref="G3:G51" si="0">F3 - E3</f>
        <v>-0.18403271692745271</v>
      </c>
    </row>
    <row r="4" spans="1:7">
      <c r="A4">
        <v>3</v>
      </c>
      <c r="B4">
        <v>5.75</v>
      </c>
      <c r="C4">
        <v>0</v>
      </c>
      <c r="D4">
        <v>0</v>
      </c>
      <c r="E4">
        <f>COMPUTE!$B$18 * B4 + COMPUTE!$B$19 * C4 + COMPUTE!$B$20 * D4 + COMPUTE!$B$17</f>
        <v>4.9555476529160734</v>
      </c>
      <c r="F4">
        <v>5</v>
      </c>
      <c r="G4">
        <f t="shared" si="0"/>
        <v>4.4452347083926647E-2</v>
      </c>
    </row>
    <row r="5" spans="1:7">
      <c r="A5">
        <v>4</v>
      </c>
      <c r="B5">
        <v>5.25</v>
      </c>
      <c r="C5">
        <v>1</v>
      </c>
      <c r="D5">
        <v>5.25</v>
      </c>
      <c r="E5">
        <f>COMPUTE!$B$18 * B5 + COMPUTE!$B$19 * C5 + COMPUTE!$B$20 * D5 + COMPUTE!$B$17</f>
        <v>4.681198283787924</v>
      </c>
      <c r="F5">
        <v>4.5</v>
      </c>
      <c r="G5">
        <f t="shared" si="0"/>
        <v>-0.18119828378792402</v>
      </c>
    </row>
    <row r="6" spans="1:7">
      <c r="A6">
        <v>5</v>
      </c>
      <c r="B6">
        <v>6</v>
      </c>
      <c r="C6">
        <v>1</v>
      </c>
      <c r="D6">
        <v>6</v>
      </c>
      <c r="E6">
        <f>COMPUTE!$B$18 * B6 + COMPUTE!$B$19 * C6 + COMPUTE!$B$20 * D6 + COMPUTE!$B$17</f>
        <v>4.977244866687097</v>
      </c>
      <c r="F6">
        <v>5</v>
      </c>
      <c r="G6">
        <f t="shared" si="0"/>
        <v>2.275513331290302E-2</v>
      </c>
    </row>
    <row r="7" spans="1:7">
      <c r="A7">
        <v>6</v>
      </c>
      <c r="B7">
        <v>5</v>
      </c>
      <c r="C7">
        <v>0</v>
      </c>
      <c r="D7">
        <v>0</v>
      </c>
      <c r="E7">
        <f>COMPUTE!$B$18 * B7 + COMPUTE!$B$19 * C7 + COMPUTE!$B$20 * D7 + COMPUTE!$B$17</f>
        <v>4.8910028449502123</v>
      </c>
      <c r="F7">
        <v>4.5</v>
      </c>
      <c r="G7">
        <f t="shared" si="0"/>
        <v>-0.39100284495021231</v>
      </c>
    </row>
    <row r="8" spans="1:7">
      <c r="A8">
        <v>7</v>
      </c>
      <c r="B8">
        <v>6</v>
      </c>
      <c r="C8">
        <v>1</v>
      </c>
      <c r="D8">
        <v>6</v>
      </c>
      <c r="E8">
        <f>COMPUTE!$B$18 * B8 + COMPUTE!$B$19 * C8 + COMPUTE!$B$20 * D8 + COMPUTE!$B$17</f>
        <v>4.977244866687097</v>
      </c>
      <c r="F8">
        <v>5</v>
      </c>
      <c r="G8">
        <f t="shared" si="0"/>
        <v>2.275513331290302E-2</v>
      </c>
    </row>
    <row r="9" spans="1:7">
      <c r="A9">
        <v>8</v>
      </c>
      <c r="B9">
        <v>5.5</v>
      </c>
      <c r="C9">
        <v>1</v>
      </c>
      <c r="D9">
        <v>5.5</v>
      </c>
      <c r="E9">
        <f>COMPUTE!$B$18 * B9 + COMPUTE!$B$19 * C9 + COMPUTE!$B$20 * D9 + COMPUTE!$B$17</f>
        <v>4.779880478087648</v>
      </c>
      <c r="F9">
        <v>4</v>
      </c>
      <c r="G9">
        <f t="shared" si="0"/>
        <v>-0.77988047808764804</v>
      </c>
    </row>
    <row r="10" spans="1:7">
      <c r="A10">
        <v>9</v>
      </c>
      <c r="B10">
        <v>5.75</v>
      </c>
      <c r="C10">
        <v>1</v>
      </c>
      <c r="D10">
        <v>5.75</v>
      </c>
      <c r="E10">
        <f>COMPUTE!$B$18 * B10 + COMPUTE!$B$19 * C10 + COMPUTE!$B$20 * D10 + COMPUTE!$B$17</f>
        <v>4.878562672387373</v>
      </c>
      <c r="F10">
        <v>5</v>
      </c>
      <c r="G10">
        <f t="shared" si="0"/>
        <v>0.12143732761262704</v>
      </c>
    </row>
    <row r="11" spans="1:7">
      <c r="A11">
        <v>10</v>
      </c>
      <c r="B11">
        <v>5.25</v>
      </c>
      <c r="C11">
        <v>0</v>
      </c>
      <c r="D11">
        <v>0</v>
      </c>
      <c r="E11">
        <f>COMPUTE!$B$18 * B11 + COMPUTE!$B$19 * C11 + COMPUTE!$B$20 * D11 + COMPUTE!$B$17</f>
        <v>4.912517780938833</v>
      </c>
      <c r="F11">
        <v>5</v>
      </c>
      <c r="G11">
        <f t="shared" si="0"/>
        <v>8.7482219061167044E-2</v>
      </c>
    </row>
    <row r="12" spans="1:7">
      <c r="A12">
        <v>11</v>
      </c>
      <c r="B12">
        <v>5.75</v>
      </c>
      <c r="C12">
        <v>1</v>
      </c>
      <c r="D12">
        <v>5.75</v>
      </c>
      <c r="E12">
        <f>COMPUTE!$B$18 * B12 + COMPUTE!$B$19 * C12 + COMPUTE!$B$20 * D12 + COMPUTE!$B$17</f>
        <v>4.878562672387373</v>
      </c>
      <c r="F12">
        <v>5</v>
      </c>
      <c r="G12">
        <f t="shared" si="0"/>
        <v>0.12143732761262704</v>
      </c>
    </row>
    <row r="13" spans="1:7">
      <c r="A13">
        <v>12</v>
      </c>
      <c r="B13">
        <v>6</v>
      </c>
      <c r="C13">
        <v>0</v>
      </c>
      <c r="D13">
        <v>0</v>
      </c>
      <c r="E13">
        <f>COMPUTE!$B$18 * B13 + COMPUTE!$B$19 * C13 + COMPUTE!$B$20 * D13 + COMPUTE!$B$17</f>
        <v>4.9770625889046931</v>
      </c>
      <c r="F13">
        <v>5</v>
      </c>
      <c r="G13">
        <f t="shared" si="0"/>
        <v>2.2937411095306892E-2</v>
      </c>
    </row>
    <row r="14" spans="1:7">
      <c r="A14">
        <v>13</v>
      </c>
      <c r="B14">
        <v>5.5</v>
      </c>
      <c r="C14">
        <v>0</v>
      </c>
      <c r="D14">
        <v>0</v>
      </c>
      <c r="E14">
        <f>COMPUTE!$B$18 * B14 + COMPUTE!$B$19 * C14 + COMPUTE!$B$20 * D14 + COMPUTE!$B$17</f>
        <v>4.9340327169274527</v>
      </c>
      <c r="F14">
        <v>5.25</v>
      </c>
      <c r="G14">
        <f t="shared" si="0"/>
        <v>0.31596728307254729</v>
      </c>
    </row>
    <row r="15" spans="1:7">
      <c r="A15">
        <v>14</v>
      </c>
      <c r="B15">
        <v>4.5</v>
      </c>
      <c r="C15">
        <v>1</v>
      </c>
      <c r="D15">
        <v>4.5</v>
      </c>
      <c r="E15">
        <f>COMPUTE!$B$18 * B15 + COMPUTE!$B$19 * C15 + COMPUTE!$B$20 * D15 + COMPUTE!$B$17</f>
        <v>4.3851517008887519</v>
      </c>
      <c r="F15">
        <v>4.25</v>
      </c>
      <c r="G15">
        <f t="shared" si="0"/>
        <v>-0.13515170088875195</v>
      </c>
    </row>
    <row r="16" spans="1:7">
      <c r="A16">
        <v>15</v>
      </c>
      <c r="B16">
        <v>5.75</v>
      </c>
      <c r="C16">
        <v>1</v>
      </c>
      <c r="D16">
        <v>5.75</v>
      </c>
      <c r="E16">
        <f>COMPUTE!$B$18 * B16 + COMPUTE!$B$19 * C16 + COMPUTE!$B$20 * D16 + COMPUTE!$B$17</f>
        <v>4.878562672387373</v>
      </c>
      <c r="F16">
        <v>4.75</v>
      </c>
      <c r="G16">
        <f t="shared" si="0"/>
        <v>-0.12856267238737296</v>
      </c>
    </row>
    <row r="17" spans="1:7">
      <c r="A17">
        <v>16</v>
      </c>
      <c r="B17">
        <v>6.5</v>
      </c>
      <c r="C17">
        <v>0</v>
      </c>
      <c r="D17">
        <v>0</v>
      </c>
      <c r="E17">
        <f>COMPUTE!$B$18 * B17 + COMPUTE!$B$19 * C17 + COMPUTE!$B$20 * D17 + COMPUTE!$B$17</f>
        <v>5.0200924608819335</v>
      </c>
      <c r="F17">
        <v>5.5</v>
      </c>
      <c r="G17">
        <f t="shared" si="0"/>
        <v>0.4799075391180665</v>
      </c>
    </row>
    <row r="18" spans="1:7">
      <c r="A18">
        <v>17</v>
      </c>
      <c r="B18">
        <v>6.25</v>
      </c>
      <c r="C18">
        <v>1</v>
      </c>
      <c r="D18">
        <v>6.25</v>
      </c>
      <c r="E18">
        <f>COMPUTE!$B$18 * B18 + COMPUTE!$B$19 * C18 + COMPUTE!$B$20 * D18 + COMPUTE!$B$17</f>
        <v>5.075927060986821</v>
      </c>
      <c r="F18">
        <v>5.25</v>
      </c>
      <c r="G18">
        <f t="shared" si="0"/>
        <v>0.174072939013179</v>
      </c>
    </row>
    <row r="19" spans="1:7">
      <c r="A19">
        <v>18</v>
      </c>
      <c r="B19">
        <v>6.25</v>
      </c>
      <c r="C19">
        <v>1</v>
      </c>
      <c r="D19">
        <v>6.25</v>
      </c>
      <c r="E19">
        <f>COMPUTE!$B$18 * B19 + COMPUTE!$B$19 * C19 + COMPUTE!$B$20 * D19 + COMPUTE!$B$17</f>
        <v>5.075927060986821</v>
      </c>
      <c r="F19">
        <v>5.25</v>
      </c>
      <c r="G19">
        <f t="shared" si="0"/>
        <v>0.174072939013179</v>
      </c>
    </row>
    <row r="20" spans="1:7">
      <c r="A20">
        <v>19</v>
      </c>
      <c r="B20">
        <v>5</v>
      </c>
      <c r="C20">
        <v>0</v>
      </c>
      <c r="D20">
        <v>0</v>
      </c>
      <c r="E20">
        <f>COMPUTE!$B$18 * B20 + COMPUTE!$B$19 * C20 + COMPUTE!$B$20 * D20 + COMPUTE!$B$17</f>
        <v>4.8910028449502123</v>
      </c>
      <c r="F20">
        <v>4.75</v>
      </c>
      <c r="G20">
        <f t="shared" si="0"/>
        <v>-0.14100284495021231</v>
      </c>
    </row>
    <row r="21" spans="1:7">
      <c r="A21">
        <v>20</v>
      </c>
      <c r="B21">
        <v>5</v>
      </c>
      <c r="C21">
        <v>0</v>
      </c>
      <c r="D21">
        <v>0</v>
      </c>
      <c r="E21">
        <f>COMPUTE!$B$18 * B21 + COMPUTE!$B$19 * C21 + COMPUTE!$B$20 * D21 + COMPUTE!$B$17</f>
        <v>4.8910028449502123</v>
      </c>
      <c r="F21">
        <v>5.5</v>
      </c>
      <c r="G21">
        <f t="shared" si="0"/>
        <v>0.60899715504978769</v>
      </c>
    </row>
    <row r="22" spans="1:7">
      <c r="A22">
        <v>21</v>
      </c>
      <c r="B22">
        <v>4.75</v>
      </c>
      <c r="C22">
        <v>1</v>
      </c>
      <c r="D22">
        <v>4.75</v>
      </c>
      <c r="E22">
        <f>COMPUTE!$B$18 * B22 + COMPUTE!$B$19 * C22 + COMPUTE!$B$20 * D22 + COMPUTE!$B$17</f>
        <v>4.483833895188476</v>
      </c>
      <c r="F22">
        <v>4.75</v>
      </c>
      <c r="G22">
        <f t="shared" si="0"/>
        <v>0.26616610481152403</v>
      </c>
    </row>
    <row r="23" spans="1:7">
      <c r="A23">
        <v>22</v>
      </c>
      <c r="B23">
        <v>4.75</v>
      </c>
      <c r="C23">
        <v>1</v>
      </c>
      <c r="D23">
        <v>4.75</v>
      </c>
      <c r="E23">
        <f>COMPUTE!$B$18 * B23 + COMPUTE!$B$19 * C23 + COMPUTE!$B$20 * D23 + COMPUTE!$B$17</f>
        <v>4.483833895188476</v>
      </c>
      <c r="F23">
        <v>4.5</v>
      </c>
      <c r="G23">
        <f t="shared" si="0"/>
        <v>1.6166104811524029E-2</v>
      </c>
    </row>
    <row r="24" spans="1:7">
      <c r="A24">
        <v>23</v>
      </c>
      <c r="B24">
        <v>5.75</v>
      </c>
      <c r="C24">
        <v>0</v>
      </c>
      <c r="D24">
        <v>0</v>
      </c>
      <c r="E24">
        <f>COMPUTE!$B$18 * B24 + COMPUTE!$B$19 * C24 + COMPUTE!$B$20 * D24 + COMPUTE!$B$17</f>
        <v>4.9555476529160734</v>
      </c>
      <c r="F24">
        <v>4.75</v>
      </c>
      <c r="G24">
        <f t="shared" si="0"/>
        <v>-0.20554765291607335</v>
      </c>
    </row>
    <row r="25" spans="1:7">
      <c r="A25">
        <v>24</v>
      </c>
      <c r="B25">
        <v>5</v>
      </c>
      <c r="C25">
        <v>0</v>
      </c>
      <c r="D25">
        <v>0</v>
      </c>
      <c r="E25">
        <f>COMPUTE!$B$18 * B25 + COMPUTE!$B$19 * C25 + COMPUTE!$B$20 * D25 + COMPUTE!$B$17</f>
        <v>4.8910028449502123</v>
      </c>
      <c r="F25">
        <v>4.75</v>
      </c>
      <c r="G25">
        <f t="shared" si="0"/>
        <v>-0.14100284495021231</v>
      </c>
    </row>
    <row r="26" spans="1:7">
      <c r="A26">
        <v>25</v>
      </c>
      <c r="B26">
        <v>5</v>
      </c>
      <c r="C26">
        <v>1</v>
      </c>
      <c r="D26">
        <v>5</v>
      </c>
      <c r="E26">
        <f>COMPUTE!$B$18 * B26 + COMPUTE!$B$19 * C26 + COMPUTE!$B$20 * D26 + COMPUTE!$B$17</f>
        <v>4.5825160894882</v>
      </c>
      <c r="F26">
        <v>4.5</v>
      </c>
      <c r="G26">
        <f t="shared" si="0"/>
        <v>-8.2516089488199995E-2</v>
      </c>
    </row>
    <row r="27" spans="1:7">
      <c r="A27">
        <v>26</v>
      </c>
      <c r="B27">
        <v>5.25</v>
      </c>
      <c r="C27">
        <v>1</v>
      </c>
      <c r="D27">
        <v>5.25</v>
      </c>
      <c r="E27">
        <f>COMPUTE!$B$18 * B27 + COMPUTE!$B$19 * C27 + COMPUTE!$B$20 * D27 + COMPUTE!$B$17</f>
        <v>4.681198283787924</v>
      </c>
      <c r="F27">
        <v>4.5</v>
      </c>
      <c r="G27">
        <f t="shared" si="0"/>
        <v>-0.18119828378792402</v>
      </c>
    </row>
    <row r="28" spans="1:7">
      <c r="A28">
        <v>27</v>
      </c>
      <c r="B28">
        <v>6.25</v>
      </c>
      <c r="C28">
        <v>1</v>
      </c>
      <c r="D28">
        <v>6.25</v>
      </c>
      <c r="E28">
        <f>COMPUTE!$B$18 * B28 + COMPUTE!$B$19 * C28 + COMPUTE!$B$20 * D28 + COMPUTE!$B$17</f>
        <v>5.075927060986821</v>
      </c>
      <c r="F28">
        <v>5.5</v>
      </c>
      <c r="G28">
        <f t="shared" si="0"/>
        <v>0.424072939013179</v>
      </c>
    </row>
    <row r="29" spans="1:7">
      <c r="A29">
        <v>28</v>
      </c>
      <c r="B29">
        <v>5.75</v>
      </c>
      <c r="C29">
        <v>0</v>
      </c>
      <c r="D29">
        <v>0</v>
      </c>
      <c r="E29">
        <f>COMPUTE!$B$18 * B29 + COMPUTE!$B$19 * C29 + COMPUTE!$B$20 * D29 + COMPUTE!$B$17</f>
        <v>4.9555476529160734</v>
      </c>
      <c r="F29">
        <v>5.25</v>
      </c>
      <c r="G29">
        <f t="shared" si="0"/>
        <v>0.29445234708392665</v>
      </c>
    </row>
    <row r="30" spans="1:7">
      <c r="A30">
        <v>29</v>
      </c>
      <c r="B30">
        <v>6</v>
      </c>
      <c r="C30">
        <v>0</v>
      </c>
      <c r="D30">
        <v>0</v>
      </c>
      <c r="E30">
        <f>COMPUTE!$B$18 * B30 + COMPUTE!$B$19 * C30 + COMPUTE!$B$20 * D30 + COMPUTE!$B$17</f>
        <v>4.9770625889046931</v>
      </c>
      <c r="F30">
        <v>4.75</v>
      </c>
      <c r="G30">
        <f t="shared" si="0"/>
        <v>-0.22706258890469311</v>
      </c>
    </row>
    <row r="31" spans="1:7">
      <c r="A31">
        <v>30</v>
      </c>
      <c r="B31">
        <v>5.75</v>
      </c>
      <c r="C31">
        <v>0</v>
      </c>
      <c r="D31">
        <v>0</v>
      </c>
      <c r="E31">
        <f>COMPUTE!$B$18 * B31 + COMPUTE!$B$19 * C31 + COMPUTE!$B$20 * D31 + COMPUTE!$B$17</f>
        <v>4.9555476529160734</v>
      </c>
      <c r="F31">
        <v>5.25</v>
      </c>
      <c r="G31">
        <f t="shared" si="0"/>
        <v>0.29445234708392665</v>
      </c>
    </row>
    <row r="32" spans="1:7">
      <c r="A32">
        <v>31</v>
      </c>
      <c r="B32">
        <v>5.5</v>
      </c>
      <c r="C32">
        <v>0</v>
      </c>
      <c r="D32">
        <v>0</v>
      </c>
      <c r="E32">
        <f>COMPUTE!$B$18 * B32 + COMPUTE!$B$19 * C32 + COMPUTE!$B$20 * D32 + COMPUTE!$B$17</f>
        <v>4.9340327169274527</v>
      </c>
      <c r="F32">
        <v>4.5</v>
      </c>
      <c r="G32">
        <f t="shared" si="0"/>
        <v>-0.43403271692745271</v>
      </c>
    </row>
    <row r="33" spans="1:7">
      <c r="A33">
        <v>32</v>
      </c>
      <c r="B33">
        <v>6.5</v>
      </c>
      <c r="C33">
        <v>0</v>
      </c>
      <c r="D33">
        <v>0</v>
      </c>
      <c r="E33">
        <f>COMPUTE!$B$18 * B33 + COMPUTE!$B$19 * C33 + COMPUTE!$B$20 * D33 + COMPUTE!$B$17</f>
        <v>5.0200924608819335</v>
      </c>
      <c r="F33">
        <v>4.75</v>
      </c>
      <c r="G33">
        <f t="shared" si="0"/>
        <v>-0.2700924608819335</v>
      </c>
    </row>
    <row r="34" spans="1:7">
      <c r="A34">
        <v>33</v>
      </c>
      <c r="B34">
        <v>6.25</v>
      </c>
      <c r="C34">
        <v>1</v>
      </c>
      <c r="D34">
        <v>6.25</v>
      </c>
      <c r="E34">
        <f>COMPUTE!$B$18 * B34 + COMPUTE!$B$19 * C34 + COMPUTE!$B$20 * D34 + COMPUTE!$B$17</f>
        <v>5.075927060986821</v>
      </c>
      <c r="F34">
        <v>5.5</v>
      </c>
      <c r="G34">
        <f t="shared" si="0"/>
        <v>0.424072939013179</v>
      </c>
    </row>
    <row r="35" spans="1:7">
      <c r="A35">
        <v>34</v>
      </c>
      <c r="B35">
        <v>5.75</v>
      </c>
      <c r="C35">
        <v>1</v>
      </c>
      <c r="D35">
        <v>5.75</v>
      </c>
      <c r="E35">
        <f>COMPUTE!$B$18 * B35 + COMPUTE!$B$19 * C35 + COMPUTE!$B$20 * D35 + COMPUTE!$B$17</f>
        <v>4.878562672387373</v>
      </c>
      <c r="F35">
        <v>5</v>
      </c>
      <c r="G35">
        <f t="shared" si="0"/>
        <v>0.12143732761262704</v>
      </c>
    </row>
    <row r="36" spans="1:7">
      <c r="A36">
        <v>35</v>
      </c>
      <c r="B36">
        <v>5.25</v>
      </c>
      <c r="C36">
        <v>0</v>
      </c>
      <c r="D36">
        <v>0</v>
      </c>
      <c r="E36">
        <f>COMPUTE!$B$18 * B36 + COMPUTE!$B$19 * C36 + COMPUTE!$B$20 * D36 + COMPUTE!$B$17</f>
        <v>4.912517780938833</v>
      </c>
      <c r="F36">
        <v>5.25</v>
      </c>
      <c r="G36">
        <f t="shared" si="0"/>
        <v>0.33748221906116704</v>
      </c>
    </row>
    <row r="37" spans="1:7">
      <c r="A37">
        <v>36</v>
      </c>
      <c r="B37">
        <v>5.5</v>
      </c>
      <c r="C37">
        <v>1</v>
      </c>
      <c r="D37">
        <v>5.5</v>
      </c>
      <c r="E37">
        <f>COMPUTE!$B$18 * B37 + COMPUTE!$B$19 * C37 + COMPUTE!$B$20 * D37 + COMPUTE!$B$17</f>
        <v>4.779880478087648</v>
      </c>
      <c r="F37">
        <v>5</v>
      </c>
      <c r="G37">
        <f t="shared" si="0"/>
        <v>0.22011952191235196</v>
      </c>
    </row>
    <row r="38" spans="1:7">
      <c r="A38">
        <v>37</v>
      </c>
      <c r="B38">
        <v>5.75</v>
      </c>
      <c r="C38">
        <v>0</v>
      </c>
      <c r="D38">
        <v>0</v>
      </c>
      <c r="E38">
        <f>COMPUTE!$B$18 * B38 + COMPUTE!$B$19 * C38 + COMPUTE!$B$20 * D38 + COMPUTE!$B$17</f>
        <v>4.9555476529160734</v>
      </c>
      <c r="F38">
        <v>5.5</v>
      </c>
      <c r="G38">
        <f t="shared" si="0"/>
        <v>0.54445234708392665</v>
      </c>
    </row>
    <row r="39" spans="1:7">
      <c r="A39">
        <v>38</v>
      </c>
      <c r="B39">
        <v>6.25</v>
      </c>
      <c r="C39">
        <v>1</v>
      </c>
      <c r="D39">
        <v>6.25</v>
      </c>
      <c r="E39">
        <f>COMPUTE!$B$18 * B39 + COMPUTE!$B$19 * C39 + COMPUTE!$B$20 * D39 + COMPUTE!$B$17</f>
        <v>5.075927060986821</v>
      </c>
      <c r="F39">
        <v>5.25</v>
      </c>
      <c r="G39">
        <f t="shared" si="0"/>
        <v>0.174072939013179</v>
      </c>
    </row>
    <row r="40" spans="1:7">
      <c r="A40">
        <v>39</v>
      </c>
      <c r="B40">
        <v>4.75</v>
      </c>
      <c r="C40">
        <v>1</v>
      </c>
      <c r="D40">
        <v>4.75</v>
      </c>
      <c r="E40">
        <f>COMPUTE!$B$18 * B40 + COMPUTE!$B$19 * C40 + COMPUTE!$B$20 * D40 + COMPUTE!$B$17</f>
        <v>4.483833895188476</v>
      </c>
      <c r="F40">
        <v>4.5</v>
      </c>
      <c r="G40">
        <f t="shared" si="0"/>
        <v>1.6166104811524029E-2</v>
      </c>
    </row>
    <row r="41" spans="1:7">
      <c r="A41">
        <v>40</v>
      </c>
      <c r="B41">
        <v>5</v>
      </c>
      <c r="C41">
        <v>0</v>
      </c>
      <c r="D41">
        <v>0</v>
      </c>
      <c r="E41">
        <f>COMPUTE!$B$18 * B41 + COMPUTE!$B$19 * C41 + COMPUTE!$B$20 * D41 + COMPUTE!$B$17</f>
        <v>4.8910028449502123</v>
      </c>
      <c r="F41">
        <v>5</v>
      </c>
      <c r="G41">
        <f t="shared" si="0"/>
        <v>0.10899715504978769</v>
      </c>
    </row>
    <row r="42" spans="1:7">
      <c r="A42">
        <v>41</v>
      </c>
      <c r="B42">
        <v>5.25</v>
      </c>
      <c r="C42">
        <v>0</v>
      </c>
      <c r="D42">
        <v>0</v>
      </c>
      <c r="E42">
        <f>COMPUTE!$B$18 * B42 + COMPUTE!$B$19 * C42 + COMPUTE!$B$20 * D42 + COMPUTE!$B$17</f>
        <v>4.912517780938833</v>
      </c>
      <c r="F42">
        <v>4.75</v>
      </c>
      <c r="G42">
        <f t="shared" si="0"/>
        <v>-0.16251778093883296</v>
      </c>
    </row>
    <row r="43" spans="1:7">
      <c r="A43">
        <v>42</v>
      </c>
      <c r="B43">
        <v>5.5</v>
      </c>
      <c r="C43">
        <v>0</v>
      </c>
      <c r="D43">
        <v>0</v>
      </c>
      <c r="E43">
        <f>COMPUTE!$B$18 * B43 + COMPUTE!$B$19 * C43 + COMPUTE!$B$20 * D43 + COMPUTE!$B$17</f>
        <v>4.9340327169274527</v>
      </c>
      <c r="F43">
        <v>4.75</v>
      </c>
      <c r="G43">
        <f t="shared" si="0"/>
        <v>-0.18403271692745271</v>
      </c>
    </row>
    <row r="44" spans="1:7">
      <c r="A44">
        <v>43</v>
      </c>
      <c r="B44">
        <v>6.5</v>
      </c>
      <c r="C44">
        <v>0</v>
      </c>
      <c r="D44">
        <v>0</v>
      </c>
      <c r="E44">
        <f>COMPUTE!$B$18 * B44 + COMPUTE!$B$19 * C44 + COMPUTE!$B$20 * D44 + COMPUTE!$B$17</f>
        <v>5.0200924608819335</v>
      </c>
      <c r="F44">
        <v>5</v>
      </c>
      <c r="G44">
        <f t="shared" si="0"/>
        <v>-2.0092460881933505E-2</v>
      </c>
    </row>
    <row r="45" spans="1:7">
      <c r="A45">
        <v>44</v>
      </c>
      <c r="B45">
        <v>6.5</v>
      </c>
      <c r="C45">
        <v>1</v>
      </c>
      <c r="D45">
        <v>6.5</v>
      </c>
      <c r="E45">
        <f>COMPUTE!$B$18 * B45 + COMPUTE!$B$19 * C45 + COMPUTE!$B$20 * D45 + COMPUTE!$B$17</f>
        <v>5.1746092552865459</v>
      </c>
      <c r="F45">
        <v>4.5</v>
      </c>
      <c r="G45">
        <f t="shared" si="0"/>
        <v>-0.67460925528654592</v>
      </c>
    </row>
    <row r="46" spans="1:7">
      <c r="A46">
        <v>45</v>
      </c>
      <c r="B46">
        <v>5.25</v>
      </c>
      <c r="C46">
        <v>0</v>
      </c>
      <c r="D46">
        <v>0</v>
      </c>
      <c r="E46">
        <f>COMPUTE!$B$18 * B46 + COMPUTE!$B$19 * C46 + COMPUTE!$B$20 * D46 + COMPUTE!$B$17</f>
        <v>4.912517780938833</v>
      </c>
      <c r="F46">
        <v>5</v>
      </c>
      <c r="G46">
        <f t="shared" si="0"/>
        <v>8.7482219061167044E-2</v>
      </c>
    </row>
    <row r="47" spans="1:7">
      <c r="A47">
        <v>46</v>
      </c>
      <c r="B47">
        <v>5.75</v>
      </c>
      <c r="C47">
        <v>1</v>
      </c>
      <c r="D47">
        <v>5.75</v>
      </c>
      <c r="E47">
        <f>COMPUTE!$B$18 * B47 + COMPUTE!$B$19 * C47 + COMPUTE!$B$20 * D47 + COMPUTE!$B$17</f>
        <v>4.878562672387373</v>
      </c>
      <c r="F47">
        <v>5</v>
      </c>
      <c r="G47">
        <f t="shared" si="0"/>
        <v>0.12143732761262704</v>
      </c>
    </row>
    <row r="48" spans="1:7">
      <c r="A48">
        <v>47</v>
      </c>
      <c r="B48">
        <v>6.75</v>
      </c>
      <c r="C48">
        <v>0</v>
      </c>
      <c r="D48">
        <v>0</v>
      </c>
      <c r="E48">
        <f>COMPUTE!$B$18 * B48 + COMPUTE!$B$19 * C48 + COMPUTE!$B$20 * D48 + COMPUTE!$B$17</f>
        <v>5.0416073968705541</v>
      </c>
      <c r="F48">
        <v>4.75</v>
      </c>
      <c r="G48">
        <f t="shared" si="0"/>
        <v>-0.29160739687055415</v>
      </c>
    </row>
    <row r="49" spans="1:7">
      <c r="A49">
        <v>48</v>
      </c>
      <c r="B49">
        <v>6.5</v>
      </c>
      <c r="C49">
        <v>1</v>
      </c>
      <c r="D49">
        <v>6.5</v>
      </c>
      <c r="E49">
        <f>COMPUTE!$B$18 * B49 + COMPUTE!$B$19 * C49 + COMPUTE!$B$20 * D49 + COMPUTE!$B$17</f>
        <v>5.1746092552865459</v>
      </c>
      <c r="F49">
        <v>4.75</v>
      </c>
      <c r="G49">
        <f t="shared" si="0"/>
        <v>-0.42460925528654592</v>
      </c>
    </row>
    <row r="50" spans="1:7">
      <c r="A50">
        <v>49</v>
      </c>
      <c r="B50">
        <v>5</v>
      </c>
      <c r="C50">
        <v>1</v>
      </c>
      <c r="D50">
        <v>5</v>
      </c>
      <c r="E50">
        <f>COMPUTE!$B$18 * B50 + COMPUTE!$B$19 * C50 + COMPUTE!$B$20 * D50 + COMPUTE!$B$17</f>
        <v>4.5825160894882</v>
      </c>
      <c r="F50">
        <v>4.75</v>
      </c>
      <c r="G50">
        <f t="shared" si="0"/>
        <v>0.1674839105118</v>
      </c>
    </row>
    <row r="51" spans="1:7">
      <c r="A51">
        <v>50</v>
      </c>
      <c r="B51">
        <v>5.25</v>
      </c>
      <c r="C51">
        <v>0</v>
      </c>
      <c r="D51">
        <v>0</v>
      </c>
      <c r="E51">
        <f>COMPUTE!$B$18 * B51 + COMPUTE!$B$19 * C51 + COMPUTE!$B$20 * D51 + COMPUTE!$B$17</f>
        <v>4.912517780938833</v>
      </c>
      <c r="F51">
        <v>4.75</v>
      </c>
      <c r="G51">
        <f t="shared" si="0"/>
        <v>-0.16251778093883296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B90-F451-4776-A459-ED9E7DD32E67}">
  <sheetPr codeName="Sheet39"/>
  <dimension ref="A1:O39"/>
  <sheetViews>
    <sheetView showGridLines="0" zoomScaleNormal="100" workbookViewId="0">
      <selection activeCell="A27" sqref="A27:A28"/>
    </sheetView>
  </sheetViews>
  <sheetFormatPr defaultColWidth="9.1328125" defaultRowHeight="14.25"/>
  <cols>
    <col min="1" max="1" width="23.33203125" style="56" bestFit="1" customWidth="1"/>
    <col min="2" max="2" width="10.59765625" style="56" bestFit="1" customWidth="1"/>
    <col min="3" max="3" width="15" style="56" customWidth="1"/>
    <col min="4" max="4" width="10.265625" style="56" customWidth="1"/>
    <col min="5" max="5" width="10.46484375" style="56" customWidth="1"/>
    <col min="6" max="6" width="12.1328125" style="56" bestFit="1" customWidth="1"/>
    <col min="7" max="7" width="10.1328125" style="56" bestFit="1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5" ht="15" customHeight="1" thickBot="1">
      <c r="A1" s="94" t="s">
        <v>147</v>
      </c>
      <c r="B1" s="95"/>
      <c r="C1" s="95"/>
      <c r="D1" s="95"/>
      <c r="E1" s="95"/>
      <c r="F1" s="95"/>
      <c r="G1" s="95"/>
      <c r="H1" s="95"/>
      <c r="I1" s="95"/>
      <c r="J1" s="95"/>
      <c r="K1" s="118" t="s">
        <v>86</v>
      </c>
      <c r="L1" s="119"/>
      <c r="M1" s="119"/>
      <c r="N1" s="119"/>
    </row>
    <row r="2" spans="1:15" ht="15" customHeight="1" thickBot="1">
      <c r="A2" s="95"/>
      <c r="B2" s="95"/>
      <c r="C2" s="95"/>
      <c r="D2" s="95"/>
      <c r="E2" s="95"/>
      <c r="F2" s="95"/>
      <c r="G2" s="95"/>
      <c r="H2" s="95"/>
      <c r="I2" s="95"/>
      <c r="J2" s="95"/>
      <c r="K2" s="56" t="s">
        <v>117</v>
      </c>
      <c r="L2" s="68">
        <f t="array" ref="L2:O6">LINEST(MRData3!$A$2:$A$51, MRData3!$B$2:$D$51,TRUE,TRUE)</f>
        <v>0.30866903324441569</v>
      </c>
      <c r="M2" s="69">
        <v>-1.8518319216840906</v>
      </c>
      <c r="N2" s="69">
        <v>8.6059743954481141E-2</v>
      </c>
      <c r="O2" s="72">
        <v>4.4607041251778066</v>
      </c>
    </row>
    <row r="3" spans="1:15" ht="15" customHeight="1">
      <c r="A3" s="96" t="s">
        <v>88</v>
      </c>
      <c r="B3" s="97"/>
      <c r="C3" s="95"/>
      <c r="D3" s="95"/>
      <c r="E3" s="95"/>
      <c r="F3" s="95"/>
      <c r="G3" s="95"/>
      <c r="H3" s="95"/>
      <c r="I3" s="95"/>
      <c r="J3" s="95"/>
      <c r="K3" s="60" t="s">
        <v>118</v>
      </c>
      <c r="L3" s="67">
        <v>0.15661419639863111</v>
      </c>
      <c r="M3" s="65">
        <v>0.88336487240400852</v>
      </c>
      <c r="N3" s="65">
        <v>0.1168797619386527</v>
      </c>
      <c r="O3" s="73">
        <v>0.65678650829499019</v>
      </c>
    </row>
    <row r="4" spans="1:15" ht="15" customHeight="1">
      <c r="A4" s="95" t="s">
        <v>90</v>
      </c>
      <c r="B4" s="98">
        <f>SQRT(C12/C14)</f>
        <v>0.51363637781536342</v>
      </c>
      <c r="C4" s="95"/>
      <c r="D4" s="95"/>
      <c r="E4" s="95"/>
      <c r="F4" s="95"/>
      <c r="G4" s="95"/>
      <c r="H4" s="95"/>
      <c r="I4" s="95"/>
      <c r="J4" s="95"/>
      <c r="K4" s="56" t="s">
        <v>91</v>
      </c>
      <c r="L4" s="67">
        <v>0.26382232861528671</v>
      </c>
      <c r="M4" s="65">
        <v>0.30387873596472215</v>
      </c>
      <c r="N4" s="65" t="e">
        <v>#N/A</v>
      </c>
      <c r="O4" s="73" t="e">
        <v>#N/A</v>
      </c>
    </row>
    <row r="5" spans="1:15" ht="15" customHeight="1">
      <c r="A5" s="95" t="s">
        <v>92</v>
      </c>
      <c r="B5" s="98">
        <f>L4</f>
        <v>0.26382232861528671</v>
      </c>
      <c r="C5" s="95"/>
      <c r="D5" s="95"/>
      <c r="E5" s="95"/>
      <c r="F5" s="95"/>
      <c r="G5" s="95"/>
      <c r="H5" s="95"/>
      <c r="I5" s="95"/>
      <c r="J5" s="95"/>
      <c r="K5" s="60" t="s">
        <v>93</v>
      </c>
      <c r="L5" s="67">
        <v>5.4949720192211693</v>
      </c>
      <c r="M5" s="66">
        <v>46</v>
      </c>
      <c r="N5" s="65" t="e">
        <v>#N/A</v>
      </c>
      <c r="O5" s="73" t="e">
        <v>#N/A</v>
      </c>
    </row>
    <row r="6" spans="1:15" ht="15" customHeight="1" thickBot="1">
      <c r="A6" s="95" t="s">
        <v>94</v>
      </c>
      <c r="B6" s="84">
        <f>1-(B14/B13)*(C13/C14)</f>
        <v>0.21581074135106615</v>
      </c>
      <c r="C6" s="95"/>
      <c r="D6" s="95"/>
      <c r="E6" s="95"/>
      <c r="F6" s="95"/>
      <c r="G6" s="95"/>
      <c r="H6" s="95"/>
      <c r="I6" s="95"/>
      <c r="J6" s="95"/>
      <c r="K6" s="56" t="s">
        <v>95</v>
      </c>
      <c r="L6" s="71">
        <v>1.5222548361102044</v>
      </c>
      <c r="M6" s="61">
        <v>4.2477451638897961</v>
      </c>
      <c r="N6" s="64" t="e">
        <v>#N/A</v>
      </c>
      <c r="O6" s="74" t="e">
        <v>#N/A</v>
      </c>
    </row>
    <row r="7" spans="1:15" ht="15" customHeight="1">
      <c r="A7" s="95" t="s">
        <v>80</v>
      </c>
      <c r="B7" s="98">
        <f>M4</f>
        <v>0.30387873596472215</v>
      </c>
      <c r="C7" s="95"/>
      <c r="D7" s="95"/>
      <c r="E7" s="95"/>
      <c r="F7" s="95"/>
      <c r="G7" s="95"/>
      <c r="H7" s="95"/>
      <c r="I7" s="95"/>
      <c r="J7" s="95"/>
      <c r="L7" s="57"/>
      <c r="M7" s="57"/>
      <c r="N7" s="57"/>
    </row>
    <row r="8" spans="1:15" ht="15" customHeight="1" thickBot="1">
      <c r="A8" s="99" t="s">
        <v>96</v>
      </c>
      <c r="B8" s="99">
        <f>COUNT(MRData3!$A$2:$A$51)</f>
        <v>50</v>
      </c>
      <c r="C8" s="95"/>
      <c r="D8" s="95"/>
      <c r="E8" s="95"/>
      <c r="F8" s="95"/>
      <c r="G8" s="95"/>
      <c r="H8" s="95"/>
      <c r="I8" s="95"/>
      <c r="J8" s="95"/>
      <c r="K8" s="56" t="s">
        <v>97</v>
      </c>
      <c r="L8" s="62">
        <v>0.95</v>
      </c>
      <c r="M8" s="57"/>
      <c r="N8" s="57"/>
    </row>
    <row r="9" spans="1:15" ht="15" customHeight="1">
      <c r="A9" s="95"/>
      <c r="B9" s="95"/>
      <c r="C9" s="95"/>
      <c r="D9" s="95"/>
      <c r="E9" s="95"/>
      <c r="F9" s="95"/>
      <c r="G9" s="95"/>
      <c r="H9" s="95"/>
      <c r="I9" s="95"/>
      <c r="J9" s="95"/>
      <c r="K9" s="60" t="s">
        <v>98</v>
      </c>
      <c r="L9" s="57">
        <f>_xlfn.T.INV.2T(1-L8, B13)</f>
        <v>2.0128955989194299</v>
      </c>
      <c r="M9" s="57"/>
      <c r="N9" s="57"/>
    </row>
    <row r="10" spans="1:15" ht="15" customHeight="1" thickBot="1">
      <c r="A10" s="94" t="s">
        <v>99</v>
      </c>
      <c r="B10" s="95"/>
      <c r="C10" s="95"/>
      <c r="D10" s="95"/>
      <c r="E10" s="95"/>
      <c r="F10" s="95"/>
      <c r="G10" s="95"/>
      <c r="H10" s="95"/>
      <c r="I10" s="95"/>
      <c r="J10" s="95"/>
      <c r="K10" s="56" t="s">
        <v>100</v>
      </c>
      <c r="L10" s="57">
        <f>L$9 * C17</f>
        <v>1.3220426719766454</v>
      </c>
      <c r="M10" s="57"/>
      <c r="N10" s="57"/>
    </row>
    <row r="11" spans="1:15" ht="15" customHeight="1">
      <c r="A11" s="100"/>
      <c r="B11" s="100" t="s">
        <v>101</v>
      </c>
      <c r="C11" s="100" t="s">
        <v>102</v>
      </c>
      <c r="D11" s="100" t="s">
        <v>103</v>
      </c>
      <c r="E11" s="100" t="s">
        <v>104</v>
      </c>
      <c r="F11" s="100" t="s">
        <v>105</v>
      </c>
      <c r="G11" s="95"/>
      <c r="H11" s="95"/>
      <c r="I11" s="95"/>
      <c r="J11" s="95"/>
      <c r="K11" s="56" t="s">
        <v>106</v>
      </c>
      <c r="L11" s="57">
        <f t="shared" ref="L11:L13" si="0">L$9 * C18</f>
        <v>0.23526675840906472</v>
      </c>
      <c r="M11" s="57"/>
      <c r="N11" s="57"/>
    </row>
    <row r="12" spans="1:15" ht="15" customHeight="1">
      <c r="A12" s="95" t="s">
        <v>107</v>
      </c>
      <c r="B12" s="95">
        <f>B14-B13</f>
        <v>3</v>
      </c>
      <c r="C12" s="98">
        <f>L6</f>
        <v>1.5222548361102044</v>
      </c>
      <c r="D12" s="98">
        <f>C12/B12</f>
        <v>0.5074182787034015</v>
      </c>
      <c r="E12" s="98">
        <f>L5</f>
        <v>5.4949720192211693</v>
      </c>
      <c r="F12" s="84">
        <f>_xlfn.F.DIST.RT(E12, B12, B13)</f>
        <v>2.5997739472319254E-3</v>
      </c>
      <c r="G12" s="95"/>
      <c r="H12" s="95"/>
      <c r="I12" s="95"/>
      <c r="J12" s="95"/>
      <c r="K12" s="56" t="s">
        <v>108</v>
      </c>
      <c r="L12" s="57">
        <f t="shared" si="0"/>
        <v>1.7781212639020525</v>
      </c>
    </row>
    <row r="13" spans="1:15" ht="15" customHeight="1">
      <c r="A13" s="95" t="s">
        <v>109</v>
      </c>
      <c r="B13" s="95">
        <f>M5</f>
        <v>46</v>
      </c>
      <c r="C13" s="98">
        <f>M6</f>
        <v>4.2477451638897961</v>
      </c>
      <c r="D13" s="98">
        <f>C13/B13</f>
        <v>9.234228617151731E-2</v>
      </c>
      <c r="E13" s="98"/>
      <c r="F13" s="98"/>
      <c r="G13" s="95"/>
      <c r="H13" s="95"/>
      <c r="I13" s="95"/>
      <c r="J13" s="95"/>
      <c r="K13" s="56" t="s">
        <v>116</v>
      </c>
      <c r="L13" s="57">
        <f t="shared" si="0"/>
        <v>0.31524802665910778</v>
      </c>
    </row>
    <row r="14" spans="1:15" ht="15" customHeight="1" thickBot="1">
      <c r="A14" s="99" t="s">
        <v>110</v>
      </c>
      <c r="B14" s="99">
        <f>B8-1</f>
        <v>49</v>
      </c>
      <c r="C14" s="101">
        <f>C12+C13</f>
        <v>5.7700000000000005</v>
      </c>
      <c r="D14" s="101"/>
      <c r="E14" s="101"/>
      <c r="F14" s="101"/>
      <c r="G14" s="95"/>
      <c r="H14" s="95"/>
      <c r="I14" s="95"/>
      <c r="J14" s="95"/>
    </row>
    <row r="15" spans="1:15" ht="15" customHeight="1" thickBot="1">
      <c r="A15" s="95"/>
      <c r="B15" s="95"/>
      <c r="C15" s="95"/>
      <c r="D15" s="95"/>
      <c r="E15" s="95"/>
      <c r="F15" s="95"/>
      <c r="G15" s="95"/>
      <c r="H15" s="95"/>
      <c r="I15" s="95"/>
      <c r="J15" s="95"/>
    </row>
    <row r="16" spans="1:15" ht="15" customHeight="1">
      <c r="A16" s="100"/>
      <c r="B16" s="100" t="s">
        <v>111</v>
      </c>
      <c r="C16" s="100" t="s">
        <v>80</v>
      </c>
      <c r="D16" s="100" t="s">
        <v>112</v>
      </c>
      <c r="E16" s="100" t="s">
        <v>113</v>
      </c>
      <c r="F16" s="100" t="str">
        <f>"Lower " &amp; TEXT(L8, "##%")</f>
        <v>Lower 95%</v>
      </c>
      <c r="G16" s="100" t="str">
        <f>"Upper " &amp; TEXT(L8, "##%")</f>
        <v>Upper 95%</v>
      </c>
      <c r="H16" s="100" t="str">
        <f t="shared" ref="H16:I17" si="1">F16</f>
        <v>Lower 95%</v>
      </c>
      <c r="I16" s="100" t="str">
        <f t="shared" si="1"/>
        <v>Upper 95%</v>
      </c>
      <c r="J16" s="95"/>
    </row>
    <row r="17" spans="1:10" ht="15" customHeight="1">
      <c r="A17" s="95" t="s">
        <v>114</v>
      </c>
      <c r="B17" s="98">
        <f>$O$2</f>
        <v>4.4607041251778066</v>
      </c>
      <c r="C17" s="98">
        <f>$O$3</f>
        <v>0.65678650829499019</v>
      </c>
      <c r="D17" s="98">
        <f>B17/C17</f>
        <v>6.7917109575800216</v>
      </c>
      <c r="E17" s="98">
        <f>_xlfn.T.DIST.2T(ABS(D17), B$13)</f>
        <v>1.8719595069720567E-8</v>
      </c>
      <c r="F17" s="98">
        <f>B17-L10</f>
        <v>3.138661453201161</v>
      </c>
      <c r="G17" s="98">
        <f>B17+L10</f>
        <v>5.7827467971544522</v>
      </c>
      <c r="H17" s="98">
        <f t="shared" si="1"/>
        <v>3.138661453201161</v>
      </c>
      <c r="I17" s="98">
        <f t="shared" si="1"/>
        <v>5.7827467971544522</v>
      </c>
      <c r="J17" s="95"/>
    </row>
    <row r="18" spans="1:10" ht="15" customHeight="1">
      <c r="A18" s="95" t="str">
        <f>MRData3!B1</f>
        <v>Composite score (Education)</v>
      </c>
      <c r="B18" s="98">
        <f>$N$2</f>
        <v>8.6059743954481141E-2</v>
      </c>
      <c r="C18" s="98">
        <f>$N$3</f>
        <v>0.1168797619386527</v>
      </c>
      <c r="D18" s="98">
        <f t="shared" ref="D18:D20" si="2">B18/C18</f>
        <v>0.7363100551116093</v>
      </c>
      <c r="E18" s="98">
        <f t="shared" ref="E18:E20" si="3">_xlfn.T.DIST.2T(ABS(D18), B$13)</f>
        <v>0.46528055994054474</v>
      </c>
      <c r="F18" s="98">
        <f t="shared" ref="F18:F20" si="4">B18-L11</f>
        <v>-0.14920701445458356</v>
      </c>
      <c r="G18" s="98">
        <f t="shared" ref="G18:G20" si="5">B18+L11</f>
        <v>0.32132650236354587</v>
      </c>
      <c r="H18" s="98">
        <f t="shared" ref="H18:H20" si="6">F18</f>
        <v>-0.14920701445458356</v>
      </c>
      <c r="I18" s="98">
        <f t="shared" ref="I18:I20" si="7">G18</f>
        <v>0.32132650236354587</v>
      </c>
      <c r="J18" s="95"/>
    </row>
    <row r="19" spans="1:10" ht="15" customHeight="1">
      <c r="A19" s="95" t="str">
        <f>MRData3!C1</f>
        <v>Gender</v>
      </c>
      <c r="B19" s="98">
        <f>$M$2</f>
        <v>-1.8518319216840906</v>
      </c>
      <c r="C19" s="98">
        <f>$M$3</f>
        <v>0.88336487240400852</v>
      </c>
      <c r="D19" s="98">
        <f t="shared" si="2"/>
        <v>-2.0963386472958505</v>
      </c>
      <c r="E19" s="98">
        <f t="shared" si="3"/>
        <v>4.1581221500888839E-2</v>
      </c>
      <c r="F19" s="98">
        <f t="shared" si="4"/>
        <v>-3.6299531855861433</v>
      </c>
      <c r="G19" s="98">
        <f t="shared" si="5"/>
        <v>-7.3710657782038114E-2</v>
      </c>
      <c r="H19" s="98">
        <f t="shared" si="6"/>
        <v>-3.6299531855861433</v>
      </c>
      <c r="I19" s="98">
        <f t="shared" si="7"/>
        <v>-7.3710657782038114E-2</v>
      </c>
      <c r="J19" s="95"/>
    </row>
    <row r="20" spans="1:10" ht="15" customHeight="1" thickBot="1">
      <c r="A20" s="99" t="str">
        <f>MRData3!D1</f>
        <v>Gender * Education</v>
      </c>
      <c r="B20" s="101">
        <f>$L$2</f>
        <v>0.30866903324441569</v>
      </c>
      <c r="C20" s="101">
        <f>$L$3</f>
        <v>0.15661419639863111</v>
      </c>
      <c r="D20" s="101">
        <f t="shared" si="2"/>
        <v>1.9708879548745277</v>
      </c>
      <c r="E20" s="85">
        <f t="shared" si="3"/>
        <v>5.4771093254542352E-2</v>
      </c>
      <c r="F20" s="101">
        <f t="shared" si="4"/>
        <v>-6.5789934146920914E-3</v>
      </c>
      <c r="G20" s="101">
        <f t="shared" si="5"/>
        <v>0.62391705990352353</v>
      </c>
      <c r="H20" s="101">
        <f t="shared" si="6"/>
        <v>-6.5789934146920914E-3</v>
      </c>
      <c r="I20" s="101">
        <f t="shared" si="7"/>
        <v>0.62391705990352353</v>
      </c>
      <c r="J20" s="95"/>
    </row>
    <row r="21" spans="1:10" s="91" customFormat="1" ht="9.4" customHeight="1">
      <c r="A21" s="102"/>
      <c r="B21" s="103"/>
      <c r="C21" s="103"/>
      <c r="D21" s="103"/>
      <c r="E21" s="103"/>
      <c r="F21" s="103"/>
      <c r="G21" s="103"/>
      <c r="H21" s="103"/>
      <c r="I21" s="103"/>
      <c r="J21" s="95"/>
    </row>
    <row r="22" spans="1:10" s="91" customFormat="1" ht="9.4" customHeight="1">
      <c r="A22" s="93"/>
      <c r="B22" s="92"/>
      <c r="C22" s="92"/>
      <c r="D22" s="92"/>
      <c r="E22" s="92"/>
      <c r="F22" s="92"/>
      <c r="G22" s="92"/>
      <c r="H22" s="92"/>
      <c r="I22" s="92"/>
    </row>
    <row r="23" spans="1:10" s="91" customFormat="1" ht="9.4" customHeight="1">
      <c r="A23" s="93"/>
      <c r="B23" s="92"/>
      <c r="C23" s="92"/>
      <c r="D23" s="92"/>
      <c r="E23" s="92"/>
      <c r="F23" s="92"/>
      <c r="G23" s="92"/>
      <c r="H23" s="92"/>
      <c r="I23" s="92"/>
    </row>
    <row r="24" spans="1:10" s="91" customFormat="1" ht="9.4" customHeight="1">
      <c r="A24" s="93"/>
      <c r="B24" s="92"/>
      <c r="C24" s="92"/>
      <c r="D24" s="92"/>
      <c r="E24" s="92"/>
      <c r="F24" s="92"/>
      <c r="G24" s="92"/>
      <c r="H24" s="92"/>
      <c r="I24" s="92"/>
    </row>
    <row r="25" spans="1:10" s="91" customFormat="1" ht="9.4" customHeight="1">
      <c r="A25" s="93"/>
      <c r="B25" s="92"/>
      <c r="C25" s="92"/>
      <c r="D25" s="92"/>
      <c r="E25" s="92"/>
      <c r="F25" s="92"/>
      <c r="G25" s="92"/>
      <c r="H25" s="92"/>
      <c r="I25" s="92"/>
    </row>
    <row r="26" spans="1:10" s="91" customFormat="1" ht="9.4" customHeight="1">
      <c r="A26" s="93"/>
      <c r="B26" s="92"/>
      <c r="C26" s="92"/>
      <c r="D26" s="92"/>
      <c r="E26" s="92"/>
      <c r="F26" s="92"/>
      <c r="G26" s="92"/>
      <c r="H26" s="92"/>
      <c r="I26" s="92"/>
    </row>
    <row r="27" spans="1:10" ht="15" customHeight="1">
      <c r="A27" s="154" t="s">
        <v>148</v>
      </c>
    </row>
    <row r="28" spans="1:10" ht="15" customHeight="1">
      <c r="A28" s="91"/>
    </row>
    <row r="29" spans="1:10" ht="15" customHeight="1"/>
    <row r="30" spans="1:10" ht="15" customHeight="1"/>
    <row r="31" spans="1:10" ht="15" customHeight="1"/>
    <row r="32" spans="1:10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1">
    <mergeCell ref="K1:N1"/>
  </mergeCells>
  <phoneticPr fontId="18" type="noConversion"/>
  <pageMargins left="0.7" right="0.7" top="0.75" bottom="0.75" header="0.3" footer="0.3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B6D4-0C3B-470C-B3AC-CAEF6C21969D}">
  <dimension ref="A1:E51"/>
  <sheetViews>
    <sheetView workbookViewId="0"/>
  </sheetViews>
  <sheetFormatPr defaultRowHeight="14.25"/>
  <sheetData>
    <row r="1" spans="1:5">
      <c r="A1" t="s">
        <v>64</v>
      </c>
      <c r="B1" t="s">
        <v>62</v>
      </c>
      <c r="C1" t="s">
        <v>61</v>
      </c>
      <c r="D1" t="s">
        <v>63</v>
      </c>
      <c r="E1" t="s">
        <v>25</v>
      </c>
    </row>
    <row r="2" spans="1:5">
      <c r="A2">
        <v>4.5</v>
      </c>
      <c r="B2">
        <v>7.5</v>
      </c>
      <c r="C2">
        <v>2.75</v>
      </c>
      <c r="D2">
        <v>5.25</v>
      </c>
      <c r="E2">
        <v>0</v>
      </c>
    </row>
    <row r="3" spans="1:5">
      <c r="A3">
        <v>4.75</v>
      </c>
      <c r="B3">
        <v>8</v>
      </c>
      <c r="C3">
        <v>2</v>
      </c>
      <c r="D3">
        <v>5.5</v>
      </c>
      <c r="E3">
        <v>0</v>
      </c>
    </row>
    <row r="4" spans="1:5">
      <c r="A4">
        <v>5</v>
      </c>
      <c r="B4">
        <v>8</v>
      </c>
      <c r="C4">
        <v>2.5</v>
      </c>
      <c r="D4">
        <v>5.75</v>
      </c>
      <c r="E4">
        <v>0</v>
      </c>
    </row>
    <row r="5" spans="1:5">
      <c r="A5">
        <v>4.5</v>
      </c>
      <c r="B5">
        <v>8</v>
      </c>
      <c r="C5">
        <v>2.5</v>
      </c>
      <c r="D5">
        <v>5.25</v>
      </c>
      <c r="E5">
        <v>1</v>
      </c>
    </row>
    <row r="6" spans="1:5">
      <c r="A6">
        <v>5</v>
      </c>
      <c r="B6">
        <v>7.75</v>
      </c>
      <c r="C6">
        <v>2.75</v>
      </c>
      <c r="D6">
        <v>6</v>
      </c>
      <c r="E6">
        <v>1</v>
      </c>
    </row>
    <row r="7" spans="1:5">
      <c r="A7">
        <v>4.5</v>
      </c>
      <c r="B7">
        <v>8</v>
      </c>
      <c r="C7">
        <v>1.5</v>
      </c>
      <c r="D7">
        <v>5</v>
      </c>
      <c r="E7">
        <v>0</v>
      </c>
    </row>
    <row r="8" spans="1:5">
      <c r="A8">
        <v>5</v>
      </c>
      <c r="B8">
        <v>8.25</v>
      </c>
      <c r="C8">
        <v>2.25</v>
      </c>
      <c r="D8">
        <v>6</v>
      </c>
      <c r="E8">
        <v>1</v>
      </c>
    </row>
    <row r="9" spans="1:5">
      <c r="A9">
        <v>4</v>
      </c>
      <c r="B9">
        <v>8.5</v>
      </c>
      <c r="C9">
        <v>2</v>
      </c>
      <c r="D9">
        <v>5.5</v>
      </c>
      <c r="E9">
        <v>1</v>
      </c>
    </row>
    <row r="10" spans="1:5">
      <c r="A10">
        <v>5</v>
      </c>
      <c r="B10">
        <v>7.5</v>
      </c>
      <c r="C10">
        <v>2.75</v>
      </c>
      <c r="D10">
        <v>5.75</v>
      </c>
      <c r="E10">
        <v>1</v>
      </c>
    </row>
    <row r="11" spans="1:5">
      <c r="A11">
        <v>5</v>
      </c>
      <c r="B11">
        <v>8</v>
      </c>
      <c r="C11">
        <v>2.25</v>
      </c>
      <c r="D11">
        <v>5.25</v>
      </c>
      <c r="E11">
        <v>0</v>
      </c>
    </row>
    <row r="12" spans="1:5">
      <c r="A12">
        <v>5</v>
      </c>
      <c r="B12">
        <v>8.5</v>
      </c>
      <c r="C12">
        <v>3</v>
      </c>
      <c r="D12">
        <v>5.75</v>
      </c>
      <c r="E12">
        <v>1</v>
      </c>
    </row>
    <row r="13" spans="1:5">
      <c r="A13">
        <v>5</v>
      </c>
      <c r="B13">
        <v>8.25</v>
      </c>
      <c r="C13">
        <v>2.25</v>
      </c>
      <c r="D13">
        <v>6</v>
      </c>
      <c r="E13">
        <v>0</v>
      </c>
    </row>
    <row r="14" spans="1:5">
      <c r="A14">
        <v>5.25</v>
      </c>
      <c r="B14">
        <v>8</v>
      </c>
      <c r="C14">
        <v>2.75</v>
      </c>
      <c r="D14">
        <v>5.5</v>
      </c>
      <c r="E14">
        <v>0</v>
      </c>
    </row>
    <row r="15" spans="1:5">
      <c r="A15">
        <v>4.25</v>
      </c>
      <c r="B15">
        <v>8</v>
      </c>
      <c r="C15">
        <v>2.25</v>
      </c>
      <c r="D15">
        <v>4.5</v>
      </c>
      <c r="E15">
        <v>1</v>
      </c>
    </row>
    <row r="16" spans="1:5">
      <c r="A16">
        <v>4.75</v>
      </c>
      <c r="B16">
        <v>8</v>
      </c>
      <c r="C16">
        <v>2.75</v>
      </c>
      <c r="D16">
        <v>5.75</v>
      </c>
      <c r="E16">
        <v>1</v>
      </c>
    </row>
    <row r="17" spans="1:5">
      <c r="A17">
        <v>5.5</v>
      </c>
      <c r="B17">
        <v>8.5</v>
      </c>
      <c r="C17">
        <v>2</v>
      </c>
      <c r="D17">
        <v>6.5</v>
      </c>
      <c r="E17">
        <v>0</v>
      </c>
    </row>
    <row r="18" spans="1:5">
      <c r="A18">
        <v>5.25</v>
      </c>
      <c r="B18">
        <v>8.5</v>
      </c>
      <c r="C18">
        <v>1.75</v>
      </c>
      <c r="D18">
        <v>6.25</v>
      </c>
      <c r="E18">
        <v>1</v>
      </c>
    </row>
    <row r="19" spans="1:5">
      <c r="A19">
        <v>5.25</v>
      </c>
      <c r="B19">
        <v>8.25</v>
      </c>
      <c r="C19">
        <v>1.75</v>
      </c>
      <c r="D19">
        <v>6.25</v>
      </c>
      <c r="E19">
        <v>1</v>
      </c>
    </row>
    <row r="20" spans="1:5">
      <c r="A20">
        <v>4.75</v>
      </c>
      <c r="B20">
        <v>8.25</v>
      </c>
      <c r="C20">
        <v>2.75</v>
      </c>
      <c r="D20">
        <v>5</v>
      </c>
      <c r="E20">
        <v>0</v>
      </c>
    </row>
    <row r="21" spans="1:5">
      <c r="A21">
        <v>5.5</v>
      </c>
      <c r="B21">
        <v>8</v>
      </c>
      <c r="C21">
        <v>3.5</v>
      </c>
      <c r="D21">
        <v>5</v>
      </c>
      <c r="E21">
        <v>0</v>
      </c>
    </row>
    <row r="22" spans="1:5">
      <c r="A22">
        <v>4.75</v>
      </c>
      <c r="B22">
        <v>8.25</v>
      </c>
      <c r="C22">
        <v>2.25</v>
      </c>
      <c r="D22">
        <v>4.75</v>
      </c>
      <c r="E22">
        <v>1</v>
      </c>
    </row>
    <row r="23" spans="1:5">
      <c r="A23">
        <v>4.5</v>
      </c>
      <c r="B23">
        <v>8.5</v>
      </c>
      <c r="C23">
        <v>2.75</v>
      </c>
      <c r="D23">
        <v>4.75</v>
      </c>
      <c r="E23">
        <v>1</v>
      </c>
    </row>
    <row r="24" spans="1:5">
      <c r="A24">
        <v>4.75</v>
      </c>
      <c r="B24">
        <v>8.5</v>
      </c>
      <c r="C24">
        <v>2.75</v>
      </c>
      <c r="D24">
        <v>5.75</v>
      </c>
      <c r="E24">
        <v>0</v>
      </c>
    </row>
    <row r="25" spans="1:5">
      <c r="A25">
        <v>4.75</v>
      </c>
      <c r="B25">
        <v>8.25</v>
      </c>
      <c r="C25">
        <v>3.25</v>
      </c>
      <c r="D25">
        <v>5</v>
      </c>
      <c r="E25">
        <v>0</v>
      </c>
    </row>
    <row r="26" spans="1:5">
      <c r="A26">
        <v>4.5</v>
      </c>
      <c r="B26">
        <v>8</v>
      </c>
      <c r="C26">
        <v>2.5</v>
      </c>
      <c r="D26">
        <v>5</v>
      </c>
      <c r="E26">
        <v>1</v>
      </c>
    </row>
    <row r="27" spans="1:5">
      <c r="A27">
        <v>4.5</v>
      </c>
      <c r="B27">
        <v>8</v>
      </c>
      <c r="C27">
        <v>2.25</v>
      </c>
      <c r="D27">
        <v>5.25</v>
      </c>
      <c r="E27">
        <v>1</v>
      </c>
    </row>
    <row r="28" spans="1:5">
      <c r="A28">
        <v>5.5</v>
      </c>
      <c r="B28">
        <v>8</v>
      </c>
      <c r="C28">
        <v>3.75</v>
      </c>
      <c r="D28">
        <v>6.25</v>
      </c>
      <c r="E28">
        <v>1</v>
      </c>
    </row>
    <row r="29" spans="1:5">
      <c r="A29">
        <v>5.25</v>
      </c>
      <c r="B29">
        <v>8.25</v>
      </c>
      <c r="C29">
        <v>3</v>
      </c>
      <c r="D29">
        <v>5.75</v>
      </c>
      <c r="E29">
        <v>0</v>
      </c>
    </row>
    <row r="30" spans="1:5">
      <c r="A30">
        <v>4.75</v>
      </c>
      <c r="B30">
        <v>8</v>
      </c>
      <c r="C30">
        <v>2.25</v>
      </c>
      <c r="D30">
        <v>6</v>
      </c>
      <c r="E30">
        <v>0</v>
      </c>
    </row>
    <row r="31" spans="1:5">
      <c r="A31">
        <v>5.25</v>
      </c>
      <c r="B31">
        <v>8</v>
      </c>
      <c r="C31">
        <v>2.5</v>
      </c>
      <c r="D31">
        <v>5.75</v>
      </c>
      <c r="E31">
        <v>0</v>
      </c>
    </row>
    <row r="32" spans="1:5">
      <c r="A32">
        <v>4.5</v>
      </c>
      <c r="B32">
        <v>7.75</v>
      </c>
      <c r="C32">
        <v>2.75</v>
      </c>
      <c r="D32">
        <v>5.5</v>
      </c>
      <c r="E32">
        <v>0</v>
      </c>
    </row>
    <row r="33" spans="1:5">
      <c r="A33">
        <v>4.75</v>
      </c>
      <c r="B33">
        <v>7.75</v>
      </c>
      <c r="C33">
        <v>1.75</v>
      </c>
      <c r="D33">
        <v>6.5</v>
      </c>
      <c r="E33">
        <v>0</v>
      </c>
    </row>
    <row r="34" spans="1:5">
      <c r="A34">
        <v>5.5</v>
      </c>
      <c r="B34">
        <v>8.5</v>
      </c>
      <c r="C34">
        <v>2</v>
      </c>
      <c r="D34">
        <v>6.25</v>
      </c>
      <c r="E34">
        <v>1</v>
      </c>
    </row>
    <row r="35" spans="1:5">
      <c r="A35">
        <v>5</v>
      </c>
      <c r="B35">
        <v>8.25</v>
      </c>
      <c r="C35">
        <v>3</v>
      </c>
      <c r="D35">
        <v>5.75</v>
      </c>
      <c r="E35">
        <v>1</v>
      </c>
    </row>
    <row r="36" spans="1:5">
      <c r="A36">
        <v>5.25</v>
      </c>
      <c r="B36">
        <v>8</v>
      </c>
      <c r="C36">
        <v>3</v>
      </c>
      <c r="D36">
        <v>5.25</v>
      </c>
      <c r="E36">
        <v>0</v>
      </c>
    </row>
    <row r="37" spans="1:5">
      <c r="A37">
        <v>5</v>
      </c>
      <c r="B37">
        <v>8.25</v>
      </c>
      <c r="C37">
        <v>2.75</v>
      </c>
      <c r="D37">
        <v>5.5</v>
      </c>
      <c r="E37">
        <v>1</v>
      </c>
    </row>
    <row r="38" spans="1:5">
      <c r="A38">
        <v>5.5</v>
      </c>
      <c r="B38">
        <v>8</v>
      </c>
      <c r="C38">
        <v>2.75</v>
      </c>
      <c r="D38">
        <v>5.75</v>
      </c>
      <c r="E38">
        <v>0</v>
      </c>
    </row>
    <row r="39" spans="1:5">
      <c r="A39">
        <v>5.25</v>
      </c>
      <c r="B39">
        <v>8.25</v>
      </c>
      <c r="C39">
        <v>1.75</v>
      </c>
      <c r="D39">
        <v>6.25</v>
      </c>
      <c r="E39">
        <v>1</v>
      </c>
    </row>
    <row r="40" spans="1:5">
      <c r="A40">
        <v>4.5</v>
      </c>
      <c r="B40">
        <v>8.5</v>
      </c>
      <c r="C40">
        <v>2.25</v>
      </c>
      <c r="D40">
        <v>4.75</v>
      </c>
      <c r="E40">
        <v>1</v>
      </c>
    </row>
    <row r="41" spans="1:5">
      <c r="A41">
        <v>5</v>
      </c>
      <c r="B41">
        <v>8.75</v>
      </c>
      <c r="C41">
        <v>2.5</v>
      </c>
      <c r="D41">
        <v>5</v>
      </c>
      <c r="E41">
        <v>0</v>
      </c>
    </row>
    <row r="42" spans="1:5">
      <c r="A42">
        <v>4.75</v>
      </c>
      <c r="B42">
        <v>8.25</v>
      </c>
      <c r="C42">
        <v>2</v>
      </c>
      <c r="D42">
        <v>5.25</v>
      </c>
      <c r="E42">
        <v>0</v>
      </c>
    </row>
    <row r="43" spans="1:5">
      <c r="A43">
        <v>4.75</v>
      </c>
      <c r="B43">
        <v>7.75</v>
      </c>
      <c r="C43">
        <v>2.5</v>
      </c>
      <c r="D43">
        <v>5.5</v>
      </c>
      <c r="E43">
        <v>0</v>
      </c>
    </row>
    <row r="44" spans="1:5">
      <c r="A44">
        <v>5</v>
      </c>
      <c r="B44">
        <v>8.25</v>
      </c>
      <c r="C44">
        <v>3</v>
      </c>
      <c r="D44">
        <v>6.5</v>
      </c>
      <c r="E44">
        <v>0</v>
      </c>
    </row>
    <row r="45" spans="1:5">
      <c r="A45">
        <v>4.5</v>
      </c>
      <c r="B45">
        <v>7.5</v>
      </c>
      <c r="C45">
        <v>2.25</v>
      </c>
      <c r="D45">
        <v>6.5</v>
      </c>
      <c r="E45">
        <v>1</v>
      </c>
    </row>
    <row r="46" spans="1:5">
      <c r="A46">
        <v>5</v>
      </c>
      <c r="B46">
        <v>7.75</v>
      </c>
      <c r="C46">
        <v>1.75</v>
      </c>
      <c r="D46">
        <v>5.25</v>
      </c>
      <c r="E46">
        <v>0</v>
      </c>
    </row>
    <row r="47" spans="1:5">
      <c r="A47">
        <v>5</v>
      </c>
      <c r="B47">
        <v>8.25</v>
      </c>
      <c r="C47">
        <v>1.5</v>
      </c>
      <c r="D47">
        <v>5.75</v>
      </c>
      <c r="E47">
        <v>1</v>
      </c>
    </row>
    <row r="48" spans="1:5">
      <c r="A48">
        <v>4.75</v>
      </c>
      <c r="B48">
        <v>8.25</v>
      </c>
      <c r="C48">
        <v>3</v>
      </c>
      <c r="D48">
        <v>6.75</v>
      </c>
      <c r="E48">
        <v>0</v>
      </c>
    </row>
    <row r="49" spans="1:5">
      <c r="A49">
        <v>4.75</v>
      </c>
      <c r="B49">
        <v>8.5</v>
      </c>
      <c r="C49">
        <v>2</v>
      </c>
      <c r="D49">
        <v>6.5</v>
      </c>
      <c r="E49">
        <v>1</v>
      </c>
    </row>
    <row r="50" spans="1:5">
      <c r="A50">
        <v>4.75</v>
      </c>
      <c r="B50">
        <v>8</v>
      </c>
      <c r="C50">
        <v>3</v>
      </c>
      <c r="D50">
        <v>5</v>
      </c>
      <c r="E50">
        <v>1</v>
      </c>
    </row>
    <row r="51" spans="1:5">
      <c r="A51">
        <v>4.75</v>
      </c>
      <c r="B51">
        <v>8.75</v>
      </c>
      <c r="C51">
        <v>1.75</v>
      </c>
      <c r="D51">
        <v>5.25</v>
      </c>
      <c r="E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7061-2A29-4642-ADE3-F5E9E5A37333}">
  <dimension ref="B1:C51"/>
  <sheetViews>
    <sheetView workbookViewId="0"/>
  </sheetViews>
  <sheetFormatPr defaultRowHeight="14.25"/>
  <sheetData>
    <row r="1" spans="2:3">
      <c r="B1" t="s">
        <v>25</v>
      </c>
      <c r="C1" t="s">
        <v>109</v>
      </c>
    </row>
    <row r="2" spans="2:3">
      <c r="B2">
        <v>0</v>
      </c>
      <c r="C2">
        <v>-0.27305094907430316</v>
      </c>
    </row>
    <row r="3" spans="2:3">
      <c r="B3">
        <v>0</v>
      </c>
      <c r="C3">
        <v>-6.2259041302757723E-2</v>
      </c>
    </row>
    <row r="4" spans="2:3">
      <c r="B4">
        <v>0</v>
      </c>
      <c r="C4">
        <v>3.4478219417551692E-2</v>
      </c>
    </row>
    <row r="5" spans="2:3">
      <c r="B5">
        <v>1</v>
      </c>
      <c r="C5">
        <v>-0.21090150542019614</v>
      </c>
    </row>
    <row r="6" spans="2:3">
      <c r="B6">
        <v>1</v>
      </c>
      <c r="C6">
        <v>8.9710913742445442E-2</v>
      </c>
    </row>
    <row r="7" spans="2:3">
      <c r="B7">
        <v>0</v>
      </c>
      <c r="C7">
        <v>-9.0381018883998188E-2</v>
      </c>
    </row>
    <row r="8" spans="2:3">
      <c r="B8">
        <v>1</v>
      </c>
      <c r="C8">
        <v>7.6794376582749457E-2</v>
      </c>
    </row>
    <row r="9" spans="2:3">
      <c r="B9">
        <v>1</v>
      </c>
      <c r="C9">
        <v>-0.79243332571896108</v>
      </c>
    </row>
    <row r="10" spans="2:3">
      <c r="B10">
        <v>1</v>
      </c>
      <c r="C10">
        <v>0.20710819353167409</v>
      </c>
    </row>
    <row r="11" spans="2:3">
      <c r="B11">
        <v>0</v>
      </c>
      <c r="C11">
        <v>0.21403251376599997</v>
      </c>
    </row>
    <row r="12" spans="2:3">
      <c r="B12">
        <v>1</v>
      </c>
      <c r="C12">
        <v>-3.0343521139274188E-2</v>
      </c>
    </row>
    <row r="13" spans="2:3">
      <c r="B13">
        <v>0</v>
      </c>
      <c r="C13">
        <v>-4.0595332301365694E-2</v>
      </c>
    </row>
    <row r="14" spans="2:3">
      <c r="B14">
        <v>0</v>
      </c>
      <c r="C14">
        <v>0.31076977448630938</v>
      </c>
    </row>
    <row r="15" spans="2:3">
      <c r="B15">
        <v>1</v>
      </c>
      <c r="C15">
        <v>-0.21273192793267803</v>
      </c>
    </row>
    <row r="16" spans="2:3">
      <c r="B16">
        <v>1</v>
      </c>
      <c r="C16">
        <v>-0.14045579976864442</v>
      </c>
    </row>
    <row r="17" spans="2:3">
      <c r="B17">
        <v>0</v>
      </c>
      <c r="C17">
        <v>0.31571583284064797</v>
      </c>
    </row>
    <row r="18" spans="2:3">
      <c r="B18">
        <v>1</v>
      </c>
      <c r="C18">
        <v>0.29404455293414244</v>
      </c>
    </row>
    <row r="19" spans="2:3">
      <c r="B19">
        <v>1</v>
      </c>
      <c r="C19">
        <v>0.34282654958430214</v>
      </c>
    </row>
    <row r="20" spans="2:3">
      <c r="B20">
        <v>0</v>
      </c>
      <c r="C20">
        <v>-0.10078165588571242</v>
      </c>
    </row>
    <row r="21" spans="2:3">
      <c r="B21">
        <v>0</v>
      </c>
      <c r="C21">
        <v>0.57102915655351438</v>
      </c>
    </row>
    <row r="22" spans="2:3">
      <c r="B22">
        <v>1</v>
      </c>
      <c r="C22">
        <v>0.16987079227809332</v>
      </c>
    </row>
    <row r="23" spans="2:3">
      <c r="B23">
        <v>1</v>
      </c>
      <c r="C23">
        <v>-0.21355866051268801</v>
      </c>
    </row>
    <row r="24" spans="2:3">
      <c r="B24">
        <v>0</v>
      </c>
      <c r="C24">
        <v>-0.35540950195307808</v>
      </c>
    </row>
    <row r="25" spans="2:3">
      <c r="B25">
        <v>0</v>
      </c>
      <c r="C25">
        <v>-0.18542911202633405</v>
      </c>
    </row>
    <row r="26" spans="2:3">
      <c r="B26">
        <v>1</v>
      </c>
      <c r="C26">
        <v>-0.14228622228112719</v>
      </c>
    </row>
    <row r="27" spans="2:3">
      <c r="B27">
        <v>1</v>
      </c>
      <c r="C27">
        <v>-0.16857777734988488</v>
      </c>
    </row>
    <row r="28" spans="2:3">
      <c r="B28">
        <v>1</v>
      </c>
      <c r="C28">
        <v>0.30301872167197352</v>
      </c>
    </row>
    <row r="29" spans="2:3">
      <c r="B29">
        <v>0</v>
      </c>
      <c r="C29">
        <v>0.15104876662677036</v>
      </c>
    </row>
    <row r="30" spans="2:3">
      <c r="B30">
        <v>0</v>
      </c>
      <c r="C30">
        <v>-0.241813335651206</v>
      </c>
    </row>
    <row r="31" spans="2:3">
      <c r="B31">
        <v>0</v>
      </c>
      <c r="C31">
        <v>0.28447821941755169</v>
      </c>
    </row>
    <row r="32" spans="2:3">
      <c r="B32">
        <v>0</v>
      </c>
      <c r="C32">
        <v>-0.39044822886353181</v>
      </c>
    </row>
    <row r="33" spans="2:3">
      <c r="B33">
        <v>0</v>
      </c>
      <c r="C33">
        <v>-0.24561444913856345</v>
      </c>
    </row>
    <row r="34" spans="2:3">
      <c r="B34">
        <v>1</v>
      </c>
      <c r="C34">
        <v>0.50172082486383207</v>
      </c>
    </row>
    <row r="35" spans="2:3">
      <c r="B35">
        <v>1</v>
      </c>
      <c r="C35">
        <v>1.843847551088551E-2</v>
      </c>
    </row>
    <row r="36" spans="2:3">
      <c r="B36">
        <v>0</v>
      </c>
      <c r="C36">
        <v>0.33706132955506707</v>
      </c>
    </row>
    <row r="37" spans="2:3">
      <c r="B37">
        <v>1</v>
      </c>
      <c r="C37">
        <v>0.12937748672026483</v>
      </c>
    </row>
    <row r="38" spans="2:3">
      <c r="B38">
        <v>0</v>
      </c>
      <c r="C38">
        <v>0.49215449134724043</v>
      </c>
    </row>
    <row r="39" spans="2:3">
      <c r="B39">
        <v>1</v>
      </c>
      <c r="C39">
        <v>0.34282654958430214</v>
      </c>
    </row>
    <row r="40" spans="2:3">
      <c r="B40">
        <v>1</v>
      </c>
      <c r="C40">
        <v>-0.12891120437206549</v>
      </c>
    </row>
    <row r="41" spans="2:3">
      <c r="B41">
        <v>0</v>
      </c>
      <c r="C41">
        <v>9.3978078884280336E-2</v>
      </c>
    </row>
    <row r="42" spans="2:3">
      <c r="B42">
        <v>0</v>
      </c>
      <c r="C42">
        <v>-4.2425754813848471E-2</v>
      </c>
    </row>
    <row r="43" spans="2:3">
      <c r="B43">
        <v>0</v>
      </c>
      <c r="C43">
        <v>-9.8124500793220548E-2</v>
      </c>
    </row>
    <row r="44" spans="2:3">
      <c r="B44">
        <v>0</v>
      </c>
      <c r="C44">
        <v>-0.30479708279043649</v>
      </c>
    </row>
    <row r="45" spans="2:3">
      <c r="B45">
        <v>1</v>
      </c>
      <c r="C45">
        <v>-0.41409019974491112</v>
      </c>
    </row>
    <row r="46" spans="2:3">
      <c r="B46">
        <v>0</v>
      </c>
      <c r="C46">
        <v>0.3474619665567813</v>
      </c>
    </row>
    <row r="47" spans="2:3">
      <c r="B47">
        <v>1</v>
      </c>
      <c r="C47">
        <v>0.27238084393275042</v>
      </c>
    </row>
    <row r="48" spans="2:3">
      <c r="B48">
        <v>0</v>
      </c>
      <c r="C48">
        <v>-0.62341236592950544</v>
      </c>
    </row>
    <row r="49" spans="2:3">
      <c r="B49">
        <v>1</v>
      </c>
      <c r="C49">
        <v>-0.31689445827523688</v>
      </c>
    </row>
    <row r="50" spans="2:3">
      <c r="B50">
        <v>1</v>
      </c>
      <c r="C50">
        <v>2.306632157825117E-2</v>
      </c>
    </row>
    <row r="51" spans="2:3">
      <c r="B51">
        <v>0</v>
      </c>
      <c r="C51">
        <v>-9.7666020043855717E-2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81E2-DF6B-4A62-A163-074695C6A392}">
  <dimension ref="B1:C51"/>
  <sheetViews>
    <sheetView workbookViewId="0"/>
  </sheetViews>
  <sheetFormatPr defaultRowHeight="14.25"/>
  <sheetData>
    <row r="1" spans="2:3">
      <c r="B1" t="s">
        <v>63</v>
      </c>
      <c r="C1" t="s">
        <v>109</v>
      </c>
    </row>
    <row r="2" spans="2:3">
      <c r="B2">
        <v>5.25</v>
      </c>
      <c r="C2">
        <v>-0.27305094907430316</v>
      </c>
    </row>
    <row r="3" spans="2:3">
      <c r="B3">
        <v>5.5</v>
      </c>
      <c r="C3">
        <v>-6.2259041302757723E-2</v>
      </c>
    </row>
    <row r="4" spans="2:3">
      <c r="B4">
        <v>5.75</v>
      </c>
      <c r="C4">
        <v>3.4478219417551692E-2</v>
      </c>
    </row>
    <row r="5" spans="2:3">
      <c r="B5">
        <v>5.25</v>
      </c>
      <c r="C5">
        <v>-0.21090150542019614</v>
      </c>
    </row>
    <row r="6" spans="2:3">
      <c r="B6">
        <v>6</v>
      </c>
      <c r="C6">
        <v>8.9710913742445442E-2</v>
      </c>
    </row>
    <row r="7" spans="2:3">
      <c r="B7">
        <v>5</v>
      </c>
      <c r="C7">
        <v>-9.0381018883998188E-2</v>
      </c>
    </row>
    <row r="8" spans="2:3">
      <c r="B8">
        <v>6</v>
      </c>
      <c r="C8">
        <v>7.6794376582749457E-2</v>
      </c>
    </row>
    <row r="9" spans="2:3">
      <c r="B9">
        <v>5.5</v>
      </c>
      <c r="C9">
        <v>-0.79243332571896108</v>
      </c>
    </row>
    <row r="10" spans="2:3">
      <c r="B10">
        <v>5.75</v>
      </c>
      <c r="C10">
        <v>0.20710819353167409</v>
      </c>
    </row>
    <row r="11" spans="2:3">
      <c r="B11">
        <v>5.25</v>
      </c>
      <c r="C11">
        <v>0.21403251376599997</v>
      </c>
    </row>
    <row r="12" spans="2:3">
      <c r="B12">
        <v>5.75</v>
      </c>
      <c r="C12">
        <v>-3.0343521139274188E-2</v>
      </c>
    </row>
    <row r="13" spans="2:3">
      <c r="B13">
        <v>6</v>
      </c>
      <c r="C13">
        <v>-4.0595332301365694E-2</v>
      </c>
    </row>
    <row r="14" spans="2:3">
      <c r="B14">
        <v>5.5</v>
      </c>
      <c r="C14">
        <v>0.31076977448630938</v>
      </c>
    </row>
    <row r="15" spans="2:3">
      <c r="B15">
        <v>4.5</v>
      </c>
      <c r="C15">
        <v>-0.21273192793267803</v>
      </c>
    </row>
    <row r="16" spans="2:3">
      <c r="B16">
        <v>5.75</v>
      </c>
      <c r="C16">
        <v>-0.14045579976864442</v>
      </c>
    </row>
    <row r="17" spans="2:3">
      <c r="B17">
        <v>6.5</v>
      </c>
      <c r="C17">
        <v>0.31571583284064797</v>
      </c>
    </row>
    <row r="18" spans="2:3">
      <c r="B18">
        <v>6.25</v>
      </c>
      <c r="C18">
        <v>0.29404455293414244</v>
      </c>
    </row>
    <row r="19" spans="2:3">
      <c r="B19">
        <v>6.25</v>
      </c>
      <c r="C19">
        <v>0.34282654958430214</v>
      </c>
    </row>
    <row r="20" spans="2:3">
      <c r="B20">
        <v>5</v>
      </c>
      <c r="C20">
        <v>-0.10078165588571242</v>
      </c>
    </row>
    <row r="21" spans="2:3">
      <c r="B21">
        <v>5</v>
      </c>
      <c r="C21">
        <v>0.57102915655351438</v>
      </c>
    </row>
    <row r="22" spans="2:3">
      <c r="B22">
        <v>4.75</v>
      </c>
      <c r="C22">
        <v>0.16987079227809332</v>
      </c>
    </row>
    <row r="23" spans="2:3">
      <c r="B23">
        <v>4.75</v>
      </c>
      <c r="C23">
        <v>-0.21355866051268801</v>
      </c>
    </row>
    <row r="24" spans="2:3">
      <c r="B24">
        <v>5.75</v>
      </c>
      <c r="C24">
        <v>-0.35540950195307808</v>
      </c>
    </row>
    <row r="25" spans="2:3">
      <c r="B25">
        <v>5</v>
      </c>
      <c r="C25">
        <v>-0.18542911202633405</v>
      </c>
    </row>
    <row r="26" spans="2:3">
      <c r="B26">
        <v>5</v>
      </c>
      <c r="C26">
        <v>-0.14228622228112719</v>
      </c>
    </row>
    <row r="27" spans="2:3">
      <c r="B27">
        <v>5.25</v>
      </c>
      <c r="C27">
        <v>-0.16857777734988488</v>
      </c>
    </row>
    <row r="28" spans="2:3">
      <c r="B28">
        <v>6.25</v>
      </c>
      <c r="C28">
        <v>0.30301872167197352</v>
      </c>
    </row>
    <row r="29" spans="2:3">
      <c r="B29">
        <v>5.75</v>
      </c>
      <c r="C29">
        <v>0.15104876662677036</v>
      </c>
    </row>
    <row r="30" spans="2:3">
      <c r="B30">
        <v>6</v>
      </c>
      <c r="C30">
        <v>-0.241813335651206</v>
      </c>
    </row>
    <row r="31" spans="2:3">
      <c r="B31">
        <v>5.75</v>
      </c>
      <c r="C31">
        <v>0.28447821941755169</v>
      </c>
    </row>
    <row r="32" spans="2:3">
      <c r="B32">
        <v>5.5</v>
      </c>
      <c r="C32">
        <v>-0.39044822886353181</v>
      </c>
    </row>
    <row r="33" spans="2:3">
      <c r="B33">
        <v>6.5</v>
      </c>
      <c r="C33">
        <v>-0.24561444913856345</v>
      </c>
    </row>
    <row r="34" spans="2:3">
      <c r="B34">
        <v>6.25</v>
      </c>
      <c r="C34">
        <v>0.50172082486383207</v>
      </c>
    </row>
    <row r="35" spans="2:3">
      <c r="B35">
        <v>5.75</v>
      </c>
      <c r="C35">
        <v>1.843847551088551E-2</v>
      </c>
    </row>
    <row r="36" spans="2:3">
      <c r="B36">
        <v>5.25</v>
      </c>
      <c r="C36">
        <v>0.33706132955506707</v>
      </c>
    </row>
    <row r="37" spans="2:3">
      <c r="B37">
        <v>5.5</v>
      </c>
      <c r="C37">
        <v>0.12937748672026483</v>
      </c>
    </row>
    <row r="38" spans="2:3">
      <c r="B38">
        <v>5.75</v>
      </c>
      <c r="C38">
        <v>0.49215449134724043</v>
      </c>
    </row>
    <row r="39" spans="2:3">
      <c r="B39">
        <v>6.25</v>
      </c>
      <c r="C39">
        <v>0.34282654958430214</v>
      </c>
    </row>
    <row r="40" spans="2:3">
      <c r="B40">
        <v>4.75</v>
      </c>
      <c r="C40">
        <v>-0.12891120437206549</v>
      </c>
    </row>
    <row r="41" spans="2:3">
      <c r="B41">
        <v>5</v>
      </c>
      <c r="C41">
        <v>9.3978078884280336E-2</v>
      </c>
    </row>
    <row r="42" spans="2:3">
      <c r="B42">
        <v>5.25</v>
      </c>
      <c r="C42">
        <v>-4.2425754813848471E-2</v>
      </c>
    </row>
    <row r="43" spans="2:3">
      <c r="B43">
        <v>5.5</v>
      </c>
      <c r="C43">
        <v>-9.8124500793220548E-2</v>
      </c>
    </row>
    <row r="44" spans="2:3">
      <c r="B44">
        <v>6.5</v>
      </c>
      <c r="C44">
        <v>-0.30479708279043649</v>
      </c>
    </row>
    <row r="45" spans="2:3">
      <c r="B45">
        <v>6.5</v>
      </c>
      <c r="C45">
        <v>-0.41409019974491112</v>
      </c>
    </row>
    <row r="46" spans="2:3">
      <c r="B46">
        <v>5.25</v>
      </c>
      <c r="C46">
        <v>0.3474619665567813</v>
      </c>
    </row>
    <row r="47" spans="2:3">
      <c r="B47">
        <v>5.75</v>
      </c>
      <c r="C47">
        <v>0.27238084393275042</v>
      </c>
    </row>
    <row r="48" spans="2:3">
      <c r="B48">
        <v>6.75</v>
      </c>
      <c r="C48">
        <v>-0.62341236592950544</v>
      </c>
    </row>
    <row r="49" spans="2:3">
      <c r="B49">
        <v>6.5</v>
      </c>
      <c r="C49">
        <v>-0.31689445827523688</v>
      </c>
    </row>
    <row r="50" spans="2:3">
      <c r="B50">
        <v>5</v>
      </c>
      <c r="C50">
        <v>2.306632157825117E-2</v>
      </c>
    </row>
    <row r="51" spans="2:3">
      <c r="B51">
        <v>5.25</v>
      </c>
      <c r="C51">
        <v>-9.7666020043855717E-2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2EC3-6BAE-4611-A308-AEA6B719AA67}">
  <dimension ref="B1:C51"/>
  <sheetViews>
    <sheetView workbookViewId="0"/>
  </sheetViews>
  <sheetFormatPr defaultRowHeight="14.25"/>
  <sheetData>
    <row r="1" spans="2:3">
      <c r="B1" t="s">
        <v>61</v>
      </c>
      <c r="C1" t="s">
        <v>109</v>
      </c>
    </row>
    <row r="2" spans="2:3">
      <c r="B2">
        <v>2.75</v>
      </c>
      <c r="C2">
        <v>-0.27305094907430316</v>
      </c>
    </row>
    <row r="3" spans="2:3">
      <c r="B3">
        <v>2</v>
      </c>
      <c r="C3">
        <v>-6.2259041302757723E-2</v>
      </c>
    </row>
    <row r="4" spans="2:3">
      <c r="B4">
        <v>2.5</v>
      </c>
      <c r="C4">
        <v>3.4478219417551692E-2</v>
      </c>
    </row>
    <row r="5" spans="2:3">
      <c r="B5">
        <v>2.5</v>
      </c>
      <c r="C5">
        <v>-0.21090150542019614</v>
      </c>
    </row>
    <row r="6" spans="2:3">
      <c r="B6">
        <v>2.75</v>
      </c>
      <c r="C6">
        <v>8.9710913742445442E-2</v>
      </c>
    </row>
    <row r="7" spans="2:3">
      <c r="B7">
        <v>1.5</v>
      </c>
      <c r="C7">
        <v>-9.0381018883998188E-2</v>
      </c>
    </row>
    <row r="8" spans="2:3">
      <c r="B8">
        <v>2.25</v>
      </c>
      <c r="C8">
        <v>7.6794376582749457E-2</v>
      </c>
    </row>
    <row r="9" spans="2:3">
      <c r="B9">
        <v>2</v>
      </c>
      <c r="C9">
        <v>-0.79243332571896108</v>
      </c>
    </row>
    <row r="10" spans="2:3">
      <c r="B10">
        <v>2.75</v>
      </c>
      <c r="C10">
        <v>0.20710819353167409</v>
      </c>
    </row>
    <row r="11" spans="2:3">
      <c r="B11">
        <v>2.25</v>
      </c>
      <c r="C11">
        <v>0.21403251376599997</v>
      </c>
    </row>
    <row r="12" spans="2:3">
      <c r="B12">
        <v>3</v>
      </c>
      <c r="C12">
        <v>-3.0343521139274188E-2</v>
      </c>
    </row>
    <row r="13" spans="2:3">
      <c r="B13">
        <v>2.25</v>
      </c>
      <c r="C13">
        <v>-4.0595332301365694E-2</v>
      </c>
    </row>
    <row r="14" spans="2:3">
      <c r="B14">
        <v>2.75</v>
      </c>
      <c r="C14">
        <v>0.31076977448630938</v>
      </c>
    </row>
    <row r="15" spans="2:3">
      <c r="B15">
        <v>2.25</v>
      </c>
      <c r="C15">
        <v>-0.21273192793267803</v>
      </c>
    </row>
    <row r="16" spans="2:3">
      <c r="B16">
        <v>2.75</v>
      </c>
      <c r="C16">
        <v>-0.14045579976864442</v>
      </c>
    </row>
    <row r="17" spans="2:3">
      <c r="B17">
        <v>2</v>
      </c>
      <c r="C17">
        <v>0.31571583284064797</v>
      </c>
    </row>
    <row r="18" spans="2:3">
      <c r="B18">
        <v>1.75</v>
      </c>
      <c r="C18">
        <v>0.29404455293414244</v>
      </c>
    </row>
    <row r="19" spans="2:3">
      <c r="B19">
        <v>1.75</v>
      </c>
      <c r="C19">
        <v>0.34282654958430214</v>
      </c>
    </row>
    <row r="20" spans="2:3">
      <c r="B20">
        <v>2.75</v>
      </c>
      <c r="C20">
        <v>-0.10078165588571242</v>
      </c>
    </row>
    <row r="21" spans="2:3">
      <c r="B21">
        <v>3.5</v>
      </c>
      <c r="C21">
        <v>0.57102915655351438</v>
      </c>
    </row>
    <row r="22" spans="2:3">
      <c r="B22">
        <v>2.25</v>
      </c>
      <c r="C22">
        <v>0.16987079227809332</v>
      </c>
    </row>
    <row r="23" spans="2:3">
      <c r="B23">
        <v>2.75</v>
      </c>
      <c r="C23">
        <v>-0.21355866051268801</v>
      </c>
    </row>
    <row r="24" spans="2:3">
      <c r="B24">
        <v>2.75</v>
      </c>
      <c r="C24">
        <v>-0.35540950195307808</v>
      </c>
    </row>
    <row r="25" spans="2:3">
      <c r="B25">
        <v>3.25</v>
      </c>
      <c r="C25">
        <v>-0.18542911202633405</v>
      </c>
    </row>
    <row r="26" spans="2:3">
      <c r="B26">
        <v>2.5</v>
      </c>
      <c r="C26">
        <v>-0.14228622228112719</v>
      </c>
    </row>
    <row r="27" spans="2:3">
      <c r="B27">
        <v>2.25</v>
      </c>
      <c r="C27">
        <v>-0.16857777734988488</v>
      </c>
    </row>
    <row r="28" spans="2:3">
      <c r="B28">
        <v>3.75</v>
      </c>
      <c r="C28">
        <v>0.30301872167197352</v>
      </c>
    </row>
    <row r="29" spans="2:3">
      <c r="B29">
        <v>3</v>
      </c>
      <c r="C29">
        <v>0.15104876662677036</v>
      </c>
    </row>
    <row r="30" spans="2:3">
      <c r="B30">
        <v>2.25</v>
      </c>
      <c r="C30">
        <v>-0.241813335651206</v>
      </c>
    </row>
    <row r="31" spans="2:3">
      <c r="B31">
        <v>2.5</v>
      </c>
      <c r="C31">
        <v>0.28447821941755169</v>
      </c>
    </row>
    <row r="32" spans="2:3">
      <c r="B32">
        <v>2.75</v>
      </c>
      <c r="C32">
        <v>-0.39044822886353181</v>
      </c>
    </row>
    <row r="33" spans="2:3">
      <c r="B33">
        <v>1.75</v>
      </c>
      <c r="C33">
        <v>-0.24561444913856345</v>
      </c>
    </row>
    <row r="34" spans="2:3">
      <c r="B34">
        <v>2</v>
      </c>
      <c r="C34">
        <v>0.50172082486383207</v>
      </c>
    </row>
    <row r="35" spans="2:3">
      <c r="B35">
        <v>3</v>
      </c>
      <c r="C35">
        <v>1.843847551088551E-2</v>
      </c>
    </row>
    <row r="36" spans="2:3">
      <c r="B36">
        <v>3</v>
      </c>
      <c r="C36">
        <v>0.33706132955506707</v>
      </c>
    </row>
    <row r="37" spans="2:3">
      <c r="B37">
        <v>2.75</v>
      </c>
      <c r="C37">
        <v>0.12937748672026483</v>
      </c>
    </row>
    <row r="38" spans="2:3">
      <c r="B38">
        <v>2.75</v>
      </c>
      <c r="C38">
        <v>0.49215449134724043</v>
      </c>
    </row>
    <row r="39" spans="2:3">
      <c r="B39">
        <v>1.75</v>
      </c>
      <c r="C39">
        <v>0.34282654958430214</v>
      </c>
    </row>
    <row r="40" spans="2:3">
      <c r="B40">
        <v>2.25</v>
      </c>
      <c r="C40">
        <v>-0.12891120437206549</v>
      </c>
    </row>
    <row r="41" spans="2:3">
      <c r="B41">
        <v>2.5</v>
      </c>
      <c r="C41">
        <v>9.3978078884280336E-2</v>
      </c>
    </row>
    <row r="42" spans="2:3">
      <c r="B42">
        <v>2</v>
      </c>
      <c r="C42">
        <v>-4.2425754813848471E-2</v>
      </c>
    </row>
    <row r="43" spans="2:3">
      <c r="B43">
        <v>2.5</v>
      </c>
      <c r="C43">
        <v>-9.8124500793220548E-2</v>
      </c>
    </row>
    <row r="44" spans="2:3">
      <c r="B44">
        <v>3</v>
      </c>
      <c r="C44">
        <v>-0.30479708279043649</v>
      </c>
    </row>
    <row r="45" spans="2:3">
      <c r="B45">
        <v>2.25</v>
      </c>
      <c r="C45">
        <v>-0.41409019974491112</v>
      </c>
    </row>
    <row r="46" spans="2:3">
      <c r="B46">
        <v>1.75</v>
      </c>
      <c r="C46">
        <v>0.3474619665567813</v>
      </c>
    </row>
    <row r="47" spans="2:3">
      <c r="B47">
        <v>1.5</v>
      </c>
      <c r="C47">
        <v>0.27238084393275042</v>
      </c>
    </row>
    <row r="48" spans="2:3">
      <c r="B48">
        <v>3</v>
      </c>
      <c r="C48">
        <v>-0.62341236592950544</v>
      </c>
    </row>
    <row r="49" spans="2:3">
      <c r="B49">
        <v>2</v>
      </c>
      <c r="C49">
        <v>-0.31689445827523688</v>
      </c>
    </row>
    <row r="50" spans="2:3">
      <c r="B50">
        <v>3</v>
      </c>
      <c r="C50">
        <v>2.306632157825117E-2</v>
      </c>
    </row>
    <row r="51" spans="2:3">
      <c r="B51">
        <v>1.75</v>
      </c>
      <c r="C51">
        <v>-9.7666020043855717E-2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0293-1974-4077-BB64-DDE4400E3928}">
  <dimension ref="B1:C51"/>
  <sheetViews>
    <sheetView workbookViewId="0"/>
  </sheetViews>
  <sheetFormatPr defaultRowHeight="14.25"/>
  <sheetData>
    <row r="1" spans="2:3">
      <c r="B1" t="s">
        <v>62</v>
      </c>
      <c r="C1" t="s">
        <v>109</v>
      </c>
    </row>
    <row r="2" spans="2:3">
      <c r="B2">
        <v>7.5</v>
      </c>
      <c r="C2">
        <v>-0.27305094907430316</v>
      </c>
    </row>
    <row r="3" spans="2:3">
      <c r="B3">
        <v>8</v>
      </c>
      <c r="C3">
        <v>-6.2259041302757723E-2</v>
      </c>
    </row>
    <row r="4" spans="2:3">
      <c r="B4">
        <v>8</v>
      </c>
      <c r="C4">
        <v>3.4478219417551692E-2</v>
      </c>
    </row>
    <row r="5" spans="2:3">
      <c r="B5">
        <v>8</v>
      </c>
      <c r="C5">
        <v>-0.21090150542019614</v>
      </c>
    </row>
    <row r="6" spans="2:3">
      <c r="B6">
        <v>7.75</v>
      </c>
      <c r="C6">
        <v>8.9710913742445442E-2</v>
      </c>
    </row>
    <row r="7" spans="2:3">
      <c r="B7">
        <v>8</v>
      </c>
      <c r="C7">
        <v>-9.0381018883998188E-2</v>
      </c>
    </row>
    <row r="8" spans="2:3">
      <c r="B8">
        <v>8.25</v>
      </c>
      <c r="C8">
        <v>7.6794376582749457E-2</v>
      </c>
    </row>
    <row r="9" spans="2:3">
      <c r="B9">
        <v>8.5</v>
      </c>
      <c r="C9">
        <v>-0.79243332571896108</v>
      </c>
    </row>
    <row r="10" spans="2:3">
      <c r="B10">
        <v>7.5</v>
      </c>
      <c r="C10">
        <v>0.20710819353167409</v>
      </c>
    </row>
    <row r="11" spans="2:3">
      <c r="B11">
        <v>8</v>
      </c>
      <c r="C11">
        <v>0.21403251376599997</v>
      </c>
    </row>
    <row r="12" spans="2:3">
      <c r="B12">
        <v>8.5</v>
      </c>
      <c r="C12">
        <v>-3.0343521139274188E-2</v>
      </c>
    </row>
    <row r="13" spans="2:3">
      <c r="B13">
        <v>8.25</v>
      </c>
      <c r="C13">
        <v>-4.0595332301365694E-2</v>
      </c>
    </row>
    <row r="14" spans="2:3">
      <c r="B14">
        <v>8</v>
      </c>
      <c r="C14">
        <v>0.31076977448630938</v>
      </c>
    </row>
    <row r="15" spans="2:3">
      <c r="B15">
        <v>8</v>
      </c>
      <c r="C15">
        <v>-0.21273192793267803</v>
      </c>
    </row>
    <row r="16" spans="2:3">
      <c r="B16">
        <v>8</v>
      </c>
      <c r="C16">
        <v>-0.14045579976864442</v>
      </c>
    </row>
    <row r="17" spans="2:3">
      <c r="B17">
        <v>8.5</v>
      </c>
      <c r="C17">
        <v>0.31571583284064797</v>
      </c>
    </row>
    <row r="18" spans="2:3">
      <c r="B18">
        <v>8.5</v>
      </c>
      <c r="C18">
        <v>0.29404455293414244</v>
      </c>
    </row>
    <row r="19" spans="2:3">
      <c r="B19">
        <v>8.25</v>
      </c>
      <c r="C19">
        <v>0.34282654958430214</v>
      </c>
    </row>
    <row r="20" spans="2:3">
      <c r="B20">
        <v>8.25</v>
      </c>
      <c r="C20">
        <v>-0.10078165588571242</v>
      </c>
    </row>
    <row r="21" spans="2:3">
      <c r="B21">
        <v>8</v>
      </c>
      <c r="C21">
        <v>0.57102915655351438</v>
      </c>
    </row>
    <row r="22" spans="2:3">
      <c r="B22">
        <v>8.25</v>
      </c>
      <c r="C22">
        <v>0.16987079227809332</v>
      </c>
    </row>
    <row r="23" spans="2:3">
      <c r="B23">
        <v>8.5</v>
      </c>
      <c r="C23">
        <v>-0.21355866051268801</v>
      </c>
    </row>
    <row r="24" spans="2:3">
      <c r="B24">
        <v>8.5</v>
      </c>
      <c r="C24">
        <v>-0.35540950195307808</v>
      </c>
    </row>
    <row r="25" spans="2:3">
      <c r="B25">
        <v>8.25</v>
      </c>
      <c r="C25">
        <v>-0.18542911202633405</v>
      </c>
    </row>
    <row r="26" spans="2:3">
      <c r="B26">
        <v>8</v>
      </c>
      <c r="C26">
        <v>-0.14228622228112719</v>
      </c>
    </row>
    <row r="27" spans="2:3">
      <c r="B27">
        <v>8</v>
      </c>
      <c r="C27">
        <v>-0.16857777734988488</v>
      </c>
    </row>
    <row r="28" spans="2:3">
      <c r="B28">
        <v>8</v>
      </c>
      <c r="C28">
        <v>0.30301872167197352</v>
      </c>
    </row>
    <row r="29" spans="2:3">
      <c r="B29">
        <v>8.25</v>
      </c>
      <c r="C29">
        <v>0.15104876662677036</v>
      </c>
    </row>
    <row r="30" spans="2:3">
      <c r="B30">
        <v>8</v>
      </c>
      <c r="C30">
        <v>-0.241813335651206</v>
      </c>
    </row>
    <row r="31" spans="2:3">
      <c r="B31">
        <v>8</v>
      </c>
      <c r="C31">
        <v>0.28447821941755169</v>
      </c>
    </row>
    <row r="32" spans="2:3">
      <c r="B32">
        <v>7.75</v>
      </c>
      <c r="C32">
        <v>-0.39044822886353181</v>
      </c>
    </row>
    <row r="33" spans="2:3">
      <c r="B33">
        <v>7.75</v>
      </c>
      <c r="C33">
        <v>-0.24561444913856345</v>
      </c>
    </row>
    <row r="34" spans="2:3">
      <c r="B34">
        <v>8.5</v>
      </c>
      <c r="C34">
        <v>0.50172082486383207</v>
      </c>
    </row>
    <row r="35" spans="2:3">
      <c r="B35">
        <v>8.25</v>
      </c>
      <c r="C35">
        <v>1.843847551088551E-2</v>
      </c>
    </row>
    <row r="36" spans="2:3">
      <c r="B36">
        <v>8</v>
      </c>
      <c r="C36">
        <v>0.33706132955506707</v>
      </c>
    </row>
    <row r="37" spans="2:3">
      <c r="B37">
        <v>8.25</v>
      </c>
      <c r="C37">
        <v>0.12937748672026483</v>
      </c>
    </row>
    <row r="38" spans="2:3">
      <c r="B38">
        <v>8</v>
      </c>
      <c r="C38">
        <v>0.49215449134724043</v>
      </c>
    </row>
    <row r="39" spans="2:3">
      <c r="B39">
        <v>8.25</v>
      </c>
      <c r="C39">
        <v>0.34282654958430214</v>
      </c>
    </row>
    <row r="40" spans="2:3">
      <c r="B40">
        <v>8.5</v>
      </c>
      <c r="C40">
        <v>-0.12891120437206549</v>
      </c>
    </row>
    <row r="41" spans="2:3">
      <c r="B41">
        <v>8.75</v>
      </c>
      <c r="C41">
        <v>9.3978078884280336E-2</v>
      </c>
    </row>
    <row r="42" spans="2:3">
      <c r="B42">
        <v>8.25</v>
      </c>
      <c r="C42">
        <v>-4.2425754813848471E-2</v>
      </c>
    </row>
    <row r="43" spans="2:3">
      <c r="B43">
        <v>7.75</v>
      </c>
      <c r="C43">
        <v>-9.8124500793220548E-2</v>
      </c>
    </row>
    <row r="44" spans="2:3">
      <c r="B44">
        <v>8.25</v>
      </c>
      <c r="C44">
        <v>-0.30479708279043649</v>
      </c>
    </row>
    <row r="45" spans="2:3">
      <c r="B45">
        <v>7.5</v>
      </c>
      <c r="C45">
        <v>-0.41409019974491112</v>
      </c>
    </row>
    <row r="46" spans="2:3">
      <c r="B46">
        <v>7.75</v>
      </c>
      <c r="C46">
        <v>0.3474619665567813</v>
      </c>
    </row>
    <row r="47" spans="2:3">
      <c r="B47">
        <v>8.25</v>
      </c>
      <c r="C47">
        <v>0.27238084393275042</v>
      </c>
    </row>
    <row r="48" spans="2:3">
      <c r="B48">
        <v>8.25</v>
      </c>
      <c r="C48">
        <v>-0.62341236592950544</v>
      </c>
    </row>
    <row r="49" spans="2:3">
      <c r="B49">
        <v>8.5</v>
      </c>
      <c r="C49">
        <v>-0.31689445827523688</v>
      </c>
    </row>
    <row r="50" spans="2:3">
      <c r="B50">
        <v>8</v>
      </c>
      <c r="C50">
        <v>2.306632157825117E-2</v>
      </c>
    </row>
    <row r="51" spans="2:3">
      <c r="B51">
        <v>8.75</v>
      </c>
      <c r="C51">
        <v>-9.7666020043855717E-2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7BE5-822C-4277-9089-6268CEB89472}">
  <dimension ref="A1:H51"/>
  <sheetViews>
    <sheetView workbookViewId="0"/>
  </sheetViews>
  <sheetFormatPr defaultRowHeight="14.25"/>
  <cols>
    <col min="1" max="1" width="10.265625" bestFit="1" customWidth="1"/>
    <col min="2" max="2" width="20.19921875" bestFit="1" customWidth="1"/>
    <col min="3" max="3" width="27.6640625" bestFit="1" customWidth="1"/>
    <col min="4" max="4" width="23.33203125" bestFit="1" customWidth="1"/>
    <col min="5" max="5" width="6.46484375" bestFit="1" customWidth="1"/>
    <col min="6" max="6" width="35.86328125" bestFit="1" customWidth="1"/>
    <col min="7" max="7" width="27.796875" bestFit="1" customWidth="1"/>
  </cols>
  <sheetData>
    <row r="1" spans="1:8">
      <c r="A1" t="s">
        <v>30</v>
      </c>
      <c r="B1" t="s">
        <v>62</v>
      </c>
      <c r="C1" t="s">
        <v>61</v>
      </c>
      <c r="D1" t="s">
        <v>63</v>
      </c>
      <c r="E1" t="s">
        <v>25</v>
      </c>
      <c r="F1" t="s">
        <v>119</v>
      </c>
      <c r="G1" t="s">
        <v>64</v>
      </c>
      <c r="H1" t="s">
        <v>109</v>
      </c>
    </row>
    <row r="2" spans="1:8">
      <c r="A2">
        <v>1</v>
      </c>
      <c r="B2">
        <v>7.5</v>
      </c>
      <c r="C2">
        <v>2.75</v>
      </c>
      <c r="D2">
        <v>5.25</v>
      </c>
      <c r="E2">
        <v>0</v>
      </c>
      <c r="F2">
        <f>DummyVariablesRegression!$B$18 * B2 + DummyVariablesRegression!$B$19 * C2 + DummyVariablesRegression!$B$20 * D2 + DummyVariablesRegression!$B$21 * E2 + DummyVariablesRegression!$B$17</f>
        <v>4.7730509490743032</v>
      </c>
      <c r="G2">
        <v>4.5</v>
      </c>
      <c r="H2">
        <f>G2 - F2</f>
        <v>-0.27305094907430316</v>
      </c>
    </row>
    <row r="3" spans="1:8">
      <c r="A3">
        <v>2</v>
      </c>
      <c r="B3">
        <v>8</v>
      </c>
      <c r="C3">
        <v>2</v>
      </c>
      <c r="D3">
        <v>5.5</v>
      </c>
      <c r="E3">
        <v>0</v>
      </c>
      <c r="F3">
        <f>DummyVariablesRegression!$B$18 * B3 + DummyVariablesRegression!$B$19 * C3 + DummyVariablesRegression!$B$20 * D3 + DummyVariablesRegression!$B$21 * E3 + DummyVariablesRegression!$B$17</f>
        <v>4.8122590413027577</v>
      </c>
      <c r="G3">
        <v>4.75</v>
      </c>
      <c r="H3">
        <f t="shared" ref="H3:H51" si="0">G3 - F3</f>
        <v>-6.2259041302757723E-2</v>
      </c>
    </row>
    <row r="4" spans="1:8">
      <c r="A4">
        <v>3</v>
      </c>
      <c r="B4">
        <v>8</v>
      </c>
      <c r="C4">
        <v>2.5</v>
      </c>
      <c r="D4">
        <v>5.75</v>
      </c>
      <c r="E4">
        <v>0</v>
      </c>
      <c r="F4">
        <f>DummyVariablesRegression!$B$18 * B4 + DummyVariablesRegression!$B$19 * C4 + DummyVariablesRegression!$B$20 * D4 + DummyVariablesRegression!$B$21 * E4 + DummyVariablesRegression!$B$17</f>
        <v>4.9655217805824483</v>
      </c>
      <c r="G4">
        <v>5</v>
      </c>
      <c r="H4">
        <f t="shared" si="0"/>
        <v>3.4478219417551692E-2</v>
      </c>
    </row>
    <row r="5" spans="1:8">
      <c r="A5">
        <v>4</v>
      </c>
      <c r="B5">
        <v>8</v>
      </c>
      <c r="C5">
        <v>2.5</v>
      </c>
      <c r="D5">
        <v>5.25</v>
      </c>
      <c r="E5">
        <v>1</v>
      </c>
      <c r="F5">
        <f>DummyVariablesRegression!$B$18 * B5 + DummyVariablesRegression!$B$19 * C5 + DummyVariablesRegression!$B$20 * D5 + DummyVariablesRegression!$B$21 * E5 + DummyVariablesRegression!$B$17</f>
        <v>4.7109015054201961</v>
      </c>
      <c r="G5">
        <v>4.5</v>
      </c>
      <c r="H5">
        <f t="shared" si="0"/>
        <v>-0.21090150542019614</v>
      </c>
    </row>
    <row r="6" spans="1:8">
      <c r="A6">
        <v>5</v>
      </c>
      <c r="B6">
        <v>7.75</v>
      </c>
      <c r="C6">
        <v>2.75</v>
      </c>
      <c r="D6">
        <v>6</v>
      </c>
      <c r="E6">
        <v>1</v>
      </c>
      <c r="F6">
        <f>DummyVariablesRegression!$B$18 * B6 + DummyVariablesRegression!$B$19 * C6 + DummyVariablesRegression!$B$20 * D6 + DummyVariablesRegression!$B$21 * E6 + DummyVariablesRegression!$B$17</f>
        <v>4.9102890862575546</v>
      </c>
      <c r="G6">
        <v>5</v>
      </c>
      <c r="H6">
        <f t="shared" si="0"/>
        <v>8.9710913742445442E-2</v>
      </c>
    </row>
    <row r="7" spans="1:8">
      <c r="A7">
        <v>6</v>
      </c>
      <c r="B7">
        <v>8</v>
      </c>
      <c r="C7">
        <v>1.5</v>
      </c>
      <c r="D7">
        <v>5</v>
      </c>
      <c r="E7">
        <v>0</v>
      </c>
      <c r="F7">
        <f>DummyVariablesRegression!$B$18 * B7 + DummyVariablesRegression!$B$19 * C7 + DummyVariablesRegression!$B$20 * D7 + DummyVariablesRegression!$B$21 * E7 + DummyVariablesRegression!$B$17</f>
        <v>4.5903810188839982</v>
      </c>
      <c r="G7">
        <v>4.5</v>
      </c>
      <c r="H7">
        <f t="shared" si="0"/>
        <v>-9.0381018883998188E-2</v>
      </c>
    </row>
    <row r="8" spans="1:8">
      <c r="A8">
        <v>7</v>
      </c>
      <c r="B8">
        <v>8.25</v>
      </c>
      <c r="C8">
        <v>2.25</v>
      </c>
      <c r="D8">
        <v>6</v>
      </c>
      <c r="E8">
        <v>1</v>
      </c>
      <c r="F8">
        <f>DummyVariablesRegression!$B$18 * B8 + DummyVariablesRegression!$B$19 * C8 + DummyVariablesRegression!$B$20 * D8 + DummyVariablesRegression!$B$21 * E8 + DummyVariablesRegression!$B$17</f>
        <v>4.9232056234172505</v>
      </c>
      <c r="G8">
        <v>5</v>
      </c>
      <c r="H8">
        <f t="shared" si="0"/>
        <v>7.6794376582749457E-2</v>
      </c>
    </row>
    <row r="9" spans="1:8">
      <c r="A9">
        <v>8</v>
      </c>
      <c r="B9">
        <v>8.5</v>
      </c>
      <c r="C9">
        <v>2</v>
      </c>
      <c r="D9">
        <v>5.5</v>
      </c>
      <c r="E9">
        <v>1</v>
      </c>
      <c r="F9">
        <f>DummyVariablesRegression!$B$18 * B9 + DummyVariablesRegression!$B$19 * C9 + DummyVariablesRegression!$B$20 * D9 + DummyVariablesRegression!$B$21 * E9 + DummyVariablesRegression!$B$17</f>
        <v>4.7924333257189611</v>
      </c>
      <c r="G9">
        <v>4</v>
      </c>
      <c r="H9">
        <f t="shared" si="0"/>
        <v>-0.79243332571896108</v>
      </c>
    </row>
    <row r="10" spans="1:8">
      <c r="A10">
        <v>9</v>
      </c>
      <c r="B10">
        <v>7.5</v>
      </c>
      <c r="C10">
        <v>2.75</v>
      </c>
      <c r="D10">
        <v>5.75</v>
      </c>
      <c r="E10">
        <v>1</v>
      </c>
      <c r="F10">
        <f>DummyVariablesRegression!$B$18 * B10 + DummyVariablesRegression!$B$19 * C10 + DummyVariablesRegression!$B$20 * D10 + DummyVariablesRegression!$B$21 * E10 + DummyVariablesRegression!$B$17</f>
        <v>4.7928918064683259</v>
      </c>
      <c r="G10">
        <v>5</v>
      </c>
      <c r="H10">
        <f t="shared" si="0"/>
        <v>0.20710819353167409</v>
      </c>
    </row>
    <row r="11" spans="1:8">
      <c r="A11">
        <v>10</v>
      </c>
      <c r="B11">
        <v>8</v>
      </c>
      <c r="C11">
        <v>2.25</v>
      </c>
      <c r="D11">
        <v>5.25</v>
      </c>
      <c r="E11">
        <v>0</v>
      </c>
      <c r="F11">
        <f>DummyVariablesRegression!$B$18 * B11 + DummyVariablesRegression!$B$19 * C11 + DummyVariablesRegression!$B$20 * D11 + DummyVariablesRegression!$B$21 * E11 + DummyVariablesRegression!$B$17</f>
        <v>4.785967486234</v>
      </c>
      <c r="G11">
        <v>5</v>
      </c>
      <c r="H11">
        <f t="shared" si="0"/>
        <v>0.21403251376599997</v>
      </c>
    </row>
    <row r="12" spans="1:8">
      <c r="A12">
        <v>11</v>
      </c>
      <c r="B12">
        <v>8.5</v>
      </c>
      <c r="C12">
        <v>3</v>
      </c>
      <c r="D12">
        <v>5.75</v>
      </c>
      <c r="E12">
        <v>1</v>
      </c>
      <c r="F12">
        <f>DummyVariablesRegression!$B$18 * B12 + DummyVariablesRegression!$B$19 * C12 + DummyVariablesRegression!$B$20 * D12 + DummyVariablesRegression!$B$21 * E12 + DummyVariablesRegression!$B$17</f>
        <v>5.0303435211392742</v>
      </c>
      <c r="G12">
        <v>5</v>
      </c>
      <c r="H12">
        <f t="shared" si="0"/>
        <v>-3.0343521139274188E-2</v>
      </c>
    </row>
    <row r="13" spans="1:8">
      <c r="A13">
        <v>12</v>
      </c>
      <c r="B13">
        <v>8.25</v>
      </c>
      <c r="C13">
        <v>2.25</v>
      </c>
      <c r="D13">
        <v>6</v>
      </c>
      <c r="E13">
        <v>0</v>
      </c>
      <c r="F13">
        <f>DummyVariablesRegression!$B$18 * B13 + DummyVariablesRegression!$B$19 * C13 + DummyVariablesRegression!$B$20 * D13 + DummyVariablesRegression!$B$21 * E13 + DummyVariablesRegression!$B$17</f>
        <v>5.0405953323013657</v>
      </c>
      <c r="G13">
        <v>5</v>
      </c>
      <c r="H13">
        <f t="shared" si="0"/>
        <v>-4.0595332301365694E-2</v>
      </c>
    </row>
    <row r="14" spans="1:8">
      <c r="A14">
        <v>13</v>
      </c>
      <c r="B14">
        <v>8</v>
      </c>
      <c r="C14">
        <v>2.75</v>
      </c>
      <c r="D14">
        <v>5.5</v>
      </c>
      <c r="E14">
        <v>0</v>
      </c>
      <c r="F14">
        <f>DummyVariablesRegression!$B$18 * B14 + DummyVariablesRegression!$B$19 * C14 + DummyVariablesRegression!$B$20 * D14 + DummyVariablesRegression!$B$21 * E14 + DummyVariablesRegression!$B$17</f>
        <v>4.9392302255136906</v>
      </c>
      <c r="G14">
        <v>5.25</v>
      </c>
      <c r="H14">
        <f t="shared" si="0"/>
        <v>0.31076977448630938</v>
      </c>
    </row>
    <row r="15" spans="1:8">
      <c r="A15">
        <v>14</v>
      </c>
      <c r="B15">
        <v>8</v>
      </c>
      <c r="C15">
        <v>2.25</v>
      </c>
      <c r="D15">
        <v>4.5</v>
      </c>
      <c r="E15">
        <v>1</v>
      </c>
      <c r="F15">
        <f>DummyVariablesRegression!$B$18 * B15 + DummyVariablesRegression!$B$19 * C15 + DummyVariablesRegression!$B$20 * D15 + DummyVariablesRegression!$B$21 * E15 + DummyVariablesRegression!$B$17</f>
        <v>4.462731927932678</v>
      </c>
      <c r="G15">
        <v>4.25</v>
      </c>
      <c r="H15">
        <f t="shared" si="0"/>
        <v>-0.21273192793267803</v>
      </c>
    </row>
    <row r="16" spans="1:8">
      <c r="A16">
        <v>15</v>
      </c>
      <c r="B16">
        <v>8</v>
      </c>
      <c r="C16">
        <v>2.75</v>
      </c>
      <c r="D16">
        <v>5.75</v>
      </c>
      <c r="E16">
        <v>1</v>
      </c>
      <c r="F16">
        <f>DummyVariablesRegression!$B$18 * B16 + DummyVariablesRegression!$B$19 * C16 + DummyVariablesRegression!$B$20 * D16 + DummyVariablesRegression!$B$21 * E16 + DummyVariablesRegression!$B$17</f>
        <v>4.8904557997686444</v>
      </c>
      <c r="G16">
        <v>4.75</v>
      </c>
      <c r="H16">
        <f t="shared" si="0"/>
        <v>-0.14045579976864442</v>
      </c>
    </row>
    <row r="17" spans="1:8">
      <c r="A17">
        <v>16</v>
      </c>
      <c r="B17">
        <v>8.5</v>
      </c>
      <c r="C17">
        <v>2</v>
      </c>
      <c r="D17">
        <v>6.5</v>
      </c>
      <c r="E17">
        <v>0</v>
      </c>
      <c r="F17">
        <f>DummyVariablesRegression!$B$18 * B17 + DummyVariablesRegression!$B$19 * C17 + DummyVariablesRegression!$B$20 * D17 + DummyVariablesRegression!$B$21 * E17 + DummyVariablesRegression!$B$17</f>
        <v>5.184284167159352</v>
      </c>
      <c r="G17">
        <v>5.5</v>
      </c>
      <c r="H17">
        <f t="shared" si="0"/>
        <v>0.31571583284064797</v>
      </c>
    </row>
    <row r="18" spans="1:8">
      <c r="A18">
        <v>17</v>
      </c>
      <c r="B18">
        <v>8.5</v>
      </c>
      <c r="C18">
        <v>1.75</v>
      </c>
      <c r="D18">
        <v>6.25</v>
      </c>
      <c r="E18">
        <v>1</v>
      </c>
      <c r="F18">
        <f>DummyVariablesRegression!$B$18 * B18 + DummyVariablesRegression!$B$19 * C18 + DummyVariablesRegression!$B$20 * D18 + DummyVariablesRegression!$B$21 * E18 + DummyVariablesRegression!$B$17</f>
        <v>4.9559554470658576</v>
      </c>
      <c r="G18">
        <v>5.25</v>
      </c>
      <c r="H18">
        <f t="shared" si="0"/>
        <v>0.29404455293414244</v>
      </c>
    </row>
    <row r="19" spans="1:8">
      <c r="A19">
        <v>18</v>
      </c>
      <c r="B19">
        <v>8.25</v>
      </c>
      <c r="C19">
        <v>1.75</v>
      </c>
      <c r="D19">
        <v>6.25</v>
      </c>
      <c r="E19">
        <v>1</v>
      </c>
      <c r="F19">
        <f>DummyVariablesRegression!$B$18 * B19 + DummyVariablesRegression!$B$19 * C19 + DummyVariablesRegression!$B$20 * D19 + DummyVariablesRegression!$B$21 * E19 + DummyVariablesRegression!$B$17</f>
        <v>4.9071734504156979</v>
      </c>
      <c r="G19">
        <v>5.25</v>
      </c>
      <c r="H19">
        <f t="shared" si="0"/>
        <v>0.34282654958430214</v>
      </c>
    </row>
    <row r="20" spans="1:8">
      <c r="A20">
        <v>19</v>
      </c>
      <c r="B20">
        <v>8.25</v>
      </c>
      <c r="C20">
        <v>2.75</v>
      </c>
      <c r="D20">
        <v>5</v>
      </c>
      <c r="E20">
        <v>0</v>
      </c>
      <c r="F20">
        <f>DummyVariablesRegression!$B$18 * B20 + DummyVariablesRegression!$B$19 * C20 + DummyVariablesRegression!$B$20 * D20 + DummyVariablesRegression!$B$21 * E20 + DummyVariablesRegression!$B$17</f>
        <v>4.8507816558857124</v>
      </c>
      <c r="G20">
        <v>4.75</v>
      </c>
      <c r="H20">
        <f t="shared" si="0"/>
        <v>-0.10078165588571242</v>
      </c>
    </row>
    <row r="21" spans="1:8">
      <c r="A21">
        <v>20</v>
      </c>
      <c r="B21">
        <v>8</v>
      </c>
      <c r="C21">
        <v>3.5</v>
      </c>
      <c r="D21">
        <v>5</v>
      </c>
      <c r="E21">
        <v>0</v>
      </c>
      <c r="F21">
        <f>DummyVariablesRegression!$B$18 * B21 + DummyVariablesRegression!$B$19 * C21 + DummyVariablesRegression!$B$20 * D21 + DummyVariablesRegression!$B$21 * E21 + DummyVariablesRegression!$B$17</f>
        <v>4.9289708434464856</v>
      </c>
      <c r="G21">
        <v>5.5</v>
      </c>
      <c r="H21">
        <f t="shared" si="0"/>
        <v>0.57102915655351438</v>
      </c>
    </row>
    <row r="22" spans="1:8">
      <c r="A22">
        <v>21</v>
      </c>
      <c r="B22">
        <v>8.25</v>
      </c>
      <c r="C22">
        <v>2.25</v>
      </c>
      <c r="D22">
        <v>4.75</v>
      </c>
      <c r="E22">
        <v>1</v>
      </c>
      <c r="F22">
        <f>DummyVariablesRegression!$B$18 * B22 + DummyVariablesRegression!$B$19 * C22 + DummyVariablesRegression!$B$20 * D22 + DummyVariablesRegression!$B$21 * E22 + DummyVariablesRegression!$B$17</f>
        <v>4.5801292077219067</v>
      </c>
      <c r="G22">
        <v>4.75</v>
      </c>
      <c r="H22">
        <f t="shared" si="0"/>
        <v>0.16987079227809332</v>
      </c>
    </row>
    <row r="23" spans="1:8">
      <c r="A23">
        <v>22</v>
      </c>
      <c r="B23">
        <v>8.5</v>
      </c>
      <c r="C23">
        <v>2.75</v>
      </c>
      <c r="D23">
        <v>4.75</v>
      </c>
      <c r="E23">
        <v>1</v>
      </c>
      <c r="F23">
        <f>DummyVariablesRegression!$B$18 * B23 + DummyVariablesRegression!$B$19 * C23 + DummyVariablesRegression!$B$20 * D23 + DummyVariablesRegression!$B$21 * E23 + DummyVariablesRegression!$B$17</f>
        <v>4.713558660512688</v>
      </c>
      <c r="G23">
        <v>4.5</v>
      </c>
      <c r="H23">
        <f t="shared" si="0"/>
        <v>-0.21355866051268801</v>
      </c>
    </row>
    <row r="24" spans="1:8">
      <c r="A24">
        <v>23</v>
      </c>
      <c r="B24">
        <v>8.5</v>
      </c>
      <c r="C24">
        <v>2.75</v>
      </c>
      <c r="D24">
        <v>5.75</v>
      </c>
      <c r="E24">
        <v>0</v>
      </c>
      <c r="F24">
        <f>DummyVariablesRegression!$B$18 * B24 + DummyVariablesRegression!$B$19 * C24 + DummyVariablesRegression!$B$20 * D24 + DummyVariablesRegression!$B$21 * E24 + DummyVariablesRegression!$B$17</f>
        <v>5.1054095019530781</v>
      </c>
      <c r="G24">
        <v>4.75</v>
      </c>
      <c r="H24">
        <f t="shared" si="0"/>
        <v>-0.35540950195307808</v>
      </c>
    </row>
    <row r="25" spans="1:8">
      <c r="A25">
        <v>24</v>
      </c>
      <c r="B25">
        <v>8.25</v>
      </c>
      <c r="C25">
        <v>3.25</v>
      </c>
      <c r="D25">
        <v>5</v>
      </c>
      <c r="E25">
        <v>0</v>
      </c>
      <c r="F25">
        <f>DummyVariablesRegression!$B$18 * B25 + DummyVariablesRegression!$B$19 * C25 + DummyVariablesRegression!$B$20 * D25 + DummyVariablesRegression!$B$21 * E25 + DummyVariablesRegression!$B$17</f>
        <v>4.9354291120263341</v>
      </c>
      <c r="G25">
        <v>4.75</v>
      </c>
      <c r="H25">
        <f t="shared" si="0"/>
        <v>-0.18542911202633405</v>
      </c>
    </row>
    <row r="26" spans="1:8">
      <c r="A26">
        <v>25</v>
      </c>
      <c r="B26">
        <v>8</v>
      </c>
      <c r="C26">
        <v>2.5</v>
      </c>
      <c r="D26">
        <v>5</v>
      </c>
      <c r="E26">
        <v>1</v>
      </c>
      <c r="F26">
        <f>DummyVariablesRegression!$B$18 * B26 + DummyVariablesRegression!$B$19 * C26 + DummyVariablesRegression!$B$20 * D26 + DummyVariablesRegression!$B$21 * E26 + DummyVariablesRegression!$B$17</f>
        <v>4.6422862222811272</v>
      </c>
      <c r="G26">
        <v>4.5</v>
      </c>
      <c r="H26">
        <f t="shared" si="0"/>
        <v>-0.14228622228112719</v>
      </c>
    </row>
    <row r="27" spans="1:8">
      <c r="A27">
        <v>26</v>
      </c>
      <c r="B27">
        <v>8</v>
      </c>
      <c r="C27">
        <v>2.25</v>
      </c>
      <c r="D27">
        <v>5.25</v>
      </c>
      <c r="E27">
        <v>1</v>
      </c>
      <c r="F27">
        <f>DummyVariablesRegression!$B$18 * B27 + DummyVariablesRegression!$B$19 * C27 + DummyVariablesRegression!$B$20 * D27 + DummyVariablesRegression!$B$21 * E27 + DummyVariablesRegression!$B$17</f>
        <v>4.6685777773498849</v>
      </c>
      <c r="G27">
        <v>4.5</v>
      </c>
      <c r="H27">
        <f t="shared" si="0"/>
        <v>-0.16857777734988488</v>
      </c>
    </row>
    <row r="28" spans="1:8">
      <c r="A28">
        <v>27</v>
      </c>
      <c r="B28">
        <v>8</v>
      </c>
      <c r="C28">
        <v>3.75</v>
      </c>
      <c r="D28">
        <v>6.25</v>
      </c>
      <c r="E28">
        <v>1</v>
      </c>
      <c r="F28">
        <f>DummyVariablesRegression!$B$18 * B28 + DummyVariablesRegression!$B$19 * C28 + DummyVariablesRegression!$B$20 * D28 + DummyVariablesRegression!$B$21 * E28 + DummyVariablesRegression!$B$17</f>
        <v>5.1969812783280265</v>
      </c>
      <c r="G28">
        <v>5.5</v>
      </c>
      <c r="H28">
        <f t="shared" si="0"/>
        <v>0.30301872167197352</v>
      </c>
    </row>
    <row r="29" spans="1:8">
      <c r="A29">
        <v>28</v>
      </c>
      <c r="B29">
        <v>8.25</v>
      </c>
      <c r="C29">
        <v>3</v>
      </c>
      <c r="D29">
        <v>5.75</v>
      </c>
      <c r="E29">
        <v>0</v>
      </c>
      <c r="F29">
        <f>DummyVariablesRegression!$B$18 * B29 + DummyVariablesRegression!$B$19 * C29 + DummyVariablesRegression!$B$20 * D29 + DummyVariablesRegression!$B$21 * E29 + DummyVariablesRegression!$B$17</f>
        <v>5.0989512333732296</v>
      </c>
      <c r="G29">
        <v>5.25</v>
      </c>
      <c r="H29">
        <f t="shared" si="0"/>
        <v>0.15104876662677036</v>
      </c>
    </row>
    <row r="30" spans="1:8">
      <c r="A30">
        <v>29</v>
      </c>
      <c r="B30">
        <v>8</v>
      </c>
      <c r="C30">
        <v>2.25</v>
      </c>
      <c r="D30">
        <v>6</v>
      </c>
      <c r="E30">
        <v>0</v>
      </c>
      <c r="F30">
        <f>DummyVariablesRegression!$B$18 * B30 + DummyVariablesRegression!$B$19 * C30 + DummyVariablesRegression!$B$20 * D30 + DummyVariablesRegression!$B$21 * E30 + DummyVariablesRegression!$B$17</f>
        <v>4.991813335651206</v>
      </c>
      <c r="G30">
        <v>4.75</v>
      </c>
      <c r="H30">
        <f t="shared" si="0"/>
        <v>-0.241813335651206</v>
      </c>
    </row>
    <row r="31" spans="1:8">
      <c r="A31">
        <v>30</v>
      </c>
      <c r="B31">
        <v>8</v>
      </c>
      <c r="C31">
        <v>2.5</v>
      </c>
      <c r="D31">
        <v>5.75</v>
      </c>
      <c r="E31">
        <v>0</v>
      </c>
      <c r="F31">
        <f>DummyVariablesRegression!$B$18 * B31 + DummyVariablesRegression!$B$19 * C31 + DummyVariablesRegression!$B$20 * D31 + DummyVariablesRegression!$B$21 * E31 + DummyVariablesRegression!$B$17</f>
        <v>4.9655217805824483</v>
      </c>
      <c r="G31">
        <v>5.25</v>
      </c>
      <c r="H31">
        <f t="shared" si="0"/>
        <v>0.28447821941755169</v>
      </c>
    </row>
    <row r="32" spans="1:8">
      <c r="A32">
        <v>31</v>
      </c>
      <c r="B32">
        <v>7.75</v>
      </c>
      <c r="C32">
        <v>2.75</v>
      </c>
      <c r="D32">
        <v>5.5</v>
      </c>
      <c r="E32">
        <v>0</v>
      </c>
      <c r="F32">
        <f>DummyVariablesRegression!$B$18 * B32 + DummyVariablesRegression!$B$19 * C32 + DummyVariablesRegression!$B$20 * D32 + DummyVariablesRegression!$B$21 * E32 + DummyVariablesRegression!$B$17</f>
        <v>4.8904482288635318</v>
      </c>
      <c r="G32">
        <v>4.5</v>
      </c>
      <c r="H32">
        <f t="shared" si="0"/>
        <v>-0.39044822886353181</v>
      </c>
    </row>
    <row r="33" spans="1:8">
      <c r="A33">
        <v>32</v>
      </c>
      <c r="B33">
        <v>7.75</v>
      </c>
      <c r="C33">
        <v>1.75</v>
      </c>
      <c r="D33">
        <v>6.5</v>
      </c>
      <c r="E33">
        <v>0</v>
      </c>
      <c r="F33">
        <f>DummyVariablesRegression!$B$18 * B33 + DummyVariablesRegression!$B$19 * C33 + DummyVariablesRegression!$B$20 * D33 + DummyVariablesRegression!$B$21 * E33 + DummyVariablesRegression!$B$17</f>
        <v>4.9956144491385635</v>
      </c>
      <c r="G33">
        <v>4.75</v>
      </c>
      <c r="H33">
        <f t="shared" si="0"/>
        <v>-0.24561444913856345</v>
      </c>
    </row>
    <row r="34" spans="1:8">
      <c r="A34">
        <v>33</v>
      </c>
      <c r="B34">
        <v>8.5</v>
      </c>
      <c r="C34">
        <v>2</v>
      </c>
      <c r="D34">
        <v>6.25</v>
      </c>
      <c r="E34">
        <v>1</v>
      </c>
      <c r="F34">
        <f>DummyVariablesRegression!$B$18 * B34 + DummyVariablesRegression!$B$19 * C34 + DummyVariablesRegression!$B$20 * D34 + DummyVariablesRegression!$B$21 * E34 + DummyVariablesRegression!$B$17</f>
        <v>4.9982791751361679</v>
      </c>
      <c r="G34">
        <v>5.5</v>
      </c>
      <c r="H34">
        <f t="shared" si="0"/>
        <v>0.50172082486383207</v>
      </c>
    </row>
    <row r="35" spans="1:8">
      <c r="A35">
        <v>34</v>
      </c>
      <c r="B35">
        <v>8.25</v>
      </c>
      <c r="C35">
        <v>3</v>
      </c>
      <c r="D35">
        <v>5.75</v>
      </c>
      <c r="E35">
        <v>1</v>
      </c>
      <c r="F35">
        <f>DummyVariablesRegression!$B$18 * B35 + DummyVariablesRegression!$B$19 * C35 + DummyVariablesRegression!$B$20 * D35 + DummyVariablesRegression!$B$21 * E35 + DummyVariablesRegression!$B$17</f>
        <v>4.9815615244891145</v>
      </c>
      <c r="G35">
        <v>5</v>
      </c>
      <c r="H35">
        <f t="shared" si="0"/>
        <v>1.843847551088551E-2</v>
      </c>
    </row>
    <row r="36" spans="1:8">
      <c r="A36">
        <v>35</v>
      </c>
      <c r="B36">
        <v>8</v>
      </c>
      <c r="C36">
        <v>3</v>
      </c>
      <c r="D36">
        <v>5.25</v>
      </c>
      <c r="E36">
        <v>0</v>
      </c>
      <c r="F36">
        <f>DummyVariablesRegression!$B$18 * B36 + DummyVariablesRegression!$B$19 * C36 + DummyVariablesRegression!$B$20 * D36 + DummyVariablesRegression!$B$21 * E36 + DummyVariablesRegression!$B$17</f>
        <v>4.9129386704449329</v>
      </c>
      <c r="G36">
        <v>5.25</v>
      </c>
      <c r="H36">
        <f t="shared" si="0"/>
        <v>0.33706132955506707</v>
      </c>
    </row>
    <row r="37" spans="1:8">
      <c r="A37">
        <v>36</v>
      </c>
      <c r="B37">
        <v>8.25</v>
      </c>
      <c r="C37">
        <v>2.75</v>
      </c>
      <c r="D37">
        <v>5.5</v>
      </c>
      <c r="E37">
        <v>1</v>
      </c>
      <c r="F37">
        <f>DummyVariablesRegression!$B$18 * B37 + DummyVariablesRegression!$B$19 * C37 + DummyVariablesRegression!$B$20 * D37 + DummyVariablesRegression!$B$21 * E37 + DummyVariablesRegression!$B$17</f>
        <v>4.8706225132797352</v>
      </c>
      <c r="G37">
        <v>5</v>
      </c>
      <c r="H37">
        <f t="shared" si="0"/>
        <v>0.12937748672026483</v>
      </c>
    </row>
    <row r="38" spans="1:8">
      <c r="A38">
        <v>37</v>
      </c>
      <c r="B38">
        <v>8</v>
      </c>
      <c r="C38">
        <v>2.75</v>
      </c>
      <c r="D38">
        <v>5.75</v>
      </c>
      <c r="E38">
        <v>0</v>
      </c>
      <c r="F38">
        <f>DummyVariablesRegression!$B$18 * B38 + DummyVariablesRegression!$B$19 * C38 + DummyVariablesRegression!$B$20 * D38 + DummyVariablesRegression!$B$21 * E38 + DummyVariablesRegression!$B$17</f>
        <v>5.0078455086527596</v>
      </c>
      <c r="G38">
        <v>5.5</v>
      </c>
      <c r="H38">
        <f t="shared" si="0"/>
        <v>0.49215449134724043</v>
      </c>
    </row>
    <row r="39" spans="1:8">
      <c r="A39">
        <v>38</v>
      </c>
      <c r="B39">
        <v>8.25</v>
      </c>
      <c r="C39">
        <v>1.75</v>
      </c>
      <c r="D39">
        <v>6.25</v>
      </c>
      <c r="E39">
        <v>1</v>
      </c>
      <c r="F39">
        <f>DummyVariablesRegression!$B$18 * B39 + DummyVariablesRegression!$B$19 * C39 + DummyVariablesRegression!$B$20 * D39 + DummyVariablesRegression!$B$21 * E39 + DummyVariablesRegression!$B$17</f>
        <v>4.9071734504156979</v>
      </c>
      <c r="G39">
        <v>5.25</v>
      </c>
      <c r="H39">
        <f t="shared" si="0"/>
        <v>0.34282654958430214</v>
      </c>
    </row>
    <row r="40" spans="1:8">
      <c r="A40">
        <v>39</v>
      </c>
      <c r="B40">
        <v>8.5</v>
      </c>
      <c r="C40">
        <v>2.25</v>
      </c>
      <c r="D40">
        <v>4.75</v>
      </c>
      <c r="E40">
        <v>1</v>
      </c>
      <c r="F40">
        <f>DummyVariablesRegression!$B$18 * B40 + DummyVariablesRegression!$B$19 * C40 + DummyVariablesRegression!$B$20 * D40 + DummyVariablesRegression!$B$21 * E40 + DummyVariablesRegression!$B$17</f>
        <v>4.6289112043720655</v>
      </c>
      <c r="G40">
        <v>4.5</v>
      </c>
      <c r="H40">
        <f t="shared" si="0"/>
        <v>-0.12891120437206549</v>
      </c>
    </row>
    <row r="41" spans="1:8">
      <c r="A41">
        <v>40</v>
      </c>
      <c r="B41">
        <v>8.75</v>
      </c>
      <c r="C41">
        <v>2.5</v>
      </c>
      <c r="D41">
        <v>5</v>
      </c>
      <c r="E41">
        <v>0</v>
      </c>
      <c r="F41">
        <f>DummyVariablesRegression!$B$18 * B41 + DummyVariablesRegression!$B$19 * C41 + DummyVariablesRegression!$B$20 * D41 + DummyVariablesRegression!$B$21 * E41 + DummyVariablesRegression!$B$17</f>
        <v>4.9060219211157197</v>
      </c>
      <c r="G41">
        <v>5</v>
      </c>
      <c r="H41">
        <f t="shared" si="0"/>
        <v>9.3978078884280336E-2</v>
      </c>
    </row>
    <row r="42" spans="1:8">
      <c r="A42">
        <v>41</v>
      </c>
      <c r="B42">
        <v>8.25</v>
      </c>
      <c r="C42">
        <v>2</v>
      </c>
      <c r="D42">
        <v>5.25</v>
      </c>
      <c r="E42">
        <v>0</v>
      </c>
      <c r="F42">
        <f>DummyVariablesRegression!$B$18 * B42 + DummyVariablesRegression!$B$19 * C42 + DummyVariablesRegression!$B$20 * D42 + DummyVariablesRegression!$B$21 * E42 + DummyVariablesRegression!$B$17</f>
        <v>4.7924257548138485</v>
      </c>
      <c r="G42">
        <v>4.75</v>
      </c>
      <c r="H42">
        <f t="shared" si="0"/>
        <v>-4.2425754813848471E-2</v>
      </c>
    </row>
    <row r="43" spans="1:8">
      <c r="A43">
        <v>42</v>
      </c>
      <c r="B43">
        <v>7.75</v>
      </c>
      <c r="C43">
        <v>2.5</v>
      </c>
      <c r="D43">
        <v>5.5</v>
      </c>
      <c r="E43">
        <v>0</v>
      </c>
      <c r="F43">
        <f>DummyVariablesRegression!$B$18 * B43 + DummyVariablesRegression!$B$19 * C43 + DummyVariablesRegression!$B$20 * D43 + DummyVariablesRegression!$B$21 * E43 + DummyVariablesRegression!$B$17</f>
        <v>4.8481245007932205</v>
      </c>
      <c r="G43">
        <v>4.75</v>
      </c>
      <c r="H43">
        <f t="shared" si="0"/>
        <v>-9.8124500793220548E-2</v>
      </c>
    </row>
    <row r="44" spans="1:8">
      <c r="A44">
        <v>43</v>
      </c>
      <c r="B44">
        <v>8.25</v>
      </c>
      <c r="C44">
        <v>3</v>
      </c>
      <c r="D44">
        <v>6.5</v>
      </c>
      <c r="E44">
        <v>0</v>
      </c>
      <c r="F44">
        <f>DummyVariablesRegression!$B$18 * B44 + DummyVariablesRegression!$B$19 * C44 + DummyVariablesRegression!$B$20 * D44 + DummyVariablesRegression!$B$21 * E44 + DummyVariablesRegression!$B$17</f>
        <v>5.3047970827904365</v>
      </c>
      <c r="G44">
        <v>5</v>
      </c>
      <c r="H44">
        <f t="shared" si="0"/>
        <v>-0.30479708279043649</v>
      </c>
    </row>
    <row r="45" spans="1:8">
      <c r="A45">
        <v>44</v>
      </c>
      <c r="B45">
        <v>7.5</v>
      </c>
      <c r="C45">
        <v>2.25</v>
      </c>
      <c r="D45">
        <v>6.5</v>
      </c>
      <c r="E45">
        <v>1</v>
      </c>
      <c r="F45">
        <f>DummyVariablesRegression!$B$18 * B45 + DummyVariablesRegression!$B$19 * C45 + DummyVariablesRegression!$B$20 * D45 + DummyVariablesRegression!$B$21 * E45 + DummyVariablesRegression!$B$17</f>
        <v>4.9140901997449111</v>
      </c>
      <c r="G45">
        <v>4.5</v>
      </c>
      <c r="H45">
        <f t="shared" si="0"/>
        <v>-0.41409019974491112</v>
      </c>
    </row>
    <row r="46" spans="1:8">
      <c r="A46">
        <v>45</v>
      </c>
      <c r="B46">
        <v>7.75</v>
      </c>
      <c r="C46">
        <v>1.75</v>
      </c>
      <c r="D46">
        <v>5.25</v>
      </c>
      <c r="E46">
        <v>0</v>
      </c>
      <c r="F46">
        <f>DummyVariablesRegression!$B$18 * B46 + DummyVariablesRegression!$B$19 * C46 + DummyVariablesRegression!$B$20 * D46 + DummyVariablesRegression!$B$21 * E46 + DummyVariablesRegression!$B$17</f>
        <v>4.6525380334432187</v>
      </c>
      <c r="G46">
        <v>5</v>
      </c>
      <c r="H46">
        <f t="shared" si="0"/>
        <v>0.3474619665567813</v>
      </c>
    </row>
    <row r="47" spans="1:8">
      <c r="A47">
        <v>46</v>
      </c>
      <c r="B47">
        <v>8.25</v>
      </c>
      <c r="C47">
        <v>1.5</v>
      </c>
      <c r="D47">
        <v>5.75</v>
      </c>
      <c r="E47">
        <v>1</v>
      </c>
      <c r="F47">
        <f>DummyVariablesRegression!$B$18 * B47 + DummyVariablesRegression!$B$19 * C47 + DummyVariablesRegression!$B$20 * D47 + DummyVariablesRegression!$B$21 * E47 + DummyVariablesRegression!$B$17</f>
        <v>4.7276191560672496</v>
      </c>
      <c r="G47">
        <v>5</v>
      </c>
      <c r="H47">
        <f t="shared" si="0"/>
        <v>0.27238084393275042</v>
      </c>
    </row>
    <row r="48" spans="1:8">
      <c r="A48">
        <v>47</v>
      </c>
      <c r="B48">
        <v>8.25</v>
      </c>
      <c r="C48">
        <v>3</v>
      </c>
      <c r="D48">
        <v>6.75</v>
      </c>
      <c r="E48">
        <v>0</v>
      </c>
      <c r="F48">
        <f>DummyVariablesRegression!$B$18 * B48 + DummyVariablesRegression!$B$19 * C48 + DummyVariablesRegression!$B$20 * D48 + DummyVariablesRegression!$B$21 * E48 + DummyVariablesRegression!$B$17</f>
        <v>5.3734123659295054</v>
      </c>
      <c r="G48">
        <v>4.75</v>
      </c>
      <c r="H48">
        <f t="shared" si="0"/>
        <v>-0.62341236592950544</v>
      </c>
    </row>
    <row r="49" spans="1:8">
      <c r="A49">
        <v>48</v>
      </c>
      <c r="B49">
        <v>8.5</v>
      </c>
      <c r="C49">
        <v>2</v>
      </c>
      <c r="D49">
        <v>6.5</v>
      </c>
      <c r="E49">
        <v>1</v>
      </c>
      <c r="F49">
        <f>DummyVariablesRegression!$B$18 * B49 + DummyVariablesRegression!$B$19 * C49 + DummyVariablesRegression!$B$20 * D49 + DummyVariablesRegression!$B$21 * E49 + DummyVariablesRegression!$B$17</f>
        <v>5.0668944582752369</v>
      </c>
      <c r="G49">
        <v>4.75</v>
      </c>
      <c r="H49">
        <f t="shared" si="0"/>
        <v>-0.31689445827523688</v>
      </c>
    </row>
    <row r="50" spans="1:8">
      <c r="A50">
        <v>49</v>
      </c>
      <c r="B50">
        <v>8</v>
      </c>
      <c r="C50">
        <v>3</v>
      </c>
      <c r="D50">
        <v>5</v>
      </c>
      <c r="E50">
        <v>1</v>
      </c>
      <c r="F50">
        <f>DummyVariablesRegression!$B$18 * B50 + DummyVariablesRegression!$B$19 * C50 + DummyVariablesRegression!$B$20 * D50 + DummyVariablesRegression!$B$21 * E50 + DummyVariablesRegression!$B$17</f>
        <v>4.7269336784217488</v>
      </c>
      <c r="G50">
        <v>4.75</v>
      </c>
      <c r="H50">
        <f t="shared" si="0"/>
        <v>2.306632157825117E-2</v>
      </c>
    </row>
    <row r="51" spans="1:8">
      <c r="A51">
        <v>50</v>
      </c>
      <c r="B51">
        <v>8.75</v>
      </c>
      <c r="C51">
        <v>1.75</v>
      </c>
      <c r="D51">
        <v>5.25</v>
      </c>
      <c r="E51">
        <v>0</v>
      </c>
      <c r="F51">
        <f>DummyVariablesRegression!$B$18 * B51 + DummyVariablesRegression!$B$19 * C51 + DummyVariablesRegression!$B$20 * D51 + DummyVariablesRegression!$B$21 * E51 + DummyVariablesRegression!$B$17</f>
        <v>4.8476660200438557</v>
      </c>
      <c r="G51">
        <v>4.75</v>
      </c>
      <c r="H51">
        <f t="shared" si="0"/>
        <v>-9.7666020043855717E-2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506-25B8-4530-A6DA-9477CA9AC58C}">
  <sheetPr codeName="Sheet38"/>
  <dimension ref="A1:P27"/>
  <sheetViews>
    <sheetView topLeftCell="A7" workbookViewId="0">
      <selection activeCell="A26" sqref="A26"/>
    </sheetView>
  </sheetViews>
  <sheetFormatPr defaultColWidth="9.1328125" defaultRowHeight="14.25"/>
  <cols>
    <col min="1" max="1" width="27.6640625" style="56" bestFit="1" customWidth="1"/>
    <col min="2" max="2" width="13.1328125" style="56" customWidth="1"/>
    <col min="3" max="3" width="14.59765625" style="56" customWidth="1"/>
    <col min="4" max="4" width="11.265625" style="56" customWidth="1"/>
    <col min="5" max="5" width="12" style="56" customWidth="1"/>
    <col min="6" max="6" width="12.1328125" style="56" bestFit="1" customWidth="1"/>
    <col min="7" max="7" width="11.9296875" style="56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6" ht="15" customHeight="1" thickBot="1">
      <c r="A1" s="55" t="s">
        <v>115</v>
      </c>
      <c r="K1" s="118" t="s">
        <v>86</v>
      </c>
      <c r="L1" s="119"/>
      <c r="M1" s="119"/>
      <c r="N1" s="119"/>
    </row>
    <row r="2" spans="1:16" ht="15" customHeight="1" thickBot="1">
      <c r="K2" s="56" t="s">
        <v>142</v>
      </c>
      <c r="L2" s="68">
        <f t="array" ref="L2:P6">LINEST(MRData2!$A$2:$A$51, MRData2!$B$2:$E$51,TRUE,TRUE)</f>
        <v>-0.11738970888411486</v>
      </c>
      <c r="M2" s="69">
        <v>0.27446113255627552</v>
      </c>
      <c r="N2" s="69">
        <v>0.16929491228124371</v>
      </c>
      <c r="O2" s="70">
        <v>0.1951279866006369</v>
      </c>
      <c r="P2" s="72">
        <v>1.4031090948756597</v>
      </c>
    </row>
    <row r="3" spans="1:16" ht="15" customHeight="1">
      <c r="A3" s="58" t="s">
        <v>88</v>
      </c>
      <c r="B3" s="59"/>
      <c r="K3" s="60" t="s">
        <v>143</v>
      </c>
      <c r="L3" s="67">
        <v>8.6704181325993751E-2</v>
      </c>
      <c r="M3" s="65">
        <v>7.822058144468734E-2</v>
      </c>
      <c r="N3" s="65">
        <v>8.6494483734432873E-2</v>
      </c>
      <c r="O3" s="66">
        <v>0.14744314105969897</v>
      </c>
      <c r="P3" s="73">
        <v>1.3396374384525573</v>
      </c>
    </row>
    <row r="4" spans="1:16" ht="15" customHeight="1">
      <c r="A4" s="56" t="s">
        <v>90</v>
      </c>
      <c r="B4" s="57">
        <f>SQRT(C12/C14)</f>
        <v>0.52905104140622217</v>
      </c>
      <c r="K4" s="56" t="s">
        <v>91</v>
      </c>
      <c r="L4" s="67">
        <v>0.27989500441300824</v>
      </c>
      <c r="M4" s="65">
        <v>0.30386421764908028</v>
      </c>
      <c r="N4" s="65" t="e">
        <v>#N/A</v>
      </c>
      <c r="O4" s="66" t="e">
        <v>#N/A</v>
      </c>
      <c r="P4" s="73" t="e">
        <v>#N/A</v>
      </c>
    </row>
    <row r="5" spans="1:16" ht="15" customHeight="1">
      <c r="A5" s="56" t="s">
        <v>92</v>
      </c>
      <c r="B5" s="57">
        <f>L4</f>
        <v>0.27989500441300824</v>
      </c>
      <c r="K5" s="60" t="s">
        <v>93</v>
      </c>
      <c r="L5" s="67">
        <v>4.3727217821612125</v>
      </c>
      <c r="M5" s="66">
        <v>45</v>
      </c>
      <c r="N5" s="65" t="e">
        <v>#N/A</v>
      </c>
      <c r="O5" s="66" t="e">
        <v>#N/A</v>
      </c>
      <c r="P5" s="73" t="e">
        <v>#N/A</v>
      </c>
    </row>
    <row r="6" spans="1:16" ht="15" customHeight="1" thickBot="1">
      <c r="A6" s="56" t="s">
        <v>94</v>
      </c>
      <c r="B6" s="57">
        <f>1-(B14/B13)*(C13/C14)</f>
        <v>0.21588567147194226</v>
      </c>
      <c r="K6" s="56" t="s">
        <v>95</v>
      </c>
      <c r="L6" s="71">
        <v>1.6149941754630577</v>
      </c>
      <c r="M6" s="61">
        <v>4.1550058245369428</v>
      </c>
      <c r="N6" s="64" t="e">
        <v>#N/A</v>
      </c>
      <c r="O6" s="61" t="e">
        <v>#N/A</v>
      </c>
      <c r="P6" s="74" t="e">
        <v>#N/A</v>
      </c>
    </row>
    <row r="7" spans="1:16" ht="15" customHeight="1">
      <c r="A7" s="56" t="s">
        <v>80</v>
      </c>
      <c r="B7" s="57">
        <f>M4</f>
        <v>0.30386421764908028</v>
      </c>
      <c r="L7" s="57"/>
      <c r="M7" s="57"/>
      <c r="N7" s="57"/>
    </row>
    <row r="8" spans="1:16" ht="15" customHeight="1" thickBot="1">
      <c r="A8" s="61" t="s">
        <v>96</v>
      </c>
      <c r="B8" s="61">
        <f>COUNT(MRData2!$A$2:$A$51)</f>
        <v>50</v>
      </c>
      <c r="K8" s="56" t="s">
        <v>97</v>
      </c>
      <c r="L8" s="62">
        <v>0.95</v>
      </c>
      <c r="M8" s="57"/>
      <c r="N8" s="57"/>
    </row>
    <row r="9" spans="1:16" ht="15" customHeight="1">
      <c r="K9" s="60" t="s">
        <v>98</v>
      </c>
      <c r="L9" s="57">
        <f>_xlfn.T.INV.2T(1-L8, B13)</f>
        <v>2.0141033888808457</v>
      </c>
      <c r="M9" s="57"/>
      <c r="N9" s="57"/>
    </row>
    <row r="10" spans="1:16" ht="15" customHeight="1" thickBot="1">
      <c r="A10" s="55" t="s">
        <v>99</v>
      </c>
      <c r="K10" s="56" t="s">
        <v>100</v>
      </c>
      <c r="L10" s="57">
        <f>L$9 * C17</f>
        <v>2.6981683046589513</v>
      </c>
      <c r="M10" s="57"/>
      <c r="N10" s="57"/>
    </row>
    <row r="11" spans="1:16" ht="15" customHeight="1">
      <c r="A11" s="63"/>
      <c r="B11" s="63" t="s">
        <v>101</v>
      </c>
      <c r="C11" s="63" t="s">
        <v>102</v>
      </c>
      <c r="D11" s="63" t="s">
        <v>103</v>
      </c>
      <c r="E11" s="63" t="s">
        <v>104</v>
      </c>
      <c r="F11" s="63" t="s">
        <v>105</v>
      </c>
      <c r="K11" s="56" t="s">
        <v>106</v>
      </c>
      <c r="L11" s="57">
        <f t="shared" ref="L11:L14" si="0">L$9 * C18</f>
        <v>0.29696573007557625</v>
      </c>
      <c r="M11" s="57"/>
      <c r="N11" s="57"/>
    </row>
    <row r="12" spans="1:16" ht="15" customHeight="1">
      <c r="A12" s="56" t="s">
        <v>107</v>
      </c>
      <c r="B12" s="56">
        <f>B14-B13</f>
        <v>4</v>
      </c>
      <c r="C12" s="57">
        <f>L6</f>
        <v>1.6149941754630577</v>
      </c>
      <c r="D12" s="57">
        <f>C12/B12</f>
        <v>0.40374854386576442</v>
      </c>
      <c r="E12" s="57">
        <f>L5</f>
        <v>4.3727217821612125</v>
      </c>
      <c r="F12" s="57">
        <f>_xlfn.F.DIST.RT(E12, B12, B13)</f>
        <v>4.5142782778944688E-3</v>
      </c>
      <c r="K12" s="56" t="s">
        <v>108</v>
      </c>
      <c r="L12" s="57">
        <f t="shared" si="0"/>
        <v>0.17420883280902044</v>
      </c>
    </row>
    <row r="13" spans="1:16" ht="15" customHeight="1">
      <c r="A13" s="56" t="s">
        <v>109</v>
      </c>
      <c r="B13" s="56">
        <f>M5</f>
        <v>45</v>
      </c>
      <c r="C13" s="57">
        <f>M6</f>
        <v>4.1550058245369428</v>
      </c>
      <c r="D13" s="57">
        <f>C13/B13</f>
        <v>9.233346276748762E-2</v>
      </c>
      <c r="E13" s="57"/>
      <c r="F13" s="57"/>
      <c r="K13" s="56" t="s">
        <v>116</v>
      </c>
      <c r="L13" s="57">
        <f t="shared" si="0"/>
        <v>0.15754433816797497</v>
      </c>
    </row>
    <row r="14" spans="1:16" ht="15" customHeight="1" thickBot="1">
      <c r="A14" s="61" t="s">
        <v>110</v>
      </c>
      <c r="B14" s="61">
        <f>B8-1</f>
        <v>49</v>
      </c>
      <c r="C14" s="64">
        <f>C12+C13</f>
        <v>5.7700000000000005</v>
      </c>
      <c r="D14" s="64"/>
      <c r="E14" s="64"/>
      <c r="F14" s="64"/>
      <c r="K14" s="56" t="s">
        <v>144</v>
      </c>
      <c r="L14" s="57">
        <f t="shared" si="0"/>
        <v>0.17463118543882336</v>
      </c>
    </row>
    <row r="15" spans="1:16" ht="15" customHeight="1" thickBot="1"/>
    <row r="16" spans="1:16" ht="15" customHeight="1">
      <c r="A16" s="63"/>
      <c r="B16" s="63" t="s">
        <v>111</v>
      </c>
      <c r="C16" s="63" t="s">
        <v>80</v>
      </c>
      <c r="D16" s="63" t="s">
        <v>112</v>
      </c>
      <c r="E16" s="63" t="s">
        <v>113</v>
      </c>
      <c r="F16" s="63" t="str">
        <f>"Lower " &amp; TEXT(L8, "##%")</f>
        <v>Lower 95%</v>
      </c>
      <c r="G16" s="63" t="str">
        <f>"Upper " &amp; TEXT(L8, "##%")</f>
        <v>Upper 95%</v>
      </c>
      <c r="H16" s="63" t="str">
        <f t="shared" ref="H16:I17" si="1">F16</f>
        <v>Lower 95%</v>
      </c>
      <c r="I16" s="63" t="str">
        <f t="shared" si="1"/>
        <v>Upper 95%</v>
      </c>
    </row>
    <row r="17" spans="1:9" ht="15" customHeight="1">
      <c r="A17" s="56" t="s">
        <v>114</v>
      </c>
      <c r="B17" s="57">
        <f>$P$2</f>
        <v>1.4031090948756597</v>
      </c>
      <c r="C17" s="57">
        <f>$P$3</f>
        <v>1.3396374384525573</v>
      </c>
      <c r="D17" s="57">
        <f>B17/C17</f>
        <v>1.0473797272315857</v>
      </c>
      <c r="E17" s="57">
        <f>_xlfn.T.DIST.2T(ABS(D17), B$13)</f>
        <v>0.30051769993874039</v>
      </c>
      <c r="F17" s="57">
        <f>B17-L10</f>
        <v>-1.2950592097832916</v>
      </c>
      <c r="G17" s="57">
        <f>B17+L10</f>
        <v>4.1012773995346112</v>
      </c>
      <c r="H17" s="57">
        <f t="shared" si="1"/>
        <v>-1.2950592097832916</v>
      </c>
      <c r="I17" s="57">
        <f t="shared" si="1"/>
        <v>4.1012773995346112</v>
      </c>
    </row>
    <row r="18" spans="1:9" ht="15" customHeight="1">
      <c r="A18" s="56" t="str">
        <f>MRData2!B1</f>
        <v>Composite score (Salary)</v>
      </c>
      <c r="B18" s="57">
        <f>$O$2</f>
        <v>0.1951279866006369</v>
      </c>
      <c r="C18" s="57">
        <f>$O$3</f>
        <v>0.14744314105969897</v>
      </c>
      <c r="D18" s="57">
        <f t="shared" ref="D18:D21" si="2">B18/C18</f>
        <v>1.3234117585817748</v>
      </c>
      <c r="E18" s="57">
        <f t="shared" ref="E18:E21" si="3">_xlfn.T.DIST.2T(ABS(D18), B$13)</f>
        <v>0.19238322174412825</v>
      </c>
      <c r="F18" s="57">
        <f t="shared" ref="F18:F21" si="4">B18-L11</f>
        <v>-0.10183774347493935</v>
      </c>
      <c r="G18" s="57">
        <f t="shared" ref="G18:G21" si="5">B18+L11</f>
        <v>0.49209371667621316</v>
      </c>
      <c r="H18" s="57">
        <f t="shared" ref="H18:H21" si="6">F18</f>
        <v>-0.10183774347493935</v>
      </c>
      <c r="I18" s="57">
        <f t="shared" ref="I18:I21" si="7">G18</f>
        <v>0.49209371667621316</v>
      </c>
    </row>
    <row r="19" spans="1:9" ht="15" customHeight="1">
      <c r="A19" s="56" t="str">
        <f>MRData2!C1</f>
        <v>Composite score (Health Benefits)</v>
      </c>
      <c r="B19" s="57">
        <f>$N$2</f>
        <v>0.16929491228124371</v>
      </c>
      <c r="C19" s="57">
        <f>$N$3</f>
        <v>8.6494483734432873E-2</v>
      </c>
      <c r="D19" s="57">
        <f t="shared" si="2"/>
        <v>1.9572914360762703</v>
      </c>
      <c r="E19" s="57">
        <f t="shared" si="3"/>
        <v>5.6533262182670622E-2</v>
      </c>
      <c r="F19" s="57">
        <f t="shared" si="4"/>
        <v>-4.9139205277767273E-3</v>
      </c>
      <c r="G19" s="57">
        <f t="shared" si="5"/>
        <v>0.34350374509026416</v>
      </c>
      <c r="H19" s="57">
        <f t="shared" si="6"/>
        <v>-4.9139205277767273E-3</v>
      </c>
      <c r="I19" s="57">
        <f t="shared" si="7"/>
        <v>0.34350374509026416</v>
      </c>
    </row>
    <row r="20" spans="1:9" ht="15" customHeight="1">
      <c r="A20" s="56" t="str">
        <f>MRData2!D1</f>
        <v>Composite score (Education)</v>
      </c>
      <c r="B20" s="57">
        <f>$M$2</f>
        <v>0.27446113255627552</v>
      </c>
      <c r="C20" s="57">
        <f>$M$3</f>
        <v>7.822058144468734E-2</v>
      </c>
      <c r="D20" s="57">
        <f t="shared" si="2"/>
        <v>3.5088096698738696</v>
      </c>
      <c r="E20" s="57">
        <f t="shared" si="3"/>
        <v>1.0343022992802826E-3</v>
      </c>
      <c r="F20" s="57">
        <f t="shared" si="4"/>
        <v>0.11691679438830055</v>
      </c>
      <c r="G20" s="57">
        <f t="shared" si="5"/>
        <v>0.4320054707242505</v>
      </c>
      <c r="H20" s="57">
        <f t="shared" si="6"/>
        <v>0.11691679438830055</v>
      </c>
      <c r="I20" s="57">
        <f t="shared" si="7"/>
        <v>0.4320054707242505</v>
      </c>
    </row>
    <row r="21" spans="1:9" ht="15" customHeight="1" thickBot="1">
      <c r="A21" s="61" t="str">
        <f>MRData2!E1</f>
        <v>Gender</v>
      </c>
      <c r="B21" s="64">
        <f>$L$2</f>
        <v>-0.11738970888411486</v>
      </c>
      <c r="C21" s="64">
        <f>$L$3</f>
        <v>8.6704181325993751E-2</v>
      </c>
      <c r="D21" s="64">
        <f t="shared" si="2"/>
        <v>-1.3539105852663376</v>
      </c>
      <c r="E21" s="64">
        <f t="shared" si="3"/>
        <v>0.18252582111209997</v>
      </c>
      <c r="F21" s="64">
        <f t="shared" si="4"/>
        <v>-0.29202089432293821</v>
      </c>
      <c r="G21" s="64">
        <f t="shared" si="5"/>
        <v>5.7241476554708501E-2</v>
      </c>
      <c r="H21" s="64">
        <f t="shared" si="6"/>
        <v>-0.29202089432293821</v>
      </c>
      <c r="I21" s="64">
        <f t="shared" si="7"/>
        <v>5.7241476554708501E-2</v>
      </c>
    </row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</sheetData>
  <mergeCells count="1">
    <mergeCell ref="K1:N1"/>
  </mergeCells>
  <phoneticPr fontId="18" type="noConversion"/>
  <pageMargins left="0.7" right="0.7" top="0.75" bottom="0.75" header="0.3" footer="0.3"/>
  <pageSetup orientation="portrait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CCD7-A0AC-4970-9A2B-57BED0F47C89}">
  <dimension ref="A1:D14"/>
  <sheetViews>
    <sheetView workbookViewId="0">
      <selection activeCell="A33" sqref="A33"/>
    </sheetView>
  </sheetViews>
  <sheetFormatPr defaultRowHeight="14.25"/>
  <cols>
    <col min="1" max="1" width="11.6640625" style="76" bestFit="1" customWidth="1"/>
    <col min="2" max="2" width="11.73046875" style="76" bestFit="1" customWidth="1"/>
    <col min="3" max="3" width="13.06640625" style="76" bestFit="1" customWidth="1"/>
    <col min="4" max="4" width="11.73046875" style="76" bestFit="1" customWidth="1"/>
    <col min="5" max="16384" width="9.06640625" style="76"/>
  </cols>
  <sheetData>
    <row r="1" spans="1:4" s="75" customFormat="1">
      <c r="A1" s="75" t="s">
        <v>115</v>
      </c>
    </row>
    <row r="2" spans="1:4" s="75" customFormat="1">
      <c r="A2" s="75" t="s">
        <v>120</v>
      </c>
    </row>
    <row r="4" spans="1:4">
      <c r="A4" s="120" t="s">
        <v>121</v>
      </c>
      <c r="B4" s="120"/>
      <c r="C4" s="121"/>
      <c r="D4" s="121"/>
    </row>
    <row r="5" spans="1:4">
      <c r="A5" s="77" t="s">
        <v>122</v>
      </c>
      <c r="B5" s="77">
        <f>[1]COMPUTE!$C$12</f>
        <v>1.4457401172699376</v>
      </c>
    </row>
    <row r="6" spans="1:4">
      <c r="A6" s="78" t="s">
        <v>123</v>
      </c>
      <c r="B6" s="78">
        <f>[1]COMPUTE!$C$14</f>
        <v>5.7700000000000005</v>
      </c>
    </row>
    <row r="7" spans="1:4">
      <c r="A7" s="77" t="s">
        <v>124</v>
      </c>
      <c r="B7" s="77">
        <f>[1]NOTX1!C12</f>
        <v>1.3116765640034229</v>
      </c>
      <c r="C7" s="77" t="s">
        <v>125</v>
      </c>
      <c r="D7" s="77">
        <f>B5-B7</f>
        <v>0.13406355326651465</v>
      </c>
    </row>
    <row r="8" spans="1:4">
      <c r="A8" s="77" t="s">
        <v>126</v>
      </c>
      <c r="B8" s="77">
        <f>[1]NOTX2!C12</f>
        <v>1.0584270195934451</v>
      </c>
      <c r="C8" s="77" t="s">
        <v>127</v>
      </c>
      <c r="D8" s="77">
        <f>B5-B8</f>
        <v>0.38731309767649247</v>
      </c>
    </row>
    <row r="9" spans="1:4">
      <c r="A9" s="77" t="s">
        <v>128</v>
      </c>
      <c r="B9" s="77">
        <f>[1]NOTX3!C12</f>
        <v>0.33337972194448984</v>
      </c>
      <c r="C9" s="77" t="s">
        <v>129</v>
      </c>
      <c r="D9" s="77">
        <f>B5-B9</f>
        <v>1.1123603953254477</v>
      </c>
    </row>
    <row r="11" spans="1:4">
      <c r="A11" s="122" t="s">
        <v>111</v>
      </c>
      <c r="B11" s="122"/>
    </row>
    <row r="12" spans="1:4">
      <c r="A12" s="79" t="s">
        <v>130</v>
      </c>
      <c r="B12" s="79">
        <f>D7/(B6-B5+D7)</f>
        <v>3.0070396459817895E-2</v>
      </c>
    </row>
    <row r="13" spans="1:4">
      <c r="A13" s="79" t="s">
        <v>131</v>
      </c>
      <c r="B13" s="79">
        <f>D8/(B6-B5+D8)</f>
        <v>8.2204626626216817E-2</v>
      </c>
    </row>
    <row r="14" spans="1:4">
      <c r="A14" s="79" t="s">
        <v>132</v>
      </c>
      <c r="B14" s="79">
        <f>D9/(B6-B5+D9)</f>
        <v>0.20460512936969366</v>
      </c>
    </row>
  </sheetData>
  <mergeCells count="2">
    <mergeCell ref="A4:D4"/>
    <mergeCell ref="A1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4A97-272E-414F-97EB-F3A49886E18E}">
  <dimension ref="A1:N33"/>
  <sheetViews>
    <sheetView workbookViewId="0"/>
  </sheetViews>
  <sheetFormatPr defaultColWidth="9.1328125" defaultRowHeight="14.25"/>
  <cols>
    <col min="1" max="1" width="17.3984375" style="56" customWidth="1"/>
    <col min="2" max="2" width="11.73046875" style="56" bestFit="1" customWidth="1"/>
    <col min="3" max="3" width="14.59765625" style="56" bestFit="1" customWidth="1"/>
    <col min="4" max="4" width="13.73046875" style="56" bestFit="1" customWidth="1"/>
    <col min="5" max="5" width="12.73046875" style="56" bestFit="1" customWidth="1"/>
    <col min="6" max="6" width="13.3984375" style="56" bestFit="1" customWidth="1"/>
    <col min="7" max="7" width="11" style="56" bestFit="1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4" ht="15" customHeight="1" thickBot="1">
      <c r="A1" s="55" t="s">
        <v>115</v>
      </c>
      <c r="K1" s="118" t="s">
        <v>86</v>
      </c>
      <c r="L1" s="119"/>
      <c r="M1" s="119"/>
      <c r="N1" s="119"/>
    </row>
    <row r="2" spans="1:14" ht="15" customHeight="1" thickBot="1">
      <c r="A2" s="56" t="s">
        <v>133</v>
      </c>
      <c r="K2" s="56" t="s">
        <v>87</v>
      </c>
      <c r="L2" s="68">
        <v>0.14496302317742926</v>
      </c>
      <c r="M2" s="69">
        <v>0.16644810074236885</v>
      </c>
      <c r="N2" s="80">
        <v>3.1807852936761272</v>
      </c>
    </row>
    <row r="3" spans="1:14" ht="15" customHeight="1">
      <c r="A3" s="58" t="s">
        <v>88</v>
      </c>
      <c r="B3" s="59"/>
      <c r="D3" s="55" t="s">
        <v>134</v>
      </c>
      <c r="K3" s="60" t="s">
        <v>89</v>
      </c>
      <c r="L3" s="67">
        <v>9.6066050012720436E-2</v>
      </c>
      <c r="M3" s="57">
        <v>0.16430679860255462</v>
      </c>
      <c r="N3" s="81">
        <v>1.3952393997159098</v>
      </c>
    </row>
    <row r="4" spans="1:14" ht="15" customHeight="1">
      <c r="A4" s="56" t="s">
        <v>90</v>
      </c>
      <c r="B4" s="57">
        <v>0.24037078591573616</v>
      </c>
      <c r="D4" s="55" t="s">
        <v>135</v>
      </c>
      <c r="K4" s="56" t="s">
        <v>91</v>
      </c>
      <c r="L4" s="67">
        <v>5.7778114721748666E-2</v>
      </c>
      <c r="M4" s="57">
        <v>0.34010700062409993</v>
      </c>
      <c r="N4" s="81" t="e">
        <v>#N/A</v>
      </c>
    </row>
    <row r="5" spans="1:14" ht="15" customHeight="1">
      <c r="A5" s="56" t="s">
        <v>92</v>
      </c>
      <c r="B5" s="57">
        <v>5.7778114721748666E-2</v>
      </c>
      <c r="D5" s="55" t="s">
        <v>136</v>
      </c>
      <c r="K5" s="60" t="s">
        <v>93</v>
      </c>
      <c r="L5" s="67">
        <v>1.4410466549077456</v>
      </c>
      <c r="M5" s="56">
        <v>47</v>
      </c>
      <c r="N5" s="81" t="e">
        <v>#N/A</v>
      </c>
    </row>
    <row r="6" spans="1:14" ht="15" customHeight="1" thickBot="1">
      <c r="A6" s="56" t="s">
        <v>94</v>
      </c>
      <c r="B6" s="57">
        <v>1.7683566412035723E-2</v>
      </c>
      <c r="D6" s="55" t="s">
        <v>137</v>
      </c>
      <c r="K6" s="56" t="s">
        <v>95</v>
      </c>
      <c r="L6" s="71">
        <v>0.33337972194448984</v>
      </c>
      <c r="M6" s="61">
        <v>5.4366202780555106</v>
      </c>
      <c r="N6" s="82" t="e">
        <v>#N/A</v>
      </c>
    </row>
    <row r="7" spans="1:14" ht="15" customHeight="1">
      <c r="A7" s="56" t="s">
        <v>80</v>
      </c>
      <c r="B7" s="57">
        <v>0.34010700062409993</v>
      </c>
      <c r="L7" s="57"/>
      <c r="M7" s="57"/>
      <c r="N7" s="57"/>
    </row>
    <row r="8" spans="1:14" ht="15" customHeight="1" thickBot="1">
      <c r="A8" s="61" t="s">
        <v>96</v>
      </c>
      <c r="B8" s="61">
        <v>50</v>
      </c>
      <c r="K8" s="56" t="s">
        <v>97</v>
      </c>
      <c r="L8" s="62">
        <v>0.95</v>
      </c>
      <c r="M8" s="57"/>
      <c r="N8" s="57"/>
    </row>
    <row r="9" spans="1:14" ht="15" customHeight="1">
      <c r="K9" s="60" t="s">
        <v>98</v>
      </c>
      <c r="L9" s="57">
        <v>2.0117405137297641</v>
      </c>
      <c r="M9" s="57"/>
      <c r="N9" s="57"/>
    </row>
    <row r="10" spans="1:14" ht="15" customHeight="1" thickBot="1">
      <c r="A10" s="55" t="s">
        <v>99</v>
      </c>
      <c r="K10" s="56" t="s">
        <v>100</v>
      </c>
      <c r="L10" s="57">
        <v>2.8068596267604922</v>
      </c>
      <c r="M10" s="57"/>
      <c r="N10" s="57"/>
    </row>
    <row r="11" spans="1:14" ht="15" customHeight="1">
      <c r="A11" s="63"/>
      <c r="B11" s="63" t="s">
        <v>101</v>
      </c>
      <c r="C11" s="63" t="s">
        <v>102</v>
      </c>
      <c r="D11" s="63" t="s">
        <v>103</v>
      </c>
      <c r="E11" s="63" t="s">
        <v>104</v>
      </c>
      <c r="F11" s="63" t="s">
        <v>105</v>
      </c>
      <c r="K11" s="56" t="s">
        <v>106</v>
      </c>
      <c r="L11" s="57">
        <v>0.33054264342999612</v>
      </c>
      <c r="M11" s="57"/>
      <c r="N11" s="57"/>
    </row>
    <row r="12" spans="1:14" ht="15" customHeight="1">
      <c r="A12" s="56" t="s">
        <v>107</v>
      </c>
      <c r="B12" s="56">
        <v>2</v>
      </c>
      <c r="C12" s="57">
        <v>0.33337972194448984</v>
      </c>
      <c r="D12" s="57">
        <v>0.16668986097224492</v>
      </c>
      <c r="E12" s="57">
        <v>1.4410466549077456</v>
      </c>
      <c r="F12" s="57">
        <v>0.24694481194371642</v>
      </c>
      <c r="K12" s="56" t="s">
        <v>108</v>
      </c>
      <c r="L12" s="57">
        <v>0.19325996480457944</v>
      </c>
    </row>
    <row r="13" spans="1:14" ht="15" customHeight="1">
      <c r="A13" s="56" t="s">
        <v>109</v>
      </c>
      <c r="B13" s="56">
        <v>47</v>
      </c>
      <c r="C13" s="57">
        <v>5.4366202780555106</v>
      </c>
      <c r="D13" s="57">
        <v>0.1156727718735215</v>
      </c>
      <c r="E13" s="57"/>
      <c r="F13" s="57"/>
    </row>
    <row r="14" spans="1:14" ht="15" customHeight="1" thickBot="1">
      <c r="A14" s="61" t="s">
        <v>110</v>
      </c>
      <c r="B14" s="61">
        <v>49</v>
      </c>
      <c r="C14" s="64">
        <v>5.7700000000000005</v>
      </c>
      <c r="D14" s="64"/>
      <c r="E14" s="64"/>
      <c r="F14" s="64"/>
    </row>
    <row r="15" spans="1:14" ht="15" customHeight="1" thickBot="1"/>
    <row r="16" spans="1:14" ht="15" customHeight="1">
      <c r="A16" s="63"/>
      <c r="B16" s="63" t="s">
        <v>111</v>
      </c>
      <c r="C16" s="63" t="s">
        <v>80</v>
      </c>
      <c r="D16" s="63" t="s">
        <v>112</v>
      </c>
      <c r="E16" s="63" t="s">
        <v>113</v>
      </c>
      <c r="F16" s="63" t="s">
        <v>138</v>
      </c>
      <c r="G16" s="63" t="s">
        <v>139</v>
      </c>
      <c r="H16" s="63" t="s">
        <v>138</v>
      </c>
      <c r="I16" s="63" t="s">
        <v>139</v>
      </c>
    </row>
    <row r="17" spans="1:9" ht="15" customHeight="1">
      <c r="A17" s="56" t="s">
        <v>114</v>
      </c>
      <c r="B17" s="57">
        <v>3.1807852936761272</v>
      </c>
      <c r="C17" s="57">
        <v>1.3952393997159098</v>
      </c>
      <c r="D17" s="57">
        <v>2.2797415943986237</v>
      </c>
      <c r="E17" s="57">
        <v>2.720525517036395E-2</v>
      </c>
      <c r="F17" s="57">
        <v>0.373925666915635</v>
      </c>
      <c r="G17" s="57">
        <v>5.9876449204366189</v>
      </c>
      <c r="H17" s="57">
        <v>0.373925666915635</v>
      </c>
      <c r="I17" s="57">
        <v>5.9876449204366189</v>
      </c>
    </row>
    <row r="18" spans="1:9" ht="15" customHeight="1">
      <c r="A18" s="56" t="s">
        <v>62</v>
      </c>
      <c r="B18" s="57">
        <v>0.16644810074236885</v>
      </c>
      <c r="C18" s="57">
        <v>0.16430679860255462</v>
      </c>
      <c r="D18" s="57">
        <v>1.0130323404632444</v>
      </c>
      <c r="E18" s="57">
        <v>0.31623160870782901</v>
      </c>
      <c r="F18" s="57">
        <v>-0.16409454268762727</v>
      </c>
      <c r="G18" s="57">
        <v>0.496990744172365</v>
      </c>
      <c r="H18" s="57">
        <v>-0.16409454268762727</v>
      </c>
      <c r="I18" s="57">
        <v>0.496990744172365</v>
      </c>
    </row>
    <row r="19" spans="1:9" ht="15" customHeight="1" thickBot="1">
      <c r="A19" s="61" t="s">
        <v>61</v>
      </c>
      <c r="B19" s="64">
        <v>0.14496302317742926</v>
      </c>
      <c r="C19" s="64">
        <v>9.6066050012720436E-2</v>
      </c>
      <c r="D19" s="64">
        <v>1.5089932724228197</v>
      </c>
      <c r="E19" s="64">
        <v>0.13799415962761044</v>
      </c>
      <c r="F19" s="64">
        <v>-4.8296941627150175E-2</v>
      </c>
      <c r="G19" s="64">
        <v>0.33822298798200867</v>
      </c>
      <c r="H19" s="64">
        <v>-4.8296941627150175E-2</v>
      </c>
      <c r="I19" s="64">
        <v>0.33822298798200867</v>
      </c>
    </row>
    <row r="20" spans="1:9" ht="15" customHeight="1"/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84EC-F7C0-4355-B742-B9C5779BDA0B}">
  <dimension ref="A1:N33"/>
  <sheetViews>
    <sheetView workbookViewId="0">
      <selection activeCell="C34" sqref="C34"/>
    </sheetView>
  </sheetViews>
  <sheetFormatPr defaultColWidth="9.1328125" defaultRowHeight="14.25"/>
  <cols>
    <col min="1" max="1" width="17.3984375" style="56" customWidth="1"/>
    <col min="2" max="2" width="11.73046875" style="56" bestFit="1" customWidth="1"/>
    <col min="3" max="3" width="14.59765625" style="56" bestFit="1" customWidth="1"/>
    <col min="4" max="4" width="13.73046875" style="56" bestFit="1" customWidth="1"/>
    <col min="5" max="5" width="12.73046875" style="56" bestFit="1" customWidth="1"/>
    <col min="6" max="6" width="13.3984375" style="56" bestFit="1" customWidth="1"/>
    <col min="7" max="7" width="11" style="56" bestFit="1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4" ht="15" customHeight="1" thickBot="1">
      <c r="A1" s="55" t="s">
        <v>115</v>
      </c>
      <c r="K1" s="118" t="s">
        <v>86</v>
      </c>
      <c r="L1" s="119"/>
      <c r="M1" s="119"/>
      <c r="N1" s="119"/>
    </row>
    <row r="2" spans="1:14" ht="15" customHeight="1" thickBot="1">
      <c r="A2" s="56" t="s">
        <v>140</v>
      </c>
      <c r="K2" s="56" t="s">
        <v>87</v>
      </c>
      <c r="L2" s="68">
        <v>0.12761766872648425</v>
      </c>
      <c r="M2" s="69">
        <v>0.25437198028338581</v>
      </c>
      <c r="N2" s="80">
        <v>2.4235315956188388</v>
      </c>
    </row>
    <row r="3" spans="1:14" ht="15" customHeight="1">
      <c r="A3" s="58" t="s">
        <v>88</v>
      </c>
      <c r="B3" s="59"/>
      <c r="D3" s="55" t="s">
        <v>134</v>
      </c>
      <c r="K3" s="60" t="s">
        <v>89</v>
      </c>
      <c r="L3" s="67">
        <v>0.15092050117956204</v>
      </c>
      <c r="M3" s="57">
        <v>8.1007994252555129E-2</v>
      </c>
      <c r="N3" s="81">
        <v>1.3114188110149803</v>
      </c>
    </row>
    <row r="4" spans="1:14" ht="15" customHeight="1">
      <c r="A4" s="56" t="s">
        <v>90</v>
      </c>
      <c r="B4" s="57">
        <v>0.42829455428808894</v>
      </c>
      <c r="D4" s="55" t="s">
        <v>135</v>
      </c>
      <c r="K4" s="56" t="s">
        <v>91</v>
      </c>
      <c r="L4" s="67">
        <v>0.18343622523283276</v>
      </c>
      <c r="M4" s="57">
        <v>0.31661685619320934</v>
      </c>
      <c r="N4" s="81" t="e">
        <v>#N/A</v>
      </c>
    </row>
    <row r="5" spans="1:14" ht="15" customHeight="1">
      <c r="A5" s="56" t="s">
        <v>92</v>
      </c>
      <c r="B5" s="57">
        <v>0.18343622523283276</v>
      </c>
      <c r="D5" s="55" t="s">
        <v>136</v>
      </c>
      <c r="K5" s="60" t="s">
        <v>93</v>
      </c>
      <c r="L5" s="67">
        <v>5.2791360897692599</v>
      </c>
      <c r="M5" s="56">
        <v>47</v>
      </c>
      <c r="N5" s="81" t="e">
        <v>#N/A</v>
      </c>
    </row>
    <row r="6" spans="1:14" ht="15" customHeight="1" thickBot="1">
      <c r="A6" s="56" t="s">
        <v>94</v>
      </c>
      <c r="B6" s="57">
        <v>0.14868883056188942</v>
      </c>
      <c r="D6" s="55" t="s">
        <v>137</v>
      </c>
      <c r="K6" s="56" t="s">
        <v>95</v>
      </c>
      <c r="L6" s="71">
        <v>1.0584270195934451</v>
      </c>
      <c r="M6" s="61">
        <v>4.7115729804065554</v>
      </c>
      <c r="N6" s="82" t="e">
        <v>#N/A</v>
      </c>
    </row>
    <row r="7" spans="1:14" ht="15" customHeight="1">
      <c r="A7" s="56" t="s">
        <v>80</v>
      </c>
      <c r="B7" s="57">
        <v>0.31661685619320934</v>
      </c>
      <c r="L7" s="57"/>
      <c r="M7" s="57"/>
      <c r="N7" s="57"/>
    </row>
    <row r="8" spans="1:14" ht="15" customHeight="1" thickBot="1">
      <c r="A8" s="61" t="s">
        <v>96</v>
      </c>
      <c r="B8" s="61">
        <v>50</v>
      </c>
      <c r="K8" s="56" t="s">
        <v>97</v>
      </c>
      <c r="L8" s="62">
        <v>0.95</v>
      </c>
      <c r="M8" s="57"/>
      <c r="N8" s="57"/>
    </row>
    <row r="9" spans="1:14" ht="15" customHeight="1">
      <c r="K9" s="60" t="s">
        <v>98</v>
      </c>
      <c r="L9" s="57">
        <v>2.0117405137297641</v>
      </c>
      <c r="M9" s="57"/>
      <c r="N9" s="57"/>
    </row>
    <row r="10" spans="1:14" ht="15" customHeight="1" thickBot="1">
      <c r="A10" s="55" t="s">
        <v>99</v>
      </c>
      <c r="K10" s="56" t="s">
        <v>100</v>
      </c>
      <c r="L10" s="57">
        <v>2.6382343525861529</v>
      </c>
      <c r="M10" s="57"/>
      <c r="N10" s="57"/>
    </row>
    <row r="11" spans="1:14" ht="15" customHeight="1">
      <c r="A11" s="63"/>
      <c r="B11" s="63" t="s">
        <v>101</v>
      </c>
      <c r="C11" s="63" t="s">
        <v>102</v>
      </c>
      <c r="D11" s="63" t="s">
        <v>103</v>
      </c>
      <c r="E11" s="63" t="s">
        <v>104</v>
      </c>
      <c r="F11" s="63" t="s">
        <v>105</v>
      </c>
      <c r="K11" s="56" t="s">
        <v>106</v>
      </c>
      <c r="L11" s="57">
        <v>0.16296706397385305</v>
      </c>
      <c r="M11" s="57"/>
      <c r="N11" s="57"/>
    </row>
    <row r="12" spans="1:14" ht="15" customHeight="1">
      <c r="A12" s="56" t="s">
        <v>107</v>
      </c>
      <c r="B12" s="56">
        <v>2</v>
      </c>
      <c r="C12" s="57">
        <v>1.0584270195934451</v>
      </c>
      <c r="D12" s="57">
        <v>0.52921350979672255</v>
      </c>
      <c r="E12" s="57">
        <v>5.2791360897692599</v>
      </c>
      <c r="F12" s="57">
        <v>8.5460921409681711E-3</v>
      </c>
      <c r="K12" s="56" t="s">
        <v>108</v>
      </c>
      <c r="L12" s="57">
        <v>0.30361288657532565</v>
      </c>
    </row>
    <row r="13" spans="1:14" ht="15" customHeight="1">
      <c r="A13" s="56" t="s">
        <v>109</v>
      </c>
      <c r="B13" s="56">
        <v>47</v>
      </c>
      <c r="C13" s="57">
        <v>4.7115729804065554</v>
      </c>
      <c r="D13" s="57">
        <v>0.10024623362567139</v>
      </c>
      <c r="E13" s="57"/>
      <c r="F13" s="57"/>
    </row>
    <row r="14" spans="1:14" ht="15" customHeight="1" thickBot="1">
      <c r="A14" s="61" t="s">
        <v>110</v>
      </c>
      <c r="B14" s="61">
        <v>49</v>
      </c>
      <c r="C14" s="64">
        <v>5.7700000000000005</v>
      </c>
      <c r="D14" s="64"/>
      <c r="E14" s="64"/>
      <c r="F14" s="64"/>
    </row>
    <row r="15" spans="1:14" ht="15" customHeight="1" thickBot="1"/>
    <row r="16" spans="1:14" ht="15" customHeight="1">
      <c r="A16" s="63"/>
      <c r="B16" s="63" t="s">
        <v>111</v>
      </c>
      <c r="C16" s="63" t="s">
        <v>80</v>
      </c>
      <c r="D16" s="63" t="s">
        <v>112</v>
      </c>
      <c r="E16" s="63" t="s">
        <v>113</v>
      </c>
      <c r="F16" s="63" t="s">
        <v>138</v>
      </c>
      <c r="G16" s="63" t="s">
        <v>139</v>
      </c>
      <c r="H16" s="63" t="s">
        <v>138</v>
      </c>
      <c r="I16" s="63" t="s">
        <v>139</v>
      </c>
    </row>
    <row r="17" spans="1:9" ht="15" customHeight="1">
      <c r="A17" s="56" t="s">
        <v>114</v>
      </c>
      <c r="B17" s="57">
        <v>2.4235315956188388</v>
      </c>
      <c r="C17" s="57">
        <v>1.3114188110149803</v>
      </c>
      <c r="D17" s="57">
        <v>1.8480225960333239</v>
      </c>
      <c r="E17" s="57">
        <v>7.089698861485437E-2</v>
      </c>
      <c r="F17" s="57">
        <v>-0.21470275696731411</v>
      </c>
      <c r="G17" s="57">
        <v>5.0617659482049913</v>
      </c>
      <c r="H17" s="57">
        <v>-0.21470275696731411</v>
      </c>
      <c r="I17" s="57">
        <v>5.0617659482049913</v>
      </c>
    </row>
    <row r="18" spans="1:9" ht="15" customHeight="1">
      <c r="A18" s="56" t="s">
        <v>63</v>
      </c>
      <c r="B18" s="57">
        <v>0.25437198028338581</v>
      </c>
      <c r="C18" s="57">
        <v>8.1007994252555129E-2</v>
      </c>
      <c r="D18" s="57">
        <v>3.140084909278722</v>
      </c>
      <c r="E18" s="57">
        <v>2.918390402480812E-3</v>
      </c>
      <c r="F18" s="57">
        <v>9.1404916309532763E-2</v>
      </c>
      <c r="G18" s="57">
        <v>0.41733904425723889</v>
      </c>
      <c r="H18" s="57">
        <v>9.1404916309532763E-2</v>
      </c>
      <c r="I18" s="57">
        <v>0.41733904425723889</v>
      </c>
    </row>
    <row r="19" spans="1:9" ht="15" customHeight="1" thickBot="1">
      <c r="A19" s="61" t="s">
        <v>62</v>
      </c>
      <c r="B19" s="64">
        <v>0.12761766872648425</v>
      </c>
      <c r="C19" s="64">
        <v>0.15092050117956204</v>
      </c>
      <c r="D19" s="64">
        <v>0.84559531494430584</v>
      </c>
      <c r="E19" s="64">
        <v>0.40206301708141934</v>
      </c>
      <c r="F19" s="64">
        <v>-0.1759952178488414</v>
      </c>
      <c r="G19" s="64">
        <v>0.43123055530180987</v>
      </c>
      <c r="H19" s="64">
        <v>-0.1759952178488414</v>
      </c>
      <c r="I19" s="64">
        <v>0.43123055530180987</v>
      </c>
    </row>
    <row r="20" spans="1:9" ht="15" customHeight="1"/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50AF-24EF-4046-915D-AF77E00089F7}">
  <dimension ref="A1:N33"/>
  <sheetViews>
    <sheetView workbookViewId="0">
      <selection activeCell="C34" sqref="C34"/>
    </sheetView>
  </sheetViews>
  <sheetFormatPr defaultColWidth="9.1328125" defaultRowHeight="14.25"/>
  <cols>
    <col min="1" max="1" width="17.3984375" style="56" customWidth="1"/>
    <col min="2" max="2" width="11.73046875" style="56" bestFit="1" customWidth="1"/>
    <col min="3" max="3" width="14.59765625" style="56" bestFit="1" customWidth="1"/>
    <col min="4" max="4" width="13.73046875" style="56" bestFit="1" customWidth="1"/>
    <col min="5" max="5" width="12.73046875" style="56" bestFit="1" customWidth="1"/>
    <col min="6" max="6" width="13.3984375" style="56" bestFit="1" customWidth="1"/>
    <col min="7" max="7" width="11" style="56" bestFit="1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4" ht="15" customHeight="1" thickBot="1">
      <c r="A1" s="55" t="s">
        <v>115</v>
      </c>
      <c r="K1" s="118" t="s">
        <v>86</v>
      </c>
      <c r="L1" s="119"/>
      <c r="M1" s="119"/>
      <c r="N1" s="119"/>
    </row>
    <row r="2" spans="1:14" ht="15" customHeight="1" thickBot="1">
      <c r="A2" s="56" t="s">
        <v>141</v>
      </c>
      <c r="K2" s="56" t="s">
        <v>87</v>
      </c>
      <c r="L2" s="68">
        <v>0.26944502897016576</v>
      </c>
      <c r="M2" s="69">
        <v>0.15973307610631982</v>
      </c>
      <c r="N2" s="80">
        <v>2.9857201258720352</v>
      </c>
    </row>
    <row r="3" spans="1:14" ht="15" customHeight="1">
      <c r="A3" s="58" t="s">
        <v>88</v>
      </c>
      <c r="B3" s="59"/>
      <c r="D3" s="55" t="s">
        <v>134</v>
      </c>
      <c r="K3" s="60" t="s">
        <v>89</v>
      </c>
      <c r="L3" s="67">
        <v>7.9232412688479414E-2</v>
      </c>
      <c r="M3" s="57">
        <v>8.63053345609998E-2</v>
      </c>
      <c r="N3" s="81">
        <v>0.51395973633136782</v>
      </c>
    </row>
    <row r="4" spans="1:14" ht="15" customHeight="1">
      <c r="A4" s="56" t="s">
        <v>90</v>
      </c>
      <c r="B4" s="57">
        <v>0.47678817186721639</v>
      </c>
      <c r="D4" s="55" t="s">
        <v>135</v>
      </c>
      <c r="K4" s="56" t="s">
        <v>91</v>
      </c>
      <c r="L4" s="67">
        <v>0.2273269608324823</v>
      </c>
      <c r="M4" s="57">
        <v>0.3079901710229333</v>
      </c>
      <c r="N4" s="81" t="e">
        <v>#N/A</v>
      </c>
    </row>
    <row r="5" spans="1:14" ht="15" customHeight="1">
      <c r="A5" s="56" t="s">
        <v>92</v>
      </c>
      <c r="B5" s="57">
        <v>0.2273269608324823</v>
      </c>
      <c r="D5" s="55" t="s">
        <v>136</v>
      </c>
      <c r="K5" s="60" t="s">
        <v>93</v>
      </c>
      <c r="L5" s="67">
        <v>6.9138992934437482</v>
      </c>
      <c r="M5" s="56">
        <v>47</v>
      </c>
      <c r="N5" s="81" t="e">
        <v>#N/A</v>
      </c>
    </row>
    <row r="6" spans="1:14" ht="15" customHeight="1" thickBot="1">
      <c r="A6" s="56" t="s">
        <v>94</v>
      </c>
      <c r="B6" s="57">
        <v>0.19444725703811971</v>
      </c>
      <c r="D6" s="55" t="s">
        <v>137</v>
      </c>
      <c r="K6" s="56" t="s">
        <v>95</v>
      </c>
      <c r="L6" s="71">
        <v>1.3116765640034229</v>
      </c>
      <c r="M6" s="61">
        <v>4.4583234359965775</v>
      </c>
      <c r="N6" s="82" t="e">
        <v>#N/A</v>
      </c>
    </row>
    <row r="7" spans="1:14" ht="15" customHeight="1">
      <c r="A7" s="56" t="s">
        <v>80</v>
      </c>
      <c r="B7" s="57">
        <v>0.3079901710229333</v>
      </c>
      <c r="L7" s="57"/>
      <c r="M7" s="57"/>
      <c r="N7" s="57"/>
    </row>
    <row r="8" spans="1:14" ht="15" customHeight="1" thickBot="1">
      <c r="A8" s="61" t="s">
        <v>96</v>
      </c>
      <c r="B8" s="61">
        <v>50</v>
      </c>
      <c r="K8" s="56" t="s">
        <v>97</v>
      </c>
      <c r="L8" s="62">
        <v>0.95</v>
      </c>
      <c r="M8" s="57"/>
      <c r="N8" s="57"/>
    </row>
    <row r="9" spans="1:14" ht="15" customHeight="1">
      <c r="K9" s="60" t="s">
        <v>98</v>
      </c>
      <c r="L9" s="57">
        <v>2.0117405137297641</v>
      </c>
      <c r="M9" s="57"/>
      <c r="N9" s="57"/>
    </row>
    <row r="10" spans="1:14" ht="15" customHeight="1" thickBot="1">
      <c r="A10" s="55" t="s">
        <v>99</v>
      </c>
      <c r="K10" s="56" t="s">
        <v>100</v>
      </c>
      <c r="L10" s="57">
        <v>1.03395362400368</v>
      </c>
      <c r="M10" s="57"/>
      <c r="N10" s="57"/>
    </row>
    <row r="11" spans="1:14" ht="15" customHeight="1">
      <c r="A11" s="63"/>
      <c r="B11" s="63" t="s">
        <v>101</v>
      </c>
      <c r="C11" s="63" t="s">
        <v>102</v>
      </c>
      <c r="D11" s="63" t="s">
        <v>103</v>
      </c>
      <c r="E11" s="63" t="s">
        <v>104</v>
      </c>
      <c r="F11" s="63" t="s">
        <v>105</v>
      </c>
      <c r="K11" s="56" t="s">
        <v>106</v>
      </c>
      <c r="L11" s="57">
        <v>0.1736239380873649</v>
      </c>
      <c r="M11" s="57"/>
      <c r="N11" s="57"/>
    </row>
    <row r="12" spans="1:14" ht="15" customHeight="1">
      <c r="A12" s="56" t="s">
        <v>107</v>
      </c>
      <c r="B12" s="56">
        <v>2</v>
      </c>
      <c r="C12" s="57">
        <v>1.3116765640034229</v>
      </c>
      <c r="D12" s="57">
        <v>0.65583828200171146</v>
      </c>
      <c r="E12" s="57">
        <v>6.9138992934437482</v>
      </c>
      <c r="F12" s="57">
        <v>2.3329225951513629E-3</v>
      </c>
      <c r="K12" s="56" t="s">
        <v>108</v>
      </c>
      <c r="L12" s="57">
        <v>0.15939505460597025</v>
      </c>
    </row>
    <row r="13" spans="1:14" ht="15" customHeight="1">
      <c r="A13" s="56" t="s">
        <v>109</v>
      </c>
      <c r="B13" s="56">
        <v>47</v>
      </c>
      <c r="C13" s="57">
        <v>4.4583234359965775</v>
      </c>
      <c r="D13" s="57">
        <v>9.4857945446735689E-2</v>
      </c>
      <c r="E13" s="57"/>
      <c r="F13" s="57"/>
    </row>
    <row r="14" spans="1:14" ht="15" customHeight="1" thickBot="1">
      <c r="A14" s="61" t="s">
        <v>110</v>
      </c>
      <c r="B14" s="61">
        <v>49</v>
      </c>
      <c r="C14" s="64">
        <v>5.7700000000000005</v>
      </c>
      <c r="D14" s="64"/>
      <c r="E14" s="64"/>
      <c r="F14" s="64"/>
    </row>
    <row r="15" spans="1:14" ht="15" customHeight="1" thickBot="1"/>
    <row r="16" spans="1:14" ht="15" customHeight="1">
      <c r="A16" s="63"/>
      <c r="B16" s="63" t="s">
        <v>111</v>
      </c>
      <c r="C16" s="63" t="s">
        <v>80</v>
      </c>
      <c r="D16" s="63" t="s">
        <v>112</v>
      </c>
      <c r="E16" s="63" t="s">
        <v>113</v>
      </c>
      <c r="F16" s="63" t="s">
        <v>138</v>
      </c>
      <c r="G16" s="63" t="s">
        <v>139</v>
      </c>
      <c r="H16" s="63" t="s">
        <v>138</v>
      </c>
      <c r="I16" s="63" t="s">
        <v>139</v>
      </c>
    </row>
    <row r="17" spans="1:9" ht="15" customHeight="1">
      <c r="A17" s="56" t="s">
        <v>114</v>
      </c>
      <c r="B17" s="57">
        <v>2.9857201258720352</v>
      </c>
      <c r="C17" s="57">
        <v>0.51395973633136782</v>
      </c>
      <c r="D17" s="57">
        <v>5.8092490808405213</v>
      </c>
      <c r="E17" s="57">
        <v>5.2264638477351768E-7</v>
      </c>
      <c r="F17" s="57">
        <v>1.9517665018683552</v>
      </c>
      <c r="G17" s="57">
        <v>4.0196737498757154</v>
      </c>
      <c r="H17" s="57">
        <v>1.9517665018683552</v>
      </c>
      <c r="I17" s="57">
        <v>4.0196737498757154</v>
      </c>
    </row>
    <row r="18" spans="1:9" ht="15" customHeight="1">
      <c r="A18" s="56" t="s">
        <v>61</v>
      </c>
      <c r="B18" s="57">
        <v>0.15973307610631982</v>
      </c>
      <c r="C18" s="57">
        <v>8.63053345609998E-2</v>
      </c>
      <c r="D18" s="57">
        <v>1.8507903007249451</v>
      </c>
      <c r="E18" s="57">
        <v>7.0490013612226621E-2</v>
      </c>
      <c r="F18" s="57">
        <v>-1.3890861981045083E-2</v>
      </c>
      <c r="G18" s="57">
        <v>0.33335701419368469</v>
      </c>
      <c r="H18" s="57">
        <v>-1.3890861981045083E-2</v>
      </c>
      <c r="I18" s="57">
        <v>0.33335701419368469</v>
      </c>
    </row>
    <row r="19" spans="1:9" ht="15" customHeight="1" thickBot="1">
      <c r="A19" s="61" t="s">
        <v>63</v>
      </c>
      <c r="B19" s="64">
        <v>0.26944502897016576</v>
      </c>
      <c r="C19" s="64">
        <v>7.9232412688479414E-2</v>
      </c>
      <c r="D19" s="64">
        <v>3.4006919621336196</v>
      </c>
      <c r="E19" s="64">
        <v>1.3803309068381115E-3</v>
      </c>
      <c r="F19" s="64">
        <v>0.1100499743641955</v>
      </c>
      <c r="G19" s="64">
        <v>0.42884008357613601</v>
      </c>
      <c r="H19" s="64">
        <v>0.1100499743641955</v>
      </c>
      <c r="I19" s="64">
        <v>0.42884008357613601</v>
      </c>
    </row>
    <row r="20" spans="1:9" ht="15" customHeight="1"/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ageMargins left="0.7" right="0.7" top="0.75" bottom="0.75" header="0.3" footer="0.3"/>
  <pageSetup orientation="portrait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D5AB-2E70-427A-BEEE-7639DDAD40DF}">
  <dimension ref="A1:D51"/>
  <sheetViews>
    <sheetView topLeftCell="A25" workbookViewId="0">
      <selection activeCell="F49" sqref="F49"/>
    </sheetView>
  </sheetViews>
  <sheetFormatPr defaultRowHeight="14.25"/>
  <sheetData>
    <row r="1" spans="1:4">
      <c r="A1" t="s">
        <v>64</v>
      </c>
      <c r="B1" t="s">
        <v>62</v>
      </c>
      <c r="C1" t="s">
        <v>61</v>
      </c>
      <c r="D1" t="s">
        <v>63</v>
      </c>
    </row>
    <row r="2" spans="1:4">
      <c r="A2">
        <v>4.5</v>
      </c>
      <c r="B2">
        <v>7.5</v>
      </c>
      <c r="C2">
        <v>2.75</v>
      </c>
      <c r="D2">
        <v>5.25</v>
      </c>
    </row>
    <row r="3" spans="1:4">
      <c r="A3">
        <v>4.75</v>
      </c>
      <c r="B3">
        <v>8</v>
      </c>
      <c r="C3">
        <v>2</v>
      </c>
      <c r="D3">
        <v>5.5</v>
      </c>
    </row>
    <row r="4" spans="1:4">
      <c r="A4">
        <v>5</v>
      </c>
      <c r="B4">
        <v>8</v>
      </c>
      <c r="C4">
        <v>2.5</v>
      </c>
      <c r="D4">
        <v>5.75</v>
      </c>
    </row>
    <row r="5" spans="1:4">
      <c r="A5">
        <v>4.5</v>
      </c>
      <c r="B5">
        <v>8</v>
      </c>
      <c r="C5">
        <v>2.5</v>
      </c>
      <c r="D5">
        <v>5.25</v>
      </c>
    </row>
    <row r="6" spans="1:4">
      <c r="A6">
        <v>5</v>
      </c>
      <c r="B6">
        <v>7.75</v>
      </c>
      <c r="C6">
        <v>2.75</v>
      </c>
      <c r="D6">
        <v>6</v>
      </c>
    </row>
    <row r="7" spans="1:4">
      <c r="A7">
        <v>4.5</v>
      </c>
      <c r="B7">
        <v>8</v>
      </c>
      <c r="C7">
        <v>1.5</v>
      </c>
      <c r="D7">
        <v>5</v>
      </c>
    </row>
    <row r="8" spans="1:4">
      <c r="A8">
        <v>5</v>
      </c>
      <c r="B8">
        <v>8.25</v>
      </c>
      <c r="C8">
        <v>2.25</v>
      </c>
      <c r="D8">
        <v>6</v>
      </c>
    </row>
    <row r="9" spans="1:4">
      <c r="A9">
        <v>4</v>
      </c>
      <c r="B9">
        <v>8.5</v>
      </c>
      <c r="C9">
        <v>2</v>
      </c>
      <c r="D9">
        <v>5.5</v>
      </c>
    </row>
    <row r="10" spans="1:4">
      <c r="A10">
        <v>5</v>
      </c>
      <c r="B10">
        <v>7.5</v>
      </c>
      <c r="C10">
        <v>2.75</v>
      </c>
      <c r="D10">
        <v>5.75</v>
      </c>
    </row>
    <row r="11" spans="1:4">
      <c r="A11">
        <v>5</v>
      </c>
      <c r="B11">
        <v>8</v>
      </c>
      <c r="C11">
        <v>2.25</v>
      </c>
      <c r="D11">
        <v>5.25</v>
      </c>
    </row>
    <row r="12" spans="1:4">
      <c r="A12">
        <v>5</v>
      </c>
      <c r="B12">
        <v>8.5</v>
      </c>
      <c r="C12">
        <v>3</v>
      </c>
      <c r="D12">
        <v>5.75</v>
      </c>
    </row>
    <row r="13" spans="1:4">
      <c r="A13">
        <v>5</v>
      </c>
      <c r="B13">
        <v>8.25</v>
      </c>
      <c r="C13">
        <v>2.25</v>
      </c>
      <c r="D13">
        <v>6</v>
      </c>
    </row>
    <row r="14" spans="1:4">
      <c r="A14">
        <v>5.25</v>
      </c>
      <c r="B14">
        <v>8</v>
      </c>
      <c r="C14">
        <v>2.75</v>
      </c>
      <c r="D14">
        <v>5.5</v>
      </c>
    </row>
    <row r="15" spans="1:4">
      <c r="A15">
        <v>4.25</v>
      </c>
      <c r="B15">
        <v>8</v>
      </c>
      <c r="C15">
        <v>2.25</v>
      </c>
      <c r="D15">
        <v>4.5</v>
      </c>
    </row>
    <row r="16" spans="1:4">
      <c r="A16">
        <v>4.75</v>
      </c>
      <c r="B16">
        <v>8</v>
      </c>
      <c r="C16">
        <v>2.75</v>
      </c>
      <c r="D16">
        <v>5.75</v>
      </c>
    </row>
    <row r="17" spans="1:4">
      <c r="A17">
        <v>5.5</v>
      </c>
      <c r="B17">
        <v>8.5</v>
      </c>
      <c r="C17">
        <v>2</v>
      </c>
      <c r="D17">
        <v>6.5</v>
      </c>
    </row>
    <row r="18" spans="1:4">
      <c r="A18">
        <v>5.25</v>
      </c>
      <c r="B18">
        <v>8.5</v>
      </c>
      <c r="C18">
        <v>1.75</v>
      </c>
      <c r="D18">
        <v>6.25</v>
      </c>
    </row>
    <row r="19" spans="1:4">
      <c r="A19">
        <v>5.25</v>
      </c>
      <c r="B19">
        <v>8.25</v>
      </c>
      <c r="C19">
        <v>1.75</v>
      </c>
      <c r="D19">
        <v>6.25</v>
      </c>
    </row>
    <row r="20" spans="1:4">
      <c r="A20">
        <v>4.75</v>
      </c>
      <c r="B20">
        <v>8.25</v>
      </c>
      <c r="C20">
        <v>2.75</v>
      </c>
      <c r="D20">
        <v>5</v>
      </c>
    </row>
    <row r="21" spans="1:4">
      <c r="A21">
        <v>5.5</v>
      </c>
      <c r="B21">
        <v>8</v>
      </c>
      <c r="C21">
        <v>3.5</v>
      </c>
      <c r="D21">
        <v>5</v>
      </c>
    </row>
    <row r="22" spans="1:4">
      <c r="A22">
        <v>4.75</v>
      </c>
      <c r="B22">
        <v>8.25</v>
      </c>
      <c r="C22">
        <v>2.25</v>
      </c>
      <c r="D22">
        <v>4.75</v>
      </c>
    </row>
    <row r="23" spans="1:4">
      <c r="A23">
        <v>4.5</v>
      </c>
      <c r="B23">
        <v>8.5</v>
      </c>
      <c r="C23">
        <v>2.75</v>
      </c>
      <c r="D23">
        <v>4.75</v>
      </c>
    </row>
    <row r="24" spans="1:4">
      <c r="A24">
        <v>4.75</v>
      </c>
      <c r="B24">
        <v>8.5</v>
      </c>
      <c r="C24">
        <v>2.75</v>
      </c>
      <c r="D24">
        <v>5.75</v>
      </c>
    </row>
    <row r="25" spans="1:4">
      <c r="A25">
        <v>4.75</v>
      </c>
      <c r="B25">
        <v>8.25</v>
      </c>
      <c r="C25">
        <v>3.25</v>
      </c>
      <c r="D25">
        <v>5</v>
      </c>
    </row>
    <row r="26" spans="1:4">
      <c r="A26">
        <v>4.5</v>
      </c>
      <c r="B26">
        <v>8</v>
      </c>
      <c r="C26">
        <v>2.5</v>
      </c>
      <c r="D26">
        <v>5</v>
      </c>
    </row>
    <row r="27" spans="1:4">
      <c r="A27">
        <v>4.5</v>
      </c>
      <c r="B27">
        <v>8</v>
      </c>
      <c r="C27">
        <v>2.25</v>
      </c>
      <c r="D27">
        <v>5.25</v>
      </c>
    </row>
    <row r="28" spans="1:4">
      <c r="A28">
        <v>5.5</v>
      </c>
      <c r="B28">
        <v>8</v>
      </c>
      <c r="C28">
        <v>3.75</v>
      </c>
      <c r="D28">
        <v>6.25</v>
      </c>
    </row>
    <row r="29" spans="1:4">
      <c r="A29">
        <v>5.25</v>
      </c>
      <c r="B29">
        <v>8.25</v>
      </c>
      <c r="C29">
        <v>3</v>
      </c>
      <c r="D29">
        <v>5.75</v>
      </c>
    </row>
    <row r="30" spans="1:4">
      <c r="A30">
        <v>4.75</v>
      </c>
      <c r="B30">
        <v>8</v>
      </c>
      <c r="C30">
        <v>2.25</v>
      </c>
      <c r="D30">
        <v>6</v>
      </c>
    </row>
    <row r="31" spans="1:4">
      <c r="A31">
        <v>5.25</v>
      </c>
      <c r="B31">
        <v>8</v>
      </c>
      <c r="C31">
        <v>2.5</v>
      </c>
      <c r="D31">
        <v>5.75</v>
      </c>
    </row>
    <row r="32" spans="1:4">
      <c r="A32">
        <v>4.5</v>
      </c>
      <c r="B32">
        <v>7.75</v>
      </c>
      <c r="C32">
        <v>2.75</v>
      </c>
      <c r="D32">
        <v>5.5</v>
      </c>
    </row>
    <row r="33" spans="1:4">
      <c r="A33">
        <v>4.75</v>
      </c>
      <c r="B33">
        <v>7.75</v>
      </c>
      <c r="C33">
        <v>1.75</v>
      </c>
      <c r="D33">
        <v>6.5</v>
      </c>
    </row>
    <row r="34" spans="1:4">
      <c r="A34">
        <v>5.5</v>
      </c>
      <c r="B34">
        <v>8.5</v>
      </c>
      <c r="C34">
        <v>2</v>
      </c>
      <c r="D34">
        <v>6.25</v>
      </c>
    </row>
    <row r="35" spans="1:4">
      <c r="A35">
        <v>5</v>
      </c>
      <c r="B35">
        <v>8.25</v>
      </c>
      <c r="C35">
        <v>3</v>
      </c>
      <c r="D35">
        <v>5.75</v>
      </c>
    </row>
    <row r="36" spans="1:4">
      <c r="A36">
        <v>5.25</v>
      </c>
      <c r="B36">
        <v>8</v>
      </c>
      <c r="C36">
        <v>3</v>
      </c>
      <c r="D36">
        <v>5.25</v>
      </c>
    </row>
    <row r="37" spans="1:4">
      <c r="A37">
        <v>5</v>
      </c>
      <c r="B37">
        <v>8.25</v>
      </c>
      <c r="C37">
        <v>2.75</v>
      </c>
      <c r="D37">
        <v>5.5</v>
      </c>
    </row>
    <row r="38" spans="1:4">
      <c r="A38">
        <v>5.5</v>
      </c>
      <c r="B38">
        <v>8</v>
      </c>
      <c r="C38">
        <v>2.75</v>
      </c>
      <c r="D38">
        <v>5.75</v>
      </c>
    </row>
    <row r="39" spans="1:4">
      <c r="A39">
        <v>5.25</v>
      </c>
      <c r="B39">
        <v>8.25</v>
      </c>
      <c r="C39">
        <v>1.75</v>
      </c>
      <c r="D39">
        <v>6.25</v>
      </c>
    </row>
    <row r="40" spans="1:4">
      <c r="A40">
        <v>4.5</v>
      </c>
      <c r="B40">
        <v>8.5</v>
      </c>
      <c r="C40">
        <v>2.25</v>
      </c>
      <c r="D40">
        <v>4.75</v>
      </c>
    </row>
    <row r="41" spans="1:4">
      <c r="A41">
        <v>5</v>
      </c>
      <c r="B41">
        <v>8.75</v>
      </c>
      <c r="C41">
        <v>2.5</v>
      </c>
      <c r="D41">
        <v>5</v>
      </c>
    </row>
    <row r="42" spans="1:4">
      <c r="A42">
        <v>4.75</v>
      </c>
      <c r="B42">
        <v>8.25</v>
      </c>
      <c r="C42">
        <v>2</v>
      </c>
      <c r="D42">
        <v>5.25</v>
      </c>
    </row>
    <row r="43" spans="1:4">
      <c r="A43">
        <v>4.75</v>
      </c>
      <c r="B43">
        <v>7.75</v>
      </c>
      <c r="C43">
        <v>2.5</v>
      </c>
      <c r="D43">
        <v>5.5</v>
      </c>
    </row>
    <row r="44" spans="1:4">
      <c r="A44">
        <v>5</v>
      </c>
      <c r="B44">
        <v>8.25</v>
      </c>
      <c r="C44">
        <v>3</v>
      </c>
      <c r="D44">
        <v>6.5</v>
      </c>
    </row>
    <row r="45" spans="1:4">
      <c r="A45">
        <v>4.5</v>
      </c>
      <c r="B45">
        <v>7.5</v>
      </c>
      <c r="C45">
        <v>2.25</v>
      </c>
      <c r="D45">
        <v>6.5</v>
      </c>
    </row>
    <row r="46" spans="1:4">
      <c r="A46">
        <v>5</v>
      </c>
      <c r="B46">
        <v>7.75</v>
      </c>
      <c r="C46">
        <v>1.75</v>
      </c>
      <c r="D46">
        <v>5.25</v>
      </c>
    </row>
    <row r="47" spans="1:4">
      <c r="A47">
        <v>5</v>
      </c>
      <c r="B47">
        <v>8.25</v>
      </c>
      <c r="C47">
        <v>1.5</v>
      </c>
      <c r="D47">
        <v>5.75</v>
      </c>
    </row>
    <row r="48" spans="1:4">
      <c r="A48">
        <v>4.75</v>
      </c>
      <c r="B48">
        <v>8.25</v>
      </c>
      <c r="C48">
        <v>3</v>
      </c>
      <c r="D48">
        <v>6.75</v>
      </c>
    </row>
    <row r="49" spans="1:4">
      <c r="A49">
        <v>4.75</v>
      </c>
      <c r="B49">
        <v>8.5</v>
      </c>
      <c r="C49">
        <v>2</v>
      </c>
      <c r="D49">
        <v>6.5</v>
      </c>
    </row>
    <row r="50" spans="1:4">
      <c r="A50">
        <v>4.75</v>
      </c>
      <c r="B50">
        <v>8</v>
      </c>
      <c r="C50">
        <v>3</v>
      </c>
      <c r="D50">
        <v>5</v>
      </c>
    </row>
    <row r="51" spans="1:4">
      <c r="A51">
        <v>4.75</v>
      </c>
      <c r="B51">
        <v>8.75</v>
      </c>
      <c r="C51">
        <v>1.75</v>
      </c>
      <c r="D51">
        <v>5.25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F4C2-BE64-4B45-8AEC-95AF24A5ED09}">
  <dimension ref="B1:C51"/>
  <sheetViews>
    <sheetView workbookViewId="0"/>
  </sheetViews>
  <sheetFormatPr defaultRowHeight="14.25"/>
  <sheetData>
    <row r="1" spans="2:3">
      <c r="B1" t="s">
        <v>63</v>
      </c>
      <c r="C1" t="s">
        <v>109</v>
      </c>
    </row>
    <row r="2" spans="2:3">
      <c r="B2">
        <v>5.25</v>
      </c>
      <c r="C2">
        <v>-0.23163483609908475</v>
      </c>
    </row>
    <row r="3" spans="2:3">
      <c r="B3">
        <v>5.5</v>
      </c>
      <c r="C3">
        <v>-5.3523632863718973E-3</v>
      </c>
    </row>
    <row r="4" spans="2:3">
      <c r="B4">
        <v>5.75</v>
      </c>
      <c r="C4">
        <v>8.8408898522772006E-2</v>
      </c>
    </row>
    <row r="5" spans="2:3">
      <c r="B5">
        <v>5.25</v>
      </c>
      <c r="C5">
        <v>-0.27590025131398654</v>
      </c>
    </row>
    <row r="6" spans="2:3">
      <c r="B6">
        <v>6</v>
      </c>
      <c r="C6">
        <v>2.0597852771294001E-2</v>
      </c>
    </row>
    <row r="7" spans="2:3">
      <c r="B7">
        <v>5</v>
      </c>
      <c r="C7">
        <v>-3.1268200013895964E-2</v>
      </c>
    </row>
    <row r="8" spans="2:3">
      <c r="B8">
        <v>6</v>
      </c>
      <c r="C8">
        <v>2.0529094111009449E-2</v>
      </c>
    </row>
    <row r="9" spans="2:3">
      <c r="B9">
        <v>5.5</v>
      </c>
      <c r="C9">
        <v>-0.84381443505589182</v>
      </c>
    </row>
    <row r="10" spans="2:3">
      <c r="B10">
        <v>5.75</v>
      </c>
      <c r="C10">
        <v>0.13267431373767469</v>
      </c>
    </row>
    <row r="11" spans="2:3">
      <c r="B11">
        <v>5.25</v>
      </c>
      <c r="C11">
        <v>0.2682964052406307</v>
      </c>
    </row>
    <row r="12" spans="2:3">
      <c r="B12">
        <v>5.75</v>
      </c>
      <c r="C12">
        <v>-8.8446486355982401E-2</v>
      </c>
    </row>
    <row r="13" spans="2:3">
      <c r="B13">
        <v>6</v>
      </c>
      <c r="C13">
        <v>2.0529094111009449E-2</v>
      </c>
    </row>
    <row r="14" spans="2:3">
      <c r="B14">
        <v>5.5</v>
      </c>
      <c r="C14">
        <v>0.36205766704977549</v>
      </c>
    </row>
    <row r="15" spans="2:3">
      <c r="B15">
        <v>4.5</v>
      </c>
      <c r="C15">
        <v>-0.27816731951450802</v>
      </c>
    </row>
    <row r="16" spans="2:3">
      <c r="B16">
        <v>5.75</v>
      </c>
      <c r="C16">
        <v>-0.20578775803184524</v>
      </c>
    </row>
    <row r="17" spans="2:3">
      <c r="B17">
        <v>6.5</v>
      </c>
      <c r="C17">
        <v>0.38480386461762617</v>
      </c>
    </row>
    <row r="18" spans="2:3">
      <c r="B18">
        <v>6.25</v>
      </c>
      <c r="C18">
        <v>0.24684594625386413</v>
      </c>
    </row>
    <row r="19" spans="2:3">
      <c r="B19">
        <v>6.25</v>
      </c>
      <c r="C19">
        <v>0.2910769821386241</v>
      </c>
    </row>
    <row r="20" spans="2:3">
      <c r="B20">
        <v>5</v>
      </c>
      <c r="C20">
        <v>-4.6482518671743911E-2</v>
      </c>
    </row>
    <row r="21" spans="2:3">
      <c r="B21">
        <v>5</v>
      </c>
      <c r="C21">
        <v>0.61515854754916344</v>
      </c>
    </row>
    <row r="22" spans="2:3">
      <c r="B22">
        <v>4.75</v>
      </c>
      <c r="C22">
        <v>0.1097562195191113</v>
      </c>
    </row>
    <row r="23" spans="2:3">
      <c r="B23">
        <v>4.75</v>
      </c>
      <c r="C23">
        <v>-0.27286812947488315</v>
      </c>
    </row>
    <row r="24" spans="2:3">
      <c r="B24">
        <v>5.75</v>
      </c>
      <c r="C24">
        <v>-0.29424982980136516</v>
      </c>
    </row>
    <row r="25" spans="2:3">
      <c r="B25">
        <v>5</v>
      </c>
      <c r="C25">
        <v>-0.13487583178097839</v>
      </c>
    </row>
    <row r="26" spans="2:3">
      <c r="B26">
        <v>5</v>
      </c>
      <c r="C26">
        <v>-0.20805482623236671</v>
      </c>
    </row>
    <row r="27" spans="2:3">
      <c r="B27">
        <v>5.25</v>
      </c>
      <c r="C27">
        <v>-0.2317035947593693</v>
      </c>
    </row>
    <row r="28" spans="2:3">
      <c r="B28">
        <v>6.25</v>
      </c>
      <c r="C28">
        <v>0.23173476558644435</v>
      </c>
    </row>
    <row r="29" spans="2:3">
      <c r="B29">
        <v>5.75</v>
      </c>
      <c r="C29">
        <v>0.20578454952877756</v>
      </c>
    </row>
    <row r="30" spans="2:3">
      <c r="B30">
        <v>6</v>
      </c>
      <c r="C30">
        <v>-0.18523987000423059</v>
      </c>
    </row>
    <row r="31" spans="2:3">
      <c r="B31">
        <v>5.75</v>
      </c>
      <c r="C31">
        <v>0.33840889852277201</v>
      </c>
    </row>
    <row r="32" spans="2:3">
      <c r="B32">
        <v>5.5</v>
      </c>
      <c r="C32">
        <v>-0.34371129706546455</v>
      </c>
    </row>
    <row r="33" spans="2:3">
      <c r="B33">
        <v>6.5</v>
      </c>
      <c r="C33">
        <v>-0.18830637117347671</v>
      </c>
    </row>
    <row r="34" spans="2:3">
      <c r="B34">
        <v>6.25</v>
      </c>
      <c r="C34">
        <v>0.45264928969924689</v>
      </c>
    </row>
    <row r="35" spans="2:3">
      <c r="B35">
        <v>5.75</v>
      </c>
      <c r="C35">
        <v>-4.4215450471222439E-2</v>
      </c>
    </row>
    <row r="36" spans="2:3">
      <c r="B36">
        <v>5.25</v>
      </c>
      <c r="C36">
        <v>0.38570643557677808</v>
      </c>
    </row>
    <row r="37" spans="2:3">
      <c r="B37">
        <v>5.5</v>
      </c>
      <c r="C37">
        <v>6.7826631165015527E-2</v>
      </c>
    </row>
    <row r="38" spans="2:3">
      <c r="B38">
        <v>5.75</v>
      </c>
      <c r="C38">
        <v>0.54421224196815476</v>
      </c>
    </row>
    <row r="39" spans="2:3">
      <c r="B39">
        <v>6.25</v>
      </c>
      <c r="C39">
        <v>0.2910769821386241</v>
      </c>
    </row>
    <row r="40" spans="2:3">
      <c r="B40">
        <v>4.75</v>
      </c>
      <c r="C40">
        <v>-0.18447481636564866</v>
      </c>
    </row>
    <row r="41" spans="2:3">
      <c r="B41">
        <v>5</v>
      </c>
      <c r="C41">
        <v>0.1592520661133543</v>
      </c>
    </row>
    <row r="42" spans="2:3">
      <c r="B42">
        <v>5.25</v>
      </c>
      <c r="C42">
        <v>1.8262025910488866E-2</v>
      </c>
    </row>
    <row r="43" spans="2:3">
      <c r="B43">
        <v>5.5</v>
      </c>
      <c r="C43">
        <v>-4.9514640510847308E-2</v>
      </c>
    </row>
    <row r="44" spans="2:3">
      <c r="B44">
        <v>6.5</v>
      </c>
      <c r="C44">
        <v>-0.24775172571608373</v>
      </c>
    </row>
    <row r="45" spans="2:3">
      <c r="B45">
        <v>6.5</v>
      </c>
      <c r="C45">
        <v>-0.48246864839795212</v>
      </c>
    </row>
    <row r="46" spans="2:3">
      <c r="B46">
        <v>5.25</v>
      </c>
      <c r="C46">
        <v>0.40092075423462514</v>
      </c>
    </row>
    <row r="47" spans="2:3">
      <c r="B47">
        <v>5.75</v>
      </c>
      <c r="C47">
        <v>0.22096448885648279</v>
      </c>
    </row>
    <row r="48" spans="2:3">
      <c r="B48">
        <v>6.75</v>
      </c>
      <c r="C48">
        <v>-0.56559715079770445</v>
      </c>
    </row>
    <row r="49" spans="2:3">
      <c r="B49">
        <v>6.5</v>
      </c>
      <c r="C49">
        <v>-0.36519613538237383</v>
      </c>
    </row>
    <row r="50" spans="2:3">
      <c r="B50">
        <v>5</v>
      </c>
      <c r="C50">
        <v>-4.6448139341601191E-2</v>
      </c>
    </row>
    <row r="51" spans="2:3">
      <c r="B51">
        <v>5.25</v>
      </c>
      <c r="C51">
        <v>-2.6003389304413815E-2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7ACE-C585-4E23-A3FE-3387A19B4272}">
  <dimension ref="B1:C51"/>
  <sheetViews>
    <sheetView workbookViewId="0"/>
  </sheetViews>
  <sheetFormatPr defaultRowHeight="14.25"/>
  <sheetData>
    <row r="1" spans="2:3">
      <c r="B1" t="s">
        <v>61</v>
      </c>
      <c r="C1" t="s">
        <v>109</v>
      </c>
    </row>
    <row r="2" spans="2:3">
      <c r="B2">
        <v>2.75</v>
      </c>
      <c r="C2">
        <v>-0.23163483609908475</v>
      </c>
    </row>
    <row r="3" spans="2:3">
      <c r="B3">
        <v>2</v>
      </c>
      <c r="C3">
        <v>-5.3523632863718973E-3</v>
      </c>
    </row>
    <row r="4" spans="2:3">
      <c r="B4">
        <v>2.5</v>
      </c>
      <c r="C4">
        <v>8.8408898522772006E-2</v>
      </c>
    </row>
    <row r="5" spans="2:3">
      <c r="B5">
        <v>2.5</v>
      </c>
      <c r="C5">
        <v>-0.27590025131398654</v>
      </c>
    </row>
    <row r="6" spans="2:3">
      <c r="B6">
        <v>2.75</v>
      </c>
      <c r="C6">
        <v>2.0597852771294001E-2</v>
      </c>
    </row>
    <row r="7" spans="2:3">
      <c r="B7">
        <v>1.5</v>
      </c>
      <c r="C7">
        <v>-3.1268200013895964E-2</v>
      </c>
    </row>
    <row r="8" spans="2:3">
      <c r="B8">
        <v>2.25</v>
      </c>
      <c r="C8">
        <v>2.0529094111009449E-2</v>
      </c>
    </row>
    <row r="9" spans="2:3">
      <c r="B9">
        <v>2</v>
      </c>
      <c r="C9">
        <v>-0.84381443505589182</v>
      </c>
    </row>
    <row r="10" spans="2:3">
      <c r="B10">
        <v>2.75</v>
      </c>
      <c r="C10">
        <v>0.13267431373767469</v>
      </c>
    </row>
    <row r="11" spans="2:3">
      <c r="B11">
        <v>2.25</v>
      </c>
      <c r="C11">
        <v>0.2682964052406307</v>
      </c>
    </row>
    <row r="12" spans="2:3">
      <c r="B12">
        <v>3</v>
      </c>
      <c r="C12">
        <v>-8.8446486355982401E-2</v>
      </c>
    </row>
    <row r="13" spans="2:3">
      <c r="B13">
        <v>2.25</v>
      </c>
      <c r="C13">
        <v>2.0529094111009449E-2</v>
      </c>
    </row>
    <row r="14" spans="2:3">
      <c r="B14">
        <v>2.75</v>
      </c>
      <c r="C14">
        <v>0.36205766704977549</v>
      </c>
    </row>
    <row r="15" spans="2:3">
      <c r="B15">
        <v>2.25</v>
      </c>
      <c r="C15">
        <v>-0.27816731951450802</v>
      </c>
    </row>
    <row r="16" spans="2:3">
      <c r="B16">
        <v>2.75</v>
      </c>
      <c r="C16">
        <v>-0.20578775803184524</v>
      </c>
    </row>
    <row r="17" spans="2:3">
      <c r="B17">
        <v>2</v>
      </c>
      <c r="C17">
        <v>0.38480386461762617</v>
      </c>
    </row>
    <row r="18" spans="2:3">
      <c r="B18">
        <v>1.75</v>
      </c>
      <c r="C18">
        <v>0.24684594625386413</v>
      </c>
    </row>
    <row r="19" spans="2:3">
      <c r="B19">
        <v>1.75</v>
      </c>
      <c r="C19">
        <v>0.2910769821386241</v>
      </c>
    </row>
    <row r="20" spans="2:3">
      <c r="B20">
        <v>2.75</v>
      </c>
      <c r="C20">
        <v>-4.6482518671743911E-2</v>
      </c>
    </row>
    <row r="21" spans="2:3">
      <c r="B21">
        <v>3.5</v>
      </c>
      <c r="C21">
        <v>0.61515854754916344</v>
      </c>
    </row>
    <row r="22" spans="2:3">
      <c r="B22">
        <v>2.25</v>
      </c>
      <c r="C22">
        <v>0.1097562195191113</v>
      </c>
    </row>
    <row r="23" spans="2:3">
      <c r="B23">
        <v>2.75</v>
      </c>
      <c r="C23">
        <v>-0.27286812947488315</v>
      </c>
    </row>
    <row r="24" spans="2:3">
      <c r="B24">
        <v>2.75</v>
      </c>
      <c r="C24">
        <v>-0.29424982980136516</v>
      </c>
    </row>
    <row r="25" spans="2:3">
      <c r="B25">
        <v>3.25</v>
      </c>
      <c r="C25">
        <v>-0.13487583178097839</v>
      </c>
    </row>
    <row r="26" spans="2:3">
      <c r="B26">
        <v>2.5</v>
      </c>
      <c r="C26">
        <v>-0.20805482623236671</v>
      </c>
    </row>
    <row r="27" spans="2:3">
      <c r="B27">
        <v>2.25</v>
      </c>
      <c r="C27">
        <v>-0.2317035947593693</v>
      </c>
    </row>
    <row r="28" spans="2:3">
      <c r="B28">
        <v>3.75</v>
      </c>
      <c r="C28">
        <v>0.23173476558644435</v>
      </c>
    </row>
    <row r="29" spans="2:3">
      <c r="B29">
        <v>3</v>
      </c>
      <c r="C29">
        <v>0.20578454952877756</v>
      </c>
    </row>
    <row r="30" spans="2:3">
      <c r="B30">
        <v>2.25</v>
      </c>
      <c r="C30">
        <v>-0.18523987000423059</v>
      </c>
    </row>
    <row r="31" spans="2:3">
      <c r="B31">
        <v>2.5</v>
      </c>
      <c r="C31">
        <v>0.33840889852277201</v>
      </c>
    </row>
    <row r="32" spans="2:3">
      <c r="B32">
        <v>2.75</v>
      </c>
      <c r="C32">
        <v>-0.34371129706546455</v>
      </c>
    </row>
    <row r="33" spans="2:3">
      <c r="B33">
        <v>1.75</v>
      </c>
      <c r="C33">
        <v>-0.18830637117347671</v>
      </c>
    </row>
    <row r="34" spans="2:3">
      <c r="B34">
        <v>2</v>
      </c>
      <c r="C34">
        <v>0.45264928969924689</v>
      </c>
    </row>
    <row r="35" spans="2:3">
      <c r="B35">
        <v>3</v>
      </c>
      <c r="C35">
        <v>-4.4215450471222439E-2</v>
      </c>
    </row>
    <row r="36" spans="2:3">
      <c r="B36">
        <v>3</v>
      </c>
      <c r="C36">
        <v>0.38570643557677808</v>
      </c>
    </row>
    <row r="37" spans="2:3">
      <c r="B37">
        <v>2.75</v>
      </c>
      <c r="C37">
        <v>6.7826631165015527E-2</v>
      </c>
    </row>
    <row r="38" spans="2:3">
      <c r="B38">
        <v>2.75</v>
      </c>
      <c r="C38">
        <v>0.54421224196815476</v>
      </c>
    </row>
    <row r="39" spans="2:3">
      <c r="B39">
        <v>1.75</v>
      </c>
      <c r="C39">
        <v>0.2910769821386241</v>
      </c>
    </row>
    <row r="40" spans="2:3">
      <c r="B40">
        <v>2.25</v>
      </c>
      <c r="C40">
        <v>-0.18447481636564866</v>
      </c>
    </row>
    <row r="41" spans="2:3">
      <c r="B41">
        <v>2.5</v>
      </c>
      <c r="C41">
        <v>0.1592520661133543</v>
      </c>
    </row>
    <row r="42" spans="2:3">
      <c r="B42">
        <v>2</v>
      </c>
      <c r="C42">
        <v>1.8262025910488866E-2</v>
      </c>
    </row>
    <row r="43" spans="2:3">
      <c r="B43">
        <v>2.5</v>
      </c>
      <c r="C43">
        <v>-4.9514640510847308E-2</v>
      </c>
    </row>
    <row r="44" spans="2:3">
      <c r="B44">
        <v>3</v>
      </c>
      <c r="C44">
        <v>-0.24775172571608373</v>
      </c>
    </row>
    <row r="45" spans="2:3">
      <c r="B45">
        <v>2.25</v>
      </c>
      <c r="C45">
        <v>-0.48246864839795212</v>
      </c>
    </row>
    <row r="46" spans="2:3">
      <c r="B46">
        <v>1.75</v>
      </c>
      <c r="C46">
        <v>0.40092075423462514</v>
      </c>
    </row>
    <row r="47" spans="2:3">
      <c r="B47">
        <v>1.5</v>
      </c>
      <c r="C47">
        <v>0.22096448885648279</v>
      </c>
    </row>
    <row r="48" spans="2:3">
      <c r="B48">
        <v>3</v>
      </c>
      <c r="C48">
        <v>-0.56559715079770445</v>
      </c>
    </row>
    <row r="49" spans="2:3">
      <c r="B49">
        <v>2</v>
      </c>
      <c r="C49">
        <v>-0.36519613538237383</v>
      </c>
    </row>
    <row r="50" spans="2:3">
      <c r="B50">
        <v>3</v>
      </c>
      <c r="C50">
        <v>-4.6448139341601191E-2</v>
      </c>
    </row>
    <row r="51" spans="2:3">
      <c r="B51">
        <v>1.75</v>
      </c>
      <c r="C51">
        <v>-2.6003389304413815E-2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6325-AD2A-4AA2-9A49-2AAD7436B34D}">
  <dimension ref="B1:C51"/>
  <sheetViews>
    <sheetView workbookViewId="0"/>
  </sheetViews>
  <sheetFormatPr defaultRowHeight="14.25"/>
  <sheetData>
    <row r="1" spans="2:3">
      <c r="B1" t="s">
        <v>62</v>
      </c>
      <c r="C1" t="s">
        <v>109</v>
      </c>
    </row>
    <row r="2" spans="2:3">
      <c r="B2">
        <v>7.5</v>
      </c>
      <c r="C2">
        <v>-0.23163483609908475</v>
      </c>
    </row>
    <row r="3" spans="2:3">
      <c r="B3">
        <v>8</v>
      </c>
      <c r="C3">
        <v>-5.3523632863718973E-3</v>
      </c>
    </row>
    <row r="4" spans="2:3">
      <c r="B4">
        <v>8</v>
      </c>
      <c r="C4">
        <v>8.8408898522772006E-2</v>
      </c>
    </row>
    <row r="5" spans="2:3">
      <c r="B5">
        <v>8</v>
      </c>
      <c r="C5">
        <v>-0.27590025131398654</v>
      </c>
    </row>
    <row r="6" spans="2:3">
      <c r="B6">
        <v>7.75</v>
      </c>
      <c r="C6">
        <v>2.0597852771294001E-2</v>
      </c>
    </row>
    <row r="7" spans="2:3">
      <c r="B7">
        <v>8</v>
      </c>
      <c r="C7">
        <v>-3.1268200013895964E-2</v>
      </c>
    </row>
    <row r="8" spans="2:3">
      <c r="B8">
        <v>8.25</v>
      </c>
      <c r="C8">
        <v>2.0529094111009449E-2</v>
      </c>
    </row>
    <row r="9" spans="2:3">
      <c r="B9">
        <v>8.5</v>
      </c>
      <c r="C9">
        <v>-0.84381443505589182</v>
      </c>
    </row>
    <row r="10" spans="2:3">
      <c r="B10">
        <v>7.5</v>
      </c>
      <c r="C10">
        <v>0.13267431373767469</v>
      </c>
    </row>
    <row r="11" spans="2:3">
      <c r="B11">
        <v>8</v>
      </c>
      <c r="C11">
        <v>0.2682964052406307</v>
      </c>
    </row>
    <row r="12" spans="2:3">
      <c r="B12">
        <v>8.5</v>
      </c>
      <c r="C12">
        <v>-8.8446486355982401E-2</v>
      </c>
    </row>
    <row r="13" spans="2:3">
      <c r="B13">
        <v>8.25</v>
      </c>
      <c r="C13">
        <v>2.0529094111009449E-2</v>
      </c>
    </row>
    <row r="14" spans="2:3">
      <c r="B14">
        <v>8</v>
      </c>
      <c r="C14">
        <v>0.36205766704977549</v>
      </c>
    </row>
    <row r="15" spans="2:3">
      <c r="B15">
        <v>8</v>
      </c>
      <c r="C15">
        <v>-0.27816731951450802</v>
      </c>
    </row>
    <row r="16" spans="2:3">
      <c r="B16">
        <v>8</v>
      </c>
      <c r="C16">
        <v>-0.20578775803184524</v>
      </c>
    </row>
    <row r="17" spans="2:3">
      <c r="B17">
        <v>8.5</v>
      </c>
      <c r="C17">
        <v>0.38480386461762617</v>
      </c>
    </row>
    <row r="18" spans="2:3">
      <c r="B18">
        <v>8.5</v>
      </c>
      <c r="C18">
        <v>0.24684594625386413</v>
      </c>
    </row>
    <row r="19" spans="2:3">
      <c r="B19">
        <v>8.25</v>
      </c>
      <c r="C19">
        <v>0.2910769821386241</v>
      </c>
    </row>
    <row r="20" spans="2:3">
      <c r="B20">
        <v>8.25</v>
      </c>
      <c r="C20">
        <v>-4.6482518671743911E-2</v>
      </c>
    </row>
    <row r="21" spans="2:3">
      <c r="B21">
        <v>8</v>
      </c>
      <c r="C21">
        <v>0.61515854754916344</v>
      </c>
    </row>
    <row r="22" spans="2:3">
      <c r="B22">
        <v>8.25</v>
      </c>
      <c r="C22">
        <v>0.1097562195191113</v>
      </c>
    </row>
    <row r="23" spans="2:3">
      <c r="B23">
        <v>8.5</v>
      </c>
      <c r="C23">
        <v>-0.27286812947488315</v>
      </c>
    </row>
    <row r="24" spans="2:3">
      <c r="B24">
        <v>8.5</v>
      </c>
      <c r="C24">
        <v>-0.29424982980136516</v>
      </c>
    </row>
    <row r="25" spans="2:3">
      <c r="B25">
        <v>8.25</v>
      </c>
      <c r="C25">
        <v>-0.13487583178097839</v>
      </c>
    </row>
    <row r="26" spans="2:3">
      <c r="B26">
        <v>8</v>
      </c>
      <c r="C26">
        <v>-0.20805482623236671</v>
      </c>
    </row>
    <row r="27" spans="2:3">
      <c r="B27">
        <v>8</v>
      </c>
      <c r="C27">
        <v>-0.2317035947593693</v>
      </c>
    </row>
    <row r="28" spans="2:3">
      <c r="B28">
        <v>8</v>
      </c>
      <c r="C28">
        <v>0.23173476558644435</v>
      </c>
    </row>
    <row r="29" spans="2:3">
      <c r="B29">
        <v>8.25</v>
      </c>
      <c r="C29">
        <v>0.20578454952877756</v>
      </c>
    </row>
    <row r="30" spans="2:3">
      <c r="B30">
        <v>8</v>
      </c>
      <c r="C30">
        <v>-0.18523987000423059</v>
      </c>
    </row>
    <row r="31" spans="2:3">
      <c r="B31">
        <v>8</v>
      </c>
      <c r="C31">
        <v>0.33840889852277201</v>
      </c>
    </row>
    <row r="32" spans="2:3">
      <c r="B32">
        <v>7.75</v>
      </c>
      <c r="C32">
        <v>-0.34371129706546455</v>
      </c>
    </row>
    <row r="33" spans="2:3">
      <c r="B33">
        <v>7.75</v>
      </c>
      <c r="C33">
        <v>-0.18830637117347671</v>
      </c>
    </row>
    <row r="34" spans="2:3">
      <c r="B34">
        <v>8.5</v>
      </c>
      <c r="C34">
        <v>0.45264928969924689</v>
      </c>
    </row>
    <row r="35" spans="2:3">
      <c r="B35">
        <v>8.25</v>
      </c>
      <c r="C35">
        <v>-4.4215450471222439E-2</v>
      </c>
    </row>
    <row r="36" spans="2:3">
      <c r="B36">
        <v>8</v>
      </c>
      <c r="C36">
        <v>0.38570643557677808</v>
      </c>
    </row>
    <row r="37" spans="2:3">
      <c r="B37">
        <v>8.25</v>
      </c>
      <c r="C37">
        <v>6.7826631165015527E-2</v>
      </c>
    </row>
    <row r="38" spans="2:3">
      <c r="B38">
        <v>8</v>
      </c>
      <c r="C38">
        <v>0.54421224196815476</v>
      </c>
    </row>
    <row r="39" spans="2:3">
      <c r="B39">
        <v>8.25</v>
      </c>
      <c r="C39">
        <v>0.2910769821386241</v>
      </c>
    </row>
    <row r="40" spans="2:3">
      <c r="B40">
        <v>8.5</v>
      </c>
      <c r="C40">
        <v>-0.18447481636564866</v>
      </c>
    </row>
    <row r="41" spans="2:3">
      <c r="B41">
        <v>8.75</v>
      </c>
      <c r="C41">
        <v>0.1592520661133543</v>
      </c>
    </row>
    <row r="42" spans="2:3">
      <c r="B42">
        <v>8.25</v>
      </c>
      <c r="C42">
        <v>1.8262025910488866E-2</v>
      </c>
    </row>
    <row r="43" spans="2:3">
      <c r="B43">
        <v>7.75</v>
      </c>
      <c r="C43">
        <v>-4.9514640510847308E-2</v>
      </c>
    </row>
    <row r="44" spans="2:3">
      <c r="B44">
        <v>8.25</v>
      </c>
      <c r="C44">
        <v>-0.24775172571608373</v>
      </c>
    </row>
    <row r="45" spans="2:3">
      <c r="B45">
        <v>7.5</v>
      </c>
      <c r="C45">
        <v>-0.48246864839795212</v>
      </c>
    </row>
    <row r="46" spans="2:3">
      <c r="B46">
        <v>7.75</v>
      </c>
      <c r="C46">
        <v>0.40092075423462514</v>
      </c>
    </row>
    <row r="47" spans="2:3">
      <c r="B47">
        <v>8.25</v>
      </c>
      <c r="C47">
        <v>0.22096448885648279</v>
      </c>
    </row>
    <row r="48" spans="2:3">
      <c r="B48">
        <v>8.25</v>
      </c>
      <c r="C48">
        <v>-0.56559715079770445</v>
      </c>
    </row>
    <row r="49" spans="2:3">
      <c r="B49">
        <v>8.5</v>
      </c>
      <c r="C49">
        <v>-0.36519613538237383</v>
      </c>
    </row>
    <row r="50" spans="2:3">
      <c r="B50">
        <v>8</v>
      </c>
      <c r="C50">
        <v>-4.6448139341601191E-2</v>
      </c>
    </row>
    <row r="51" spans="2:3">
      <c r="B51">
        <v>8.75</v>
      </c>
      <c r="C51">
        <v>-2.6003389304413815E-2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5DA3-3CCF-42AA-8B0F-1230D221F3CC}">
  <dimension ref="A1:G51"/>
  <sheetViews>
    <sheetView workbookViewId="0"/>
  </sheetViews>
  <sheetFormatPr defaultRowHeight="14.25"/>
  <cols>
    <col min="1" max="1" width="10.265625" bestFit="1" customWidth="1"/>
    <col min="2" max="2" width="20.19921875" bestFit="1" customWidth="1"/>
    <col min="3" max="3" width="27.6640625" bestFit="1" customWidth="1"/>
    <col min="4" max="4" width="23.33203125" bestFit="1" customWidth="1"/>
    <col min="5" max="5" width="35.86328125" bestFit="1" customWidth="1"/>
    <col min="6" max="6" width="27.796875" bestFit="1" customWidth="1"/>
  </cols>
  <sheetData>
    <row r="1" spans="1:7">
      <c r="A1" t="s">
        <v>30</v>
      </c>
      <c r="B1" t="s">
        <v>62</v>
      </c>
      <c r="C1" t="s">
        <v>61</v>
      </c>
      <c r="D1" t="s">
        <v>63</v>
      </c>
      <c r="E1" t="s">
        <v>119</v>
      </c>
      <c r="F1" t="s">
        <v>64</v>
      </c>
      <c r="G1" t="s">
        <v>109</v>
      </c>
    </row>
    <row r="2" spans="1:7">
      <c r="A2">
        <v>1</v>
      </c>
      <c r="B2">
        <v>7.5</v>
      </c>
      <c r="C2">
        <v>2.75</v>
      </c>
      <c r="D2">
        <v>5.25</v>
      </c>
      <c r="E2">
        <f>MultipleRegression!$B$18 * B2 + MultipleRegression!$B$19 * C2 + MultipleRegression!$B$20 * D2 + MultipleRegression!$B$17</f>
        <v>4.7316348360990848</v>
      </c>
      <c r="F2">
        <v>4.5</v>
      </c>
      <c r="G2">
        <f>F2 - E2</f>
        <v>-0.23163483609908475</v>
      </c>
    </row>
    <row r="3" spans="1:7">
      <c r="A3">
        <v>2</v>
      </c>
      <c r="B3">
        <v>8</v>
      </c>
      <c r="C3">
        <v>2</v>
      </c>
      <c r="D3">
        <v>5.5</v>
      </c>
      <c r="E3">
        <f>MultipleRegression!$B$18 * B3 + MultipleRegression!$B$19 * C3 + MultipleRegression!$B$20 * D3 + MultipleRegression!$B$17</f>
        <v>4.7553523632863719</v>
      </c>
      <c r="F3">
        <v>4.75</v>
      </c>
      <c r="G3">
        <f t="shared" ref="G3:G51" si="0">F3 - E3</f>
        <v>-5.3523632863718973E-3</v>
      </c>
    </row>
    <row r="4" spans="1:7">
      <c r="A4">
        <v>3</v>
      </c>
      <c r="B4">
        <v>8</v>
      </c>
      <c r="C4">
        <v>2.5</v>
      </c>
      <c r="D4">
        <v>5.75</v>
      </c>
      <c r="E4">
        <f>MultipleRegression!$B$18 * B4 + MultipleRegression!$B$19 * C4 + MultipleRegression!$B$20 * D4 + MultipleRegression!$B$17</f>
        <v>4.911591101477228</v>
      </c>
      <c r="F4">
        <v>5</v>
      </c>
      <c r="G4">
        <f t="shared" si="0"/>
        <v>8.8408898522772006E-2</v>
      </c>
    </row>
    <row r="5" spans="1:7">
      <c r="A5">
        <v>4</v>
      </c>
      <c r="B5">
        <v>8</v>
      </c>
      <c r="C5">
        <v>2.5</v>
      </c>
      <c r="D5">
        <v>5.25</v>
      </c>
      <c r="E5">
        <f>MultipleRegression!$B$18 * B5 + MultipleRegression!$B$19 * C5 + MultipleRegression!$B$20 * D5 + MultipleRegression!$B$17</f>
        <v>4.7759002513139865</v>
      </c>
      <c r="F5">
        <v>4.5</v>
      </c>
      <c r="G5">
        <f t="shared" si="0"/>
        <v>-0.27590025131398654</v>
      </c>
    </row>
    <row r="6" spans="1:7">
      <c r="A6">
        <v>5</v>
      </c>
      <c r="B6">
        <v>7.75</v>
      </c>
      <c r="C6">
        <v>2.75</v>
      </c>
      <c r="D6">
        <v>6</v>
      </c>
      <c r="E6">
        <f>MultipleRegression!$B$18 * B6 + MultipleRegression!$B$19 * C6 + MultipleRegression!$B$20 * D6 + MultipleRegression!$B$17</f>
        <v>4.979402147228706</v>
      </c>
      <c r="F6">
        <v>5</v>
      </c>
      <c r="G6">
        <f t="shared" si="0"/>
        <v>2.0597852771294001E-2</v>
      </c>
    </row>
    <row r="7" spans="1:7">
      <c r="A7">
        <v>6</v>
      </c>
      <c r="B7">
        <v>8</v>
      </c>
      <c r="C7">
        <v>1.5</v>
      </c>
      <c r="D7">
        <v>5</v>
      </c>
      <c r="E7">
        <f>MultipleRegression!$B$18 * B7 + MultipleRegression!$B$19 * C7 + MultipleRegression!$B$20 * D7 + MultipleRegression!$B$17</f>
        <v>4.531268200013896</v>
      </c>
      <c r="F7">
        <v>4.5</v>
      </c>
      <c r="G7">
        <f t="shared" si="0"/>
        <v>-3.1268200013895964E-2</v>
      </c>
    </row>
    <row r="8" spans="1:7">
      <c r="A8">
        <v>7</v>
      </c>
      <c r="B8">
        <v>8.25</v>
      </c>
      <c r="C8">
        <v>2.25</v>
      </c>
      <c r="D8">
        <v>6</v>
      </c>
      <c r="E8">
        <f>MultipleRegression!$B$18 * B8 + MultipleRegression!$B$19 * C8 + MultipleRegression!$B$20 * D8 + MultipleRegression!$B$17</f>
        <v>4.9794709058889906</v>
      </c>
      <c r="F8">
        <v>5</v>
      </c>
      <c r="G8">
        <f t="shared" si="0"/>
        <v>2.0529094111009449E-2</v>
      </c>
    </row>
    <row r="9" spans="1:7">
      <c r="A9">
        <v>8</v>
      </c>
      <c r="B9">
        <v>8.5</v>
      </c>
      <c r="C9">
        <v>2</v>
      </c>
      <c r="D9">
        <v>5.5</v>
      </c>
      <c r="E9">
        <f>MultipleRegression!$B$18 * B9 + MultipleRegression!$B$19 * C9 + MultipleRegression!$B$20 * D9 + MultipleRegression!$B$17</f>
        <v>4.8438144350558918</v>
      </c>
      <c r="F9">
        <v>4</v>
      </c>
      <c r="G9">
        <f t="shared" si="0"/>
        <v>-0.84381443505589182</v>
      </c>
    </row>
    <row r="10" spans="1:7">
      <c r="A10">
        <v>9</v>
      </c>
      <c r="B10">
        <v>7.5</v>
      </c>
      <c r="C10">
        <v>2.75</v>
      </c>
      <c r="D10">
        <v>5.75</v>
      </c>
      <c r="E10">
        <f>MultipleRegression!$B$18 * B10 + MultipleRegression!$B$19 * C10 + MultipleRegression!$B$20 * D10 + MultipleRegression!$B$17</f>
        <v>4.8673256862623253</v>
      </c>
      <c r="F10">
        <v>5</v>
      </c>
      <c r="G10">
        <f t="shared" si="0"/>
        <v>0.13267431373767469</v>
      </c>
    </row>
    <row r="11" spans="1:7">
      <c r="A11">
        <v>10</v>
      </c>
      <c r="B11">
        <v>8</v>
      </c>
      <c r="C11">
        <v>2.25</v>
      </c>
      <c r="D11">
        <v>5.25</v>
      </c>
      <c r="E11">
        <f>MultipleRegression!$B$18 * B11 + MultipleRegression!$B$19 * C11 + MultipleRegression!$B$20 * D11 + MultipleRegression!$B$17</f>
        <v>4.7317035947593693</v>
      </c>
      <c r="F11">
        <v>5</v>
      </c>
      <c r="G11">
        <f t="shared" si="0"/>
        <v>0.2682964052406307</v>
      </c>
    </row>
    <row r="12" spans="1:7">
      <c r="A12">
        <v>11</v>
      </c>
      <c r="B12">
        <v>8.5</v>
      </c>
      <c r="C12">
        <v>3</v>
      </c>
      <c r="D12">
        <v>5.75</v>
      </c>
      <c r="E12">
        <f>MultipleRegression!$B$18 * B12 + MultipleRegression!$B$19 * C12 + MultipleRegression!$B$20 * D12 + MultipleRegression!$B$17</f>
        <v>5.0884464863559824</v>
      </c>
      <c r="F12">
        <v>5</v>
      </c>
      <c r="G12">
        <f t="shared" si="0"/>
        <v>-8.8446486355982401E-2</v>
      </c>
    </row>
    <row r="13" spans="1:7">
      <c r="A13">
        <v>12</v>
      </c>
      <c r="B13">
        <v>8.25</v>
      </c>
      <c r="C13">
        <v>2.25</v>
      </c>
      <c r="D13">
        <v>6</v>
      </c>
      <c r="E13">
        <f>MultipleRegression!$B$18 * B13 + MultipleRegression!$B$19 * C13 + MultipleRegression!$B$20 * D13 + MultipleRegression!$B$17</f>
        <v>4.9794709058889906</v>
      </c>
      <c r="F13">
        <v>5</v>
      </c>
      <c r="G13">
        <f t="shared" si="0"/>
        <v>2.0529094111009449E-2</v>
      </c>
    </row>
    <row r="14" spans="1:7">
      <c r="A14">
        <v>13</v>
      </c>
      <c r="B14">
        <v>8</v>
      </c>
      <c r="C14">
        <v>2.75</v>
      </c>
      <c r="D14">
        <v>5.5</v>
      </c>
      <c r="E14">
        <f>MultipleRegression!$B$18 * B14 + MultipleRegression!$B$19 * C14 + MultipleRegression!$B$20 * D14 + MultipleRegression!$B$17</f>
        <v>4.8879423329502245</v>
      </c>
      <c r="F14">
        <v>5.25</v>
      </c>
      <c r="G14">
        <f t="shared" si="0"/>
        <v>0.36205766704977549</v>
      </c>
    </row>
    <row r="15" spans="1:7">
      <c r="A15">
        <v>14</v>
      </c>
      <c r="B15">
        <v>8</v>
      </c>
      <c r="C15">
        <v>2.25</v>
      </c>
      <c r="D15">
        <v>4.5</v>
      </c>
      <c r="E15">
        <f>MultipleRegression!$B$18 * B15 + MultipleRegression!$B$19 * C15 + MultipleRegression!$B$20 * D15 + MultipleRegression!$B$17</f>
        <v>4.528167319514508</v>
      </c>
      <c r="F15">
        <v>4.25</v>
      </c>
      <c r="G15">
        <f t="shared" si="0"/>
        <v>-0.27816731951450802</v>
      </c>
    </row>
    <row r="16" spans="1:7">
      <c r="A16">
        <v>15</v>
      </c>
      <c r="B16">
        <v>8</v>
      </c>
      <c r="C16">
        <v>2.75</v>
      </c>
      <c r="D16">
        <v>5.75</v>
      </c>
      <c r="E16">
        <f>MultipleRegression!$B$18 * B16 + MultipleRegression!$B$19 * C16 + MultipleRegression!$B$20 * D16 + MultipleRegression!$B$17</f>
        <v>4.9557877580318452</v>
      </c>
      <c r="F16">
        <v>4.75</v>
      </c>
      <c r="G16">
        <f t="shared" si="0"/>
        <v>-0.20578775803184524</v>
      </c>
    </row>
    <row r="17" spans="1:7">
      <c r="A17">
        <v>16</v>
      </c>
      <c r="B17">
        <v>8.5</v>
      </c>
      <c r="C17">
        <v>2</v>
      </c>
      <c r="D17">
        <v>6.5</v>
      </c>
      <c r="E17">
        <f>MultipleRegression!$B$18 * B17 + MultipleRegression!$B$19 * C17 + MultipleRegression!$B$20 * D17 + MultipleRegression!$B$17</f>
        <v>5.1151961353823738</v>
      </c>
      <c r="F17">
        <v>5.5</v>
      </c>
      <c r="G17">
        <f t="shared" si="0"/>
        <v>0.38480386461762617</v>
      </c>
    </row>
    <row r="18" spans="1:7">
      <c r="A18">
        <v>17</v>
      </c>
      <c r="B18">
        <v>8.5</v>
      </c>
      <c r="C18">
        <v>1.75</v>
      </c>
      <c r="D18">
        <v>6.25</v>
      </c>
      <c r="E18">
        <f>MultipleRegression!$B$18 * B18 + MultipleRegression!$B$19 * C18 + MultipleRegression!$B$20 * D18 + MultipleRegression!$B$17</f>
        <v>5.0031540537461359</v>
      </c>
      <c r="F18">
        <v>5.25</v>
      </c>
      <c r="G18">
        <f t="shared" si="0"/>
        <v>0.24684594625386413</v>
      </c>
    </row>
    <row r="19" spans="1:7">
      <c r="A19">
        <v>18</v>
      </c>
      <c r="B19">
        <v>8.25</v>
      </c>
      <c r="C19">
        <v>1.75</v>
      </c>
      <c r="D19">
        <v>6.25</v>
      </c>
      <c r="E19">
        <f>MultipleRegression!$B$18 * B19 + MultipleRegression!$B$19 * C19 + MultipleRegression!$B$20 * D19 + MultipleRegression!$B$17</f>
        <v>4.9589230178613759</v>
      </c>
      <c r="F19">
        <v>5.25</v>
      </c>
      <c r="G19">
        <f t="shared" si="0"/>
        <v>0.2910769821386241</v>
      </c>
    </row>
    <row r="20" spans="1:7">
      <c r="A20">
        <v>19</v>
      </c>
      <c r="B20">
        <v>8.25</v>
      </c>
      <c r="C20">
        <v>2.75</v>
      </c>
      <c r="D20">
        <v>5</v>
      </c>
      <c r="E20">
        <f>MultipleRegression!$B$18 * B20 + MultipleRegression!$B$19 * C20 + MultipleRegression!$B$20 * D20 + MultipleRegression!$B$17</f>
        <v>4.7964825186717439</v>
      </c>
      <c r="F20">
        <v>4.75</v>
      </c>
      <c r="G20">
        <f t="shared" si="0"/>
        <v>-4.6482518671743911E-2</v>
      </c>
    </row>
    <row r="21" spans="1:7">
      <c r="A21">
        <v>20</v>
      </c>
      <c r="B21">
        <v>8</v>
      </c>
      <c r="C21">
        <v>3.5</v>
      </c>
      <c r="D21">
        <v>5</v>
      </c>
      <c r="E21">
        <f>MultipleRegression!$B$18 * B21 + MultipleRegression!$B$19 * C21 + MultipleRegression!$B$20 * D21 + MultipleRegression!$B$17</f>
        <v>4.8848414524508366</v>
      </c>
      <c r="F21">
        <v>5.5</v>
      </c>
      <c r="G21">
        <f t="shared" si="0"/>
        <v>0.61515854754916344</v>
      </c>
    </row>
    <row r="22" spans="1:7">
      <c r="A22">
        <v>21</v>
      </c>
      <c r="B22">
        <v>8.25</v>
      </c>
      <c r="C22">
        <v>2.25</v>
      </c>
      <c r="D22">
        <v>4.75</v>
      </c>
      <c r="E22">
        <f>MultipleRegression!$B$18 * B22 + MultipleRegression!$B$19 * C22 + MultipleRegression!$B$20 * D22 + MultipleRegression!$B$17</f>
        <v>4.6402437804808887</v>
      </c>
      <c r="F22">
        <v>4.75</v>
      </c>
      <c r="G22">
        <f t="shared" si="0"/>
        <v>0.1097562195191113</v>
      </c>
    </row>
    <row r="23" spans="1:7">
      <c r="A23">
        <v>22</v>
      </c>
      <c r="B23">
        <v>8.5</v>
      </c>
      <c r="C23">
        <v>2.75</v>
      </c>
      <c r="D23">
        <v>4.75</v>
      </c>
      <c r="E23">
        <f>MultipleRegression!$B$18 * B23 + MultipleRegression!$B$19 * C23 + MultipleRegression!$B$20 * D23 + MultipleRegression!$B$17</f>
        <v>4.7728681294748831</v>
      </c>
      <c r="F23">
        <v>4.5</v>
      </c>
      <c r="G23">
        <f t="shared" si="0"/>
        <v>-0.27286812947488315</v>
      </c>
    </row>
    <row r="24" spans="1:7">
      <c r="A24">
        <v>23</v>
      </c>
      <c r="B24">
        <v>8.5</v>
      </c>
      <c r="C24">
        <v>2.75</v>
      </c>
      <c r="D24">
        <v>5.75</v>
      </c>
      <c r="E24">
        <f>MultipleRegression!$B$18 * B24 + MultipleRegression!$B$19 * C24 + MultipleRegression!$B$20 * D24 + MultipleRegression!$B$17</f>
        <v>5.0442498298013652</v>
      </c>
      <c r="F24">
        <v>4.75</v>
      </c>
      <c r="G24">
        <f t="shared" si="0"/>
        <v>-0.29424982980136516</v>
      </c>
    </row>
    <row r="25" spans="1:7">
      <c r="A25">
        <v>24</v>
      </c>
      <c r="B25">
        <v>8.25</v>
      </c>
      <c r="C25">
        <v>3.25</v>
      </c>
      <c r="D25">
        <v>5</v>
      </c>
      <c r="E25">
        <f>MultipleRegression!$B$18 * B25 + MultipleRegression!$B$19 * C25 + MultipleRegression!$B$20 * D25 + MultipleRegression!$B$17</f>
        <v>4.8848758317809784</v>
      </c>
      <c r="F25">
        <v>4.75</v>
      </c>
      <c r="G25">
        <f t="shared" si="0"/>
        <v>-0.13487583178097839</v>
      </c>
    </row>
    <row r="26" spans="1:7">
      <c r="A26">
        <v>25</v>
      </c>
      <c r="B26">
        <v>8</v>
      </c>
      <c r="C26">
        <v>2.5</v>
      </c>
      <c r="D26">
        <v>5</v>
      </c>
      <c r="E26">
        <f>MultipleRegression!$B$18 * B26 + MultipleRegression!$B$19 * C26 + MultipleRegression!$B$20 * D26 + MultipleRegression!$B$17</f>
        <v>4.7080548262323667</v>
      </c>
      <c r="F26">
        <v>4.5</v>
      </c>
      <c r="G26">
        <f t="shared" si="0"/>
        <v>-0.20805482623236671</v>
      </c>
    </row>
    <row r="27" spans="1:7">
      <c r="A27">
        <v>26</v>
      </c>
      <c r="B27">
        <v>8</v>
      </c>
      <c r="C27">
        <v>2.25</v>
      </c>
      <c r="D27">
        <v>5.25</v>
      </c>
      <c r="E27">
        <f>MultipleRegression!$B$18 * B27 + MultipleRegression!$B$19 * C27 + MultipleRegression!$B$20 * D27 + MultipleRegression!$B$17</f>
        <v>4.7317035947593693</v>
      </c>
      <c r="F27">
        <v>4.5</v>
      </c>
      <c r="G27">
        <f t="shared" si="0"/>
        <v>-0.2317035947593693</v>
      </c>
    </row>
    <row r="28" spans="1:7">
      <c r="A28">
        <v>27</v>
      </c>
      <c r="B28">
        <v>8</v>
      </c>
      <c r="C28">
        <v>3.75</v>
      </c>
      <c r="D28">
        <v>6.25</v>
      </c>
      <c r="E28">
        <f>MultipleRegression!$B$18 * B28 + MultipleRegression!$B$19 * C28 + MultipleRegression!$B$20 * D28 + MultipleRegression!$B$17</f>
        <v>5.2682652344135557</v>
      </c>
      <c r="F28">
        <v>5.5</v>
      </c>
      <c r="G28">
        <f t="shared" si="0"/>
        <v>0.23173476558644435</v>
      </c>
    </row>
    <row r="29" spans="1:7">
      <c r="A29">
        <v>28</v>
      </c>
      <c r="B29">
        <v>8.25</v>
      </c>
      <c r="C29">
        <v>3</v>
      </c>
      <c r="D29">
        <v>5.75</v>
      </c>
      <c r="E29">
        <f>MultipleRegression!$B$18 * B29 + MultipleRegression!$B$19 * C29 + MultipleRegression!$B$20 * D29 + MultipleRegression!$B$17</f>
        <v>5.0442154504712224</v>
      </c>
      <c r="F29">
        <v>5.25</v>
      </c>
      <c r="G29">
        <f t="shared" si="0"/>
        <v>0.20578454952877756</v>
      </c>
    </row>
    <row r="30" spans="1:7">
      <c r="A30">
        <v>29</v>
      </c>
      <c r="B30">
        <v>8</v>
      </c>
      <c r="C30">
        <v>2.25</v>
      </c>
      <c r="D30">
        <v>6</v>
      </c>
      <c r="E30">
        <f>MultipleRegression!$B$18 * B30 + MultipleRegression!$B$19 * C30 + MultipleRegression!$B$20 * D30 + MultipleRegression!$B$17</f>
        <v>4.9352398700042306</v>
      </c>
      <c r="F30">
        <v>4.75</v>
      </c>
      <c r="G30">
        <f t="shared" si="0"/>
        <v>-0.18523987000423059</v>
      </c>
    </row>
    <row r="31" spans="1:7">
      <c r="A31">
        <v>30</v>
      </c>
      <c r="B31">
        <v>8</v>
      </c>
      <c r="C31">
        <v>2.5</v>
      </c>
      <c r="D31">
        <v>5.75</v>
      </c>
      <c r="E31">
        <f>MultipleRegression!$B$18 * B31 + MultipleRegression!$B$19 * C31 + MultipleRegression!$B$20 * D31 + MultipleRegression!$B$17</f>
        <v>4.911591101477228</v>
      </c>
      <c r="F31">
        <v>5.25</v>
      </c>
      <c r="G31">
        <f t="shared" si="0"/>
        <v>0.33840889852277201</v>
      </c>
    </row>
    <row r="32" spans="1:7">
      <c r="A32">
        <v>31</v>
      </c>
      <c r="B32">
        <v>7.75</v>
      </c>
      <c r="C32">
        <v>2.75</v>
      </c>
      <c r="D32">
        <v>5.5</v>
      </c>
      <c r="E32">
        <f>MultipleRegression!$B$18 * B32 + MultipleRegression!$B$19 * C32 + MultipleRegression!$B$20 * D32 + MultipleRegression!$B$17</f>
        <v>4.8437112970654645</v>
      </c>
      <c r="F32">
        <v>4.5</v>
      </c>
      <c r="G32">
        <f t="shared" si="0"/>
        <v>-0.34371129706546455</v>
      </c>
    </row>
    <row r="33" spans="1:7">
      <c r="A33">
        <v>32</v>
      </c>
      <c r="B33">
        <v>7.75</v>
      </c>
      <c r="C33">
        <v>1.75</v>
      </c>
      <c r="D33">
        <v>6.5</v>
      </c>
      <c r="E33">
        <f>MultipleRegression!$B$18 * B33 + MultipleRegression!$B$19 * C33 + MultipleRegression!$B$20 * D33 + MultipleRegression!$B$17</f>
        <v>4.9383063711734767</v>
      </c>
      <c r="F33">
        <v>4.75</v>
      </c>
      <c r="G33">
        <f t="shared" si="0"/>
        <v>-0.18830637117347671</v>
      </c>
    </row>
    <row r="34" spans="1:7">
      <c r="A34">
        <v>33</v>
      </c>
      <c r="B34">
        <v>8.5</v>
      </c>
      <c r="C34">
        <v>2</v>
      </c>
      <c r="D34">
        <v>6.25</v>
      </c>
      <c r="E34">
        <f>MultipleRegression!$B$18 * B34 + MultipleRegression!$B$19 * C34 + MultipleRegression!$B$20 * D34 + MultipleRegression!$B$17</f>
        <v>5.0473507103007531</v>
      </c>
      <c r="F34">
        <v>5.5</v>
      </c>
      <c r="G34">
        <f t="shared" si="0"/>
        <v>0.45264928969924689</v>
      </c>
    </row>
    <row r="35" spans="1:7">
      <c r="A35">
        <v>34</v>
      </c>
      <c r="B35">
        <v>8.25</v>
      </c>
      <c r="C35">
        <v>3</v>
      </c>
      <c r="D35">
        <v>5.75</v>
      </c>
      <c r="E35">
        <f>MultipleRegression!$B$18 * B35 + MultipleRegression!$B$19 * C35 + MultipleRegression!$B$20 * D35 + MultipleRegression!$B$17</f>
        <v>5.0442154504712224</v>
      </c>
      <c r="F35">
        <v>5</v>
      </c>
      <c r="G35">
        <f t="shared" si="0"/>
        <v>-4.4215450471222439E-2</v>
      </c>
    </row>
    <row r="36" spans="1:7">
      <c r="A36">
        <v>35</v>
      </c>
      <c r="B36">
        <v>8</v>
      </c>
      <c r="C36">
        <v>3</v>
      </c>
      <c r="D36">
        <v>5.25</v>
      </c>
      <c r="E36">
        <f>MultipleRegression!$B$18 * B36 + MultipleRegression!$B$19 * C36 + MultipleRegression!$B$20 * D36 + MultipleRegression!$B$17</f>
        <v>4.8642935644232219</v>
      </c>
      <c r="F36">
        <v>5.25</v>
      </c>
      <c r="G36">
        <f t="shared" si="0"/>
        <v>0.38570643557677808</v>
      </c>
    </row>
    <row r="37" spans="1:7">
      <c r="A37">
        <v>36</v>
      </c>
      <c r="B37">
        <v>8.25</v>
      </c>
      <c r="C37">
        <v>2.75</v>
      </c>
      <c r="D37">
        <v>5.5</v>
      </c>
      <c r="E37">
        <f>MultipleRegression!$B$18 * B37 + MultipleRegression!$B$19 * C37 + MultipleRegression!$B$20 * D37 + MultipleRegression!$B$17</f>
        <v>4.9321733688349845</v>
      </c>
      <c r="F37">
        <v>5</v>
      </c>
      <c r="G37">
        <f t="shared" si="0"/>
        <v>6.7826631165015527E-2</v>
      </c>
    </row>
    <row r="38" spans="1:7">
      <c r="A38">
        <v>37</v>
      </c>
      <c r="B38">
        <v>8</v>
      </c>
      <c r="C38">
        <v>2.75</v>
      </c>
      <c r="D38">
        <v>5.75</v>
      </c>
      <c r="E38">
        <f>MultipleRegression!$B$18 * B38 + MultipleRegression!$B$19 * C38 + MultipleRegression!$B$20 * D38 + MultipleRegression!$B$17</f>
        <v>4.9557877580318452</v>
      </c>
      <c r="F38">
        <v>5.5</v>
      </c>
      <c r="G38">
        <f t="shared" si="0"/>
        <v>0.54421224196815476</v>
      </c>
    </row>
    <row r="39" spans="1:7">
      <c r="A39">
        <v>38</v>
      </c>
      <c r="B39">
        <v>8.25</v>
      </c>
      <c r="C39">
        <v>1.75</v>
      </c>
      <c r="D39">
        <v>6.25</v>
      </c>
      <c r="E39">
        <f>MultipleRegression!$B$18 * B39 + MultipleRegression!$B$19 * C39 + MultipleRegression!$B$20 * D39 + MultipleRegression!$B$17</f>
        <v>4.9589230178613759</v>
      </c>
      <c r="F39">
        <v>5.25</v>
      </c>
      <c r="G39">
        <f t="shared" si="0"/>
        <v>0.2910769821386241</v>
      </c>
    </row>
    <row r="40" spans="1:7">
      <c r="A40">
        <v>39</v>
      </c>
      <c r="B40">
        <v>8.5</v>
      </c>
      <c r="C40">
        <v>2.25</v>
      </c>
      <c r="D40">
        <v>4.75</v>
      </c>
      <c r="E40">
        <f>MultipleRegression!$B$18 * B40 + MultipleRegression!$B$19 * C40 + MultipleRegression!$B$20 * D40 + MultipleRegression!$B$17</f>
        <v>4.6844748163656487</v>
      </c>
      <c r="F40">
        <v>4.5</v>
      </c>
      <c r="G40">
        <f t="shared" si="0"/>
        <v>-0.18447481636564866</v>
      </c>
    </row>
    <row r="41" spans="1:7">
      <c r="A41">
        <v>40</v>
      </c>
      <c r="B41">
        <v>8.75</v>
      </c>
      <c r="C41">
        <v>2.5</v>
      </c>
      <c r="D41">
        <v>5</v>
      </c>
      <c r="E41">
        <f>MultipleRegression!$B$18 * B41 + MultipleRegression!$B$19 * C41 + MultipleRegression!$B$20 * D41 + MultipleRegression!$B$17</f>
        <v>4.8407479338866457</v>
      </c>
      <c r="F41">
        <v>5</v>
      </c>
      <c r="G41">
        <f t="shared" si="0"/>
        <v>0.1592520661133543</v>
      </c>
    </row>
    <row r="42" spans="1:7">
      <c r="A42">
        <v>41</v>
      </c>
      <c r="B42">
        <v>8.25</v>
      </c>
      <c r="C42">
        <v>2</v>
      </c>
      <c r="D42">
        <v>5.25</v>
      </c>
      <c r="E42">
        <f>MultipleRegression!$B$18 * B42 + MultipleRegression!$B$19 * C42 + MultipleRegression!$B$20 * D42 + MultipleRegression!$B$17</f>
        <v>4.7317379740895111</v>
      </c>
      <c r="F42">
        <v>4.75</v>
      </c>
      <c r="G42">
        <f t="shared" si="0"/>
        <v>1.8262025910488866E-2</v>
      </c>
    </row>
    <row r="43" spans="1:7">
      <c r="A43">
        <v>42</v>
      </c>
      <c r="B43">
        <v>7.75</v>
      </c>
      <c r="C43">
        <v>2.5</v>
      </c>
      <c r="D43">
        <v>5.5</v>
      </c>
      <c r="E43">
        <f>MultipleRegression!$B$18 * B43 + MultipleRegression!$B$19 * C43 + MultipleRegression!$B$20 * D43 + MultipleRegression!$B$17</f>
        <v>4.7995146405108473</v>
      </c>
      <c r="F43">
        <v>4.75</v>
      </c>
      <c r="G43">
        <f t="shared" si="0"/>
        <v>-4.9514640510847308E-2</v>
      </c>
    </row>
    <row r="44" spans="1:7">
      <c r="A44">
        <v>43</v>
      </c>
      <c r="B44">
        <v>8.25</v>
      </c>
      <c r="C44">
        <v>3</v>
      </c>
      <c r="D44">
        <v>6.5</v>
      </c>
      <c r="E44">
        <f>MultipleRegression!$B$18 * B44 + MultipleRegression!$B$19 * C44 + MultipleRegression!$B$20 * D44 + MultipleRegression!$B$17</f>
        <v>5.2477517257160837</v>
      </c>
      <c r="F44">
        <v>5</v>
      </c>
      <c r="G44">
        <f t="shared" si="0"/>
        <v>-0.24775172571608373</v>
      </c>
    </row>
    <row r="45" spans="1:7">
      <c r="A45">
        <v>44</v>
      </c>
      <c r="B45">
        <v>7.5</v>
      </c>
      <c r="C45">
        <v>2.25</v>
      </c>
      <c r="D45">
        <v>6.5</v>
      </c>
      <c r="E45">
        <f>MultipleRegression!$B$18 * B45 + MultipleRegression!$B$19 * C45 + MultipleRegression!$B$20 * D45 + MultipleRegression!$B$17</f>
        <v>4.9824686483979521</v>
      </c>
      <c r="F45">
        <v>4.5</v>
      </c>
      <c r="G45">
        <f t="shared" si="0"/>
        <v>-0.48246864839795212</v>
      </c>
    </row>
    <row r="46" spans="1:7">
      <c r="A46">
        <v>45</v>
      </c>
      <c r="B46">
        <v>7.75</v>
      </c>
      <c r="C46">
        <v>1.75</v>
      </c>
      <c r="D46">
        <v>5.25</v>
      </c>
      <c r="E46">
        <f>MultipleRegression!$B$18 * B46 + MultipleRegression!$B$19 * C46 + MultipleRegression!$B$20 * D46 + MultipleRegression!$B$17</f>
        <v>4.5990792457653749</v>
      </c>
      <c r="F46">
        <v>5</v>
      </c>
      <c r="G46">
        <f t="shared" si="0"/>
        <v>0.40092075423462514</v>
      </c>
    </row>
    <row r="47" spans="1:7">
      <c r="A47">
        <v>46</v>
      </c>
      <c r="B47">
        <v>8.25</v>
      </c>
      <c r="C47">
        <v>1.5</v>
      </c>
      <c r="D47">
        <v>5.75</v>
      </c>
      <c r="E47">
        <f>MultipleRegression!$B$18 * B47 + MultipleRegression!$B$19 * C47 + MultipleRegression!$B$20 * D47 + MultipleRegression!$B$17</f>
        <v>4.7790355111435172</v>
      </c>
      <c r="F47">
        <v>5</v>
      </c>
      <c r="G47">
        <f t="shared" si="0"/>
        <v>0.22096448885648279</v>
      </c>
    </row>
    <row r="48" spans="1:7">
      <c r="A48">
        <v>47</v>
      </c>
      <c r="B48">
        <v>8.25</v>
      </c>
      <c r="C48">
        <v>3</v>
      </c>
      <c r="D48">
        <v>6.75</v>
      </c>
      <c r="E48">
        <f>MultipleRegression!$B$18 * B48 + MultipleRegression!$B$19 * C48 + MultipleRegression!$B$20 * D48 + MultipleRegression!$B$17</f>
        <v>5.3155971507977045</v>
      </c>
      <c r="F48">
        <v>4.75</v>
      </c>
      <c r="G48">
        <f t="shared" si="0"/>
        <v>-0.56559715079770445</v>
      </c>
    </row>
    <row r="49" spans="1:7">
      <c r="A49">
        <v>48</v>
      </c>
      <c r="B49">
        <v>8.5</v>
      </c>
      <c r="C49">
        <v>2</v>
      </c>
      <c r="D49">
        <v>6.5</v>
      </c>
      <c r="E49">
        <f>MultipleRegression!$B$18 * B49 + MultipleRegression!$B$19 * C49 + MultipleRegression!$B$20 * D49 + MultipleRegression!$B$17</f>
        <v>5.1151961353823738</v>
      </c>
      <c r="F49">
        <v>4.75</v>
      </c>
      <c r="G49">
        <f t="shared" si="0"/>
        <v>-0.36519613538237383</v>
      </c>
    </row>
    <row r="50" spans="1:7">
      <c r="A50">
        <v>49</v>
      </c>
      <c r="B50">
        <v>8</v>
      </c>
      <c r="C50">
        <v>3</v>
      </c>
      <c r="D50">
        <v>5</v>
      </c>
      <c r="E50">
        <f>MultipleRegression!$B$18 * B50 + MultipleRegression!$B$19 * C50 + MultipleRegression!$B$20 * D50 + MultipleRegression!$B$17</f>
        <v>4.7964481393416012</v>
      </c>
      <c r="F50">
        <v>4.75</v>
      </c>
      <c r="G50">
        <f t="shared" si="0"/>
        <v>-4.6448139341601191E-2</v>
      </c>
    </row>
    <row r="51" spans="1:7">
      <c r="A51">
        <v>50</v>
      </c>
      <c r="B51">
        <v>8.75</v>
      </c>
      <c r="C51">
        <v>1.75</v>
      </c>
      <c r="D51">
        <v>5.25</v>
      </c>
      <c r="E51">
        <f>MultipleRegression!$B$18 * B51 + MultipleRegression!$B$19 * C51 + MultipleRegression!$B$20 * D51 + MultipleRegression!$B$17</f>
        <v>4.7760033893044138</v>
      </c>
      <c r="F51">
        <v>4.75</v>
      </c>
      <c r="G51">
        <f t="shared" si="0"/>
        <v>-2.6003389304413815E-2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F8AA-2594-49A6-BF45-5E7C7F8F2EFC}">
  <sheetPr codeName="Sheet37"/>
  <dimension ref="A1:O33"/>
  <sheetViews>
    <sheetView zoomScale="70" zoomScaleNormal="70" workbookViewId="0">
      <selection activeCell="D43" sqref="D43"/>
    </sheetView>
  </sheetViews>
  <sheetFormatPr defaultColWidth="9.1328125" defaultRowHeight="14.25"/>
  <cols>
    <col min="1" max="1" width="29.46484375" style="56" customWidth="1"/>
    <col min="2" max="2" width="12.59765625" style="56" customWidth="1"/>
    <col min="3" max="3" width="14.796875" style="56" customWidth="1"/>
    <col min="4" max="4" width="12.265625" style="56" customWidth="1"/>
    <col min="5" max="5" width="11.796875" style="56" customWidth="1"/>
    <col min="6" max="6" width="12.1328125" style="56" bestFit="1" customWidth="1"/>
    <col min="7" max="7" width="10.1328125" style="56" bestFit="1" customWidth="1"/>
    <col min="8" max="8" width="12.3984375" style="56" bestFit="1" customWidth="1"/>
    <col min="9" max="9" width="12.59765625" style="56" bestFit="1" customWidth="1"/>
    <col min="10" max="10" width="1.59765625" style="56" customWidth="1"/>
    <col min="11" max="11" width="25.1328125" style="56" customWidth="1"/>
    <col min="12" max="13" width="12" style="56" customWidth="1"/>
    <col min="14" max="14" width="9.59765625" style="56" bestFit="1" customWidth="1"/>
    <col min="15" max="16384" width="9.1328125" style="56"/>
  </cols>
  <sheetData>
    <row r="1" spans="1:15" ht="15" customHeight="1" thickBot="1">
      <c r="A1" s="55" t="s">
        <v>145</v>
      </c>
      <c r="K1" s="118" t="s">
        <v>86</v>
      </c>
      <c r="L1" s="119"/>
      <c r="M1" s="119"/>
      <c r="N1" s="119"/>
    </row>
    <row r="2" spans="1:15" ht="15" customHeight="1" thickBot="1">
      <c r="K2" s="56" t="s">
        <v>117</v>
      </c>
      <c r="L2" s="68">
        <f t="array" ref="L2:O6">LINEST(MRData!$A$2:$A$51, MRData!$B$2:$D$51,TRUE,TRUE)</f>
        <v>0.27138170032648162</v>
      </c>
      <c r="M2" s="69">
        <v>0.17678662621847011</v>
      </c>
      <c r="N2" s="69">
        <v>0.17692414353903926</v>
      </c>
      <c r="O2" s="72">
        <v>1.4937866107414688</v>
      </c>
    </row>
    <row r="3" spans="1:15" ht="15" customHeight="1">
      <c r="A3" s="58" t="s">
        <v>88</v>
      </c>
      <c r="B3" s="59"/>
      <c r="K3" s="60" t="s">
        <v>118</v>
      </c>
      <c r="L3" s="67">
        <v>7.8892329110984094E-2</v>
      </c>
      <c r="M3" s="65">
        <v>8.7095415126189735E-2</v>
      </c>
      <c r="N3" s="65">
        <v>0.14815240860241052</v>
      </c>
      <c r="O3" s="73">
        <v>1.35002329875509</v>
      </c>
    </row>
    <row r="4" spans="1:15" ht="15" customHeight="1">
      <c r="A4" s="56" t="s">
        <v>90</v>
      </c>
      <c r="B4" s="57">
        <f>SQRT(C12/C14)</f>
        <v>0.50056123047441659</v>
      </c>
      <c r="K4" s="56" t="s">
        <v>91</v>
      </c>
      <c r="L4" s="67">
        <v>0.25056154545406195</v>
      </c>
      <c r="M4" s="65">
        <v>0.30660340771845085</v>
      </c>
      <c r="N4" s="65" t="e">
        <v>#N/A</v>
      </c>
      <c r="O4" s="73" t="e">
        <v>#N/A</v>
      </c>
    </row>
    <row r="5" spans="1:15" ht="15" customHeight="1">
      <c r="A5" s="56" t="s">
        <v>92</v>
      </c>
      <c r="B5" s="57">
        <f>L4</f>
        <v>0.25056154545406195</v>
      </c>
      <c r="K5" s="60" t="s">
        <v>93</v>
      </c>
      <c r="L5" s="67">
        <v>5.1264298938196324</v>
      </c>
      <c r="M5" s="66">
        <v>46</v>
      </c>
      <c r="N5" s="65" t="e">
        <v>#N/A</v>
      </c>
      <c r="O5" s="73" t="e">
        <v>#N/A</v>
      </c>
    </row>
    <row r="6" spans="1:15" ht="15" customHeight="1" thickBot="1">
      <c r="A6" s="83" t="s">
        <v>94</v>
      </c>
      <c r="B6" s="84">
        <f>1-(B14/B13)*(C13/C14)</f>
        <v>0.20168512450541376</v>
      </c>
      <c r="K6" s="56" t="s">
        <v>95</v>
      </c>
      <c r="L6" s="71">
        <v>1.4457401172699376</v>
      </c>
      <c r="M6" s="61">
        <v>4.3242598827300629</v>
      </c>
      <c r="N6" s="64" t="e">
        <v>#N/A</v>
      </c>
      <c r="O6" s="74" t="e">
        <v>#N/A</v>
      </c>
    </row>
    <row r="7" spans="1:15" ht="15" customHeight="1">
      <c r="A7" s="56" t="s">
        <v>80</v>
      </c>
      <c r="B7" s="57">
        <f>M4</f>
        <v>0.30660340771845085</v>
      </c>
      <c r="L7" s="57"/>
      <c r="M7" s="57"/>
      <c r="N7" s="57"/>
    </row>
    <row r="8" spans="1:15" ht="15" customHeight="1" thickBot="1">
      <c r="A8" s="61" t="s">
        <v>96</v>
      </c>
      <c r="B8" s="61">
        <f>COUNT(MRData!$A$2:$A$51)</f>
        <v>50</v>
      </c>
      <c r="K8" s="56" t="s">
        <v>97</v>
      </c>
      <c r="L8" s="62">
        <v>0.95</v>
      </c>
      <c r="M8" s="57"/>
      <c r="N8" s="57"/>
    </row>
    <row r="9" spans="1:15" ht="15" customHeight="1">
      <c r="K9" s="60" t="s">
        <v>98</v>
      </c>
      <c r="L9" s="57">
        <f>_xlfn.T.INV.2T(1-L8, B13)</f>
        <v>2.0128955989194299</v>
      </c>
      <c r="M9" s="57"/>
      <c r="N9" s="57"/>
    </row>
    <row r="10" spans="1:15" ht="15" customHeight="1" thickBot="1">
      <c r="A10" s="55" t="s">
        <v>99</v>
      </c>
      <c r="K10" s="56" t="s">
        <v>100</v>
      </c>
      <c r="L10" s="57">
        <f>L$9 * C17</f>
        <v>2.7174559565028114</v>
      </c>
      <c r="M10" s="57"/>
      <c r="N10" s="57"/>
    </row>
    <row r="11" spans="1:15" ht="15" customHeight="1">
      <c r="A11" s="63"/>
      <c r="B11" s="63" t="s">
        <v>101</v>
      </c>
      <c r="C11" s="63" t="s">
        <v>102</v>
      </c>
      <c r="D11" s="63" t="s">
        <v>103</v>
      </c>
      <c r="E11" s="63" t="s">
        <v>104</v>
      </c>
      <c r="F11" s="63" t="s">
        <v>105</v>
      </c>
      <c r="K11" s="56" t="s">
        <v>106</v>
      </c>
      <c r="L11" s="57">
        <f t="shared" ref="L11:L13" si="0">L$9 * C18</f>
        <v>0.29821533124510524</v>
      </c>
      <c r="M11" s="57"/>
      <c r="N11" s="57"/>
    </row>
    <row r="12" spans="1:15" ht="15" customHeight="1">
      <c r="A12" s="56" t="s">
        <v>107</v>
      </c>
      <c r="B12" s="56">
        <f>B14-B13</f>
        <v>3</v>
      </c>
      <c r="C12" s="57">
        <f>L6</f>
        <v>1.4457401172699376</v>
      </c>
      <c r="D12" s="57">
        <f>C12/B12</f>
        <v>0.4819133724233125</v>
      </c>
      <c r="E12" s="57">
        <f>L5</f>
        <v>5.1264298938196324</v>
      </c>
      <c r="F12" s="57">
        <f>_xlfn.F.DIST.RT(E12, B12, B13)</f>
        <v>3.8337097560749052E-3</v>
      </c>
      <c r="K12" s="56" t="s">
        <v>108</v>
      </c>
      <c r="L12" s="57">
        <f t="shared" si="0"/>
        <v>0.17531397779356805</v>
      </c>
    </row>
    <row r="13" spans="1:15" ht="15" customHeight="1">
      <c r="A13" s="56" t="s">
        <v>109</v>
      </c>
      <c r="B13" s="56">
        <f>M5</f>
        <v>46</v>
      </c>
      <c r="C13" s="57">
        <f>M6</f>
        <v>4.3242598827300629</v>
      </c>
      <c r="D13" s="57">
        <f>C13/B13</f>
        <v>9.400564962456659E-2</v>
      </c>
      <c r="E13" s="57"/>
      <c r="F13" s="57"/>
      <c r="K13" s="56" t="s">
        <v>116</v>
      </c>
      <c r="L13" s="57">
        <f t="shared" si="0"/>
        <v>0.15880202205600311</v>
      </c>
    </row>
    <row r="14" spans="1:15" ht="15" customHeight="1" thickBot="1">
      <c r="A14" s="61" t="s">
        <v>110</v>
      </c>
      <c r="B14" s="61">
        <f>B8-1</f>
        <v>49</v>
      </c>
      <c r="C14" s="64">
        <f>C12+C13</f>
        <v>5.7700000000000005</v>
      </c>
      <c r="D14" s="64"/>
      <c r="E14" s="64"/>
      <c r="F14" s="64"/>
    </row>
    <row r="15" spans="1:15" ht="15" customHeight="1" thickBot="1"/>
    <row r="16" spans="1:15" ht="15" customHeight="1">
      <c r="A16" s="63"/>
      <c r="B16" s="63" t="s">
        <v>111</v>
      </c>
      <c r="C16" s="63" t="s">
        <v>80</v>
      </c>
      <c r="D16" s="63" t="s">
        <v>112</v>
      </c>
      <c r="E16" s="63" t="s">
        <v>113</v>
      </c>
      <c r="F16" s="63" t="str">
        <f>"Lower " &amp; TEXT(L8, "##%")</f>
        <v>Lower 95%</v>
      </c>
      <c r="G16" s="63" t="str">
        <f>"Upper " &amp; TEXT(L8, "##%")</f>
        <v>Upper 95%</v>
      </c>
      <c r="H16" s="63" t="str">
        <f t="shared" ref="H16:I17" si="1">F16</f>
        <v>Lower 95%</v>
      </c>
      <c r="I16" s="63" t="str">
        <f t="shared" si="1"/>
        <v>Upper 95%</v>
      </c>
    </row>
    <row r="17" spans="1:9" ht="15" customHeight="1">
      <c r="A17" s="56" t="s">
        <v>114</v>
      </c>
      <c r="B17" s="57">
        <f>$O$2</f>
        <v>1.4937866107414688</v>
      </c>
      <c r="C17" s="57">
        <f>$O$3</f>
        <v>1.35002329875509</v>
      </c>
      <c r="D17" s="57">
        <f>B17/C17</f>
        <v>1.1064895043803677</v>
      </c>
      <c r="E17" s="57">
        <f>_xlfn.T.DIST.2T(ABS(D17), B$13)</f>
        <v>0.27426779207173446</v>
      </c>
      <c r="F17" s="57">
        <f>B17-L10</f>
        <v>-1.2236693457613426</v>
      </c>
      <c r="G17" s="57">
        <f>B17+L10</f>
        <v>4.2112425672442804</v>
      </c>
      <c r="H17" s="57">
        <f t="shared" si="1"/>
        <v>-1.2236693457613426</v>
      </c>
      <c r="I17" s="57">
        <f t="shared" si="1"/>
        <v>4.2112425672442804</v>
      </c>
    </row>
    <row r="18" spans="1:9" ht="15" customHeight="1">
      <c r="A18" s="56" t="str">
        <f>MRData!B1</f>
        <v>Composite score (Salary)</v>
      </c>
      <c r="B18" s="57">
        <f>$N$2</f>
        <v>0.17692414353903926</v>
      </c>
      <c r="C18" s="57">
        <f>$N$3</f>
        <v>0.14815240860241052</v>
      </c>
      <c r="D18" s="57">
        <f t="shared" ref="D18:D20" si="2">B18/C18</f>
        <v>1.1942036259015003</v>
      </c>
      <c r="E18" s="86">
        <f t="shared" ref="E18:E20" si="3">_xlfn.T.DIST.2T(ABS(D18), B$13)</f>
        <v>0.23852016333321177</v>
      </c>
      <c r="F18" s="57">
        <f t="shared" ref="F18:F20" si="4">B18-L11</f>
        <v>-0.12129118770606598</v>
      </c>
      <c r="G18" s="57">
        <f t="shared" ref="G18:G20" si="5">B18+L11</f>
        <v>0.47513947478414453</v>
      </c>
      <c r="H18" s="57">
        <f t="shared" ref="H18:H20" si="6">F18</f>
        <v>-0.12129118770606598</v>
      </c>
      <c r="I18" s="57">
        <f t="shared" ref="I18:I20" si="7">G18</f>
        <v>0.47513947478414453</v>
      </c>
    </row>
    <row r="19" spans="1:9" ht="15" customHeight="1">
      <c r="A19" s="56" t="str">
        <f>MRData!C1</f>
        <v>Composite score (Health Benefits)</v>
      </c>
      <c r="B19" s="57">
        <f>$M$2</f>
        <v>0.17678662621847011</v>
      </c>
      <c r="C19" s="57">
        <f>$M$3</f>
        <v>8.7095415126189735E-2</v>
      </c>
      <c r="D19" s="57">
        <f t="shared" si="2"/>
        <v>2.0298040483799253</v>
      </c>
      <c r="E19" s="84">
        <f t="shared" si="3"/>
        <v>4.8183636991763541E-2</v>
      </c>
      <c r="F19" s="57">
        <f t="shared" si="4"/>
        <v>1.4726484249020511E-3</v>
      </c>
      <c r="G19" s="57">
        <f t="shared" si="5"/>
        <v>0.35210060401203813</v>
      </c>
      <c r="H19" s="57">
        <f t="shared" si="6"/>
        <v>1.4726484249020511E-3</v>
      </c>
      <c r="I19" s="57">
        <f t="shared" si="7"/>
        <v>0.35210060401203813</v>
      </c>
    </row>
    <row r="20" spans="1:9" ht="15" customHeight="1" thickBot="1">
      <c r="A20" s="61" t="str">
        <f>MRData!D1</f>
        <v>Composite score (Education)</v>
      </c>
      <c r="B20" s="64">
        <f>$L$2</f>
        <v>0.27138170032648162</v>
      </c>
      <c r="C20" s="64">
        <f>$L$3</f>
        <v>7.8892329110984094E-2</v>
      </c>
      <c r="D20" s="64">
        <f t="shared" si="2"/>
        <v>3.4398997137568021</v>
      </c>
      <c r="E20" s="85">
        <f t="shared" si="3"/>
        <v>1.2475815895345861E-3</v>
      </c>
      <c r="F20" s="64">
        <f t="shared" si="4"/>
        <v>0.11257967827047852</v>
      </c>
      <c r="G20" s="64">
        <f t="shared" si="5"/>
        <v>0.4301837223824847</v>
      </c>
      <c r="H20" s="64">
        <f t="shared" si="6"/>
        <v>0.11257967827047852</v>
      </c>
      <c r="I20" s="64">
        <f t="shared" si="7"/>
        <v>0.4301837223824847</v>
      </c>
    </row>
    <row r="21" spans="1:9" ht="15" customHeight="1"/>
    <row r="22" spans="1:9" ht="15" customHeight="1"/>
    <row r="23" spans="1:9" ht="15" customHeight="1"/>
    <row r="24" spans="1:9" ht="15" customHeight="1"/>
    <row r="25" spans="1:9" ht="15" customHeight="1"/>
    <row r="26" spans="1:9" ht="15" customHeight="1"/>
    <row r="27" spans="1:9" ht="15" customHeight="1"/>
    <row r="28" spans="1:9" ht="15" customHeight="1"/>
    <row r="29" spans="1:9" ht="15" customHeight="1"/>
    <row r="30" spans="1:9" ht="15" customHeight="1"/>
    <row r="31" spans="1:9" ht="15" customHeight="1"/>
    <row r="32" spans="1:9" ht="15" customHeight="1"/>
    <row r="33" ht="15" customHeight="1"/>
  </sheetData>
  <mergeCells count="1">
    <mergeCell ref="K1:N1"/>
  </mergeCells>
  <phoneticPr fontId="18" type="noConversion"/>
  <pageMargins left="0.7" right="0.7" top="0.75" bottom="0.75" header="0.3" footer="0.3"/>
  <pageSetup orientation="portrait" horizontalDpi="0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87F5-0194-450E-A5BB-33E5C368D69A}">
  <dimension ref="A1:B21"/>
  <sheetViews>
    <sheetView workbookViewId="0"/>
  </sheetViews>
  <sheetFormatPr defaultRowHeight="14.25"/>
  <sheetData>
    <row r="1" spans="1:2">
      <c r="A1">
        <v>7.5</v>
      </c>
      <c r="B1">
        <v>0.5</v>
      </c>
    </row>
    <row r="2" spans="1:2">
      <c r="A2">
        <v>7.5</v>
      </c>
      <c r="B2">
        <v>1</v>
      </c>
    </row>
    <row r="3" spans="1:2">
      <c r="A3">
        <v>7.5</v>
      </c>
      <c r="B3">
        <v>1.5</v>
      </c>
    </row>
    <row r="4" spans="1:2">
      <c r="A4">
        <v>8</v>
      </c>
      <c r="B4">
        <v>0.5</v>
      </c>
    </row>
    <row r="5" spans="1:2">
      <c r="A5">
        <v>8</v>
      </c>
      <c r="B5">
        <v>1</v>
      </c>
    </row>
    <row r="6" spans="1:2">
      <c r="A6">
        <v>8</v>
      </c>
      <c r="B6">
        <v>1.5</v>
      </c>
    </row>
    <row r="7" spans="1:2">
      <c r="A7">
        <v>8.125</v>
      </c>
      <c r="B7">
        <v>0.5</v>
      </c>
    </row>
    <row r="8" spans="1:2">
      <c r="A8">
        <v>8.125</v>
      </c>
      <c r="B8">
        <v>1</v>
      </c>
    </row>
    <row r="9" spans="1:2">
      <c r="A9">
        <v>8.125</v>
      </c>
      <c r="B9">
        <v>1.5</v>
      </c>
    </row>
    <row r="10" spans="1:2">
      <c r="A10">
        <v>8.25</v>
      </c>
      <c r="B10">
        <v>0.5</v>
      </c>
    </row>
    <row r="11" spans="1:2">
      <c r="A11">
        <v>8.25</v>
      </c>
      <c r="B11">
        <v>1</v>
      </c>
    </row>
    <row r="12" spans="1:2">
      <c r="A12">
        <v>8.25</v>
      </c>
      <c r="B12">
        <v>1.5</v>
      </c>
    </row>
    <row r="13" spans="1:2">
      <c r="A13">
        <v>8.75</v>
      </c>
      <c r="B13">
        <v>0.5</v>
      </c>
    </row>
    <row r="14" spans="1:2">
      <c r="A14">
        <v>8.75</v>
      </c>
      <c r="B14">
        <v>1</v>
      </c>
    </row>
    <row r="15" spans="1:2">
      <c r="A15">
        <v>8.75</v>
      </c>
      <c r="B15">
        <v>1.5</v>
      </c>
    </row>
    <row r="16" spans="1:2">
      <c r="A16">
        <v>7.5</v>
      </c>
      <c r="B16">
        <v>1</v>
      </c>
    </row>
    <row r="17" spans="1:2">
      <c r="A17">
        <v>8.75</v>
      </c>
      <c r="B17">
        <v>1</v>
      </c>
    </row>
    <row r="18" spans="1:2">
      <c r="A18">
        <v>8</v>
      </c>
      <c r="B18">
        <v>0.5</v>
      </c>
    </row>
    <row r="19" spans="1:2">
      <c r="A19">
        <v>8.25</v>
      </c>
      <c r="B19">
        <v>0.5</v>
      </c>
    </row>
    <row r="20" spans="1:2">
      <c r="A20">
        <v>8</v>
      </c>
      <c r="B20">
        <v>1.5</v>
      </c>
    </row>
    <row r="21" spans="1:2">
      <c r="A21">
        <v>8.25</v>
      </c>
      <c r="B21">
        <v>1.5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D8CD-74F4-49A3-A03C-307C6217853A}">
  <dimension ref="A1:B21"/>
  <sheetViews>
    <sheetView workbookViewId="0"/>
  </sheetViews>
  <sheetFormatPr defaultRowHeight="14.25"/>
  <sheetData>
    <row r="1" spans="1:2">
      <c r="A1">
        <v>1.5</v>
      </c>
      <c r="B1">
        <v>0.5</v>
      </c>
    </row>
    <row r="2" spans="1:2">
      <c r="A2">
        <v>1.5</v>
      </c>
      <c r="B2">
        <v>1</v>
      </c>
    </row>
    <row r="3" spans="1:2">
      <c r="A3">
        <v>1.5</v>
      </c>
      <c r="B3">
        <v>1.5</v>
      </c>
    </row>
    <row r="4" spans="1:2">
      <c r="A4">
        <v>2</v>
      </c>
      <c r="B4">
        <v>0.5</v>
      </c>
    </row>
    <row r="5" spans="1:2">
      <c r="A5">
        <v>2</v>
      </c>
      <c r="B5">
        <v>1</v>
      </c>
    </row>
    <row r="6" spans="1:2">
      <c r="A6">
        <v>2</v>
      </c>
      <c r="B6">
        <v>1.5</v>
      </c>
    </row>
    <row r="7" spans="1:2">
      <c r="A7">
        <v>2.5</v>
      </c>
      <c r="B7">
        <v>0.5</v>
      </c>
    </row>
    <row r="8" spans="1:2">
      <c r="A8">
        <v>2.5</v>
      </c>
      <c r="B8">
        <v>1</v>
      </c>
    </row>
    <row r="9" spans="1:2">
      <c r="A9">
        <v>2.5</v>
      </c>
      <c r="B9">
        <v>1.5</v>
      </c>
    </row>
    <row r="10" spans="1:2">
      <c r="A10">
        <v>2.75</v>
      </c>
      <c r="B10">
        <v>0.5</v>
      </c>
    </row>
    <row r="11" spans="1:2">
      <c r="A11">
        <v>2.75</v>
      </c>
      <c r="B11">
        <v>1</v>
      </c>
    </row>
    <row r="12" spans="1:2">
      <c r="A12">
        <v>2.75</v>
      </c>
      <c r="B12">
        <v>1.5</v>
      </c>
    </row>
    <row r="13" spans="1:2">
      <c r="A13">
        <v>3.75</v>
      </c>
      <c r="B13">
        <v>0.5</v>
      </c>
    </row>
    <row r="14" spans="1:2">
      <c r="A14">
        <v>3.75</v>
      </c>
      <c r="B14">
        <v>1</v>
      </c>
    </row>
    <row r="15" spans="1:2">
      <c r="A15">
        <v>3.75</v>
      </c>
      <c r="B15">
        <v>1.5</v>
      </c>
    </row>
    <row r="16" spans="1:2">
      <c r="A16">
        <v>1.5</v>
      </c>
      <c r="B16">
        <v>1</v>
      </c>
    </row>
    <row r="17" spans="1:2">
      <c r="A17">
        <v>3.75</v>
      </c>
      <c r="B17">
        <v>1</v>
      </c>
    </row>
    <row r="18" spans="1:2">
      <c r="A18">
        <v>2</v>
      </c>
      <c r="B18">
        <v>0.5</v>
      </c>
    </row>
    <row r="19" spans="1:2">
      <c r="A19">
        <v>2.75</v>
      </c>
      <c r="B19">
        <v>0.5</v>
      </c>
    </row>
    <row r="20" spans="1:2">
      <c r="A20">
        <v>2</v>
      </c>
      <c r="B20">
        <v>1.5</v>
      </c>
    </row>
    <row r="21" spans="1:2">
      <c r="A21">
        <v>2.75</v>
      </c>
      <c r="B21">
        <v>1.5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03DD-B56E-4FDE-8C22-A1A4F15E5DC0}">
  <dimension ref="A1:B21"/>
  <sheetViews>
    <sheetView workbookViewId="0"/>
  </sheetViews>
  <sheetFormatPr defaultRowHeight="14.25"/>
  <sheetData>
    <row r="1" spans="1:2">
      <c r="A1">
        <v>4.5</v>
      </c>
      <c r="B1">
        <v>0.5</v>
      </c>
    </row>
    <row r="2" spans="1:2">
      <c r="A2">
        <v>4.5</v>
      </c>
      <c r="B2">
        <v>1</v>
      </c>
    </row>
    <row r="3" spans="1:2">
      <c r="A3">
        <v>4.5</v>
      </c>
      <c r="B3">
        <v>1.5</v>
      </c>
    </row>
    <row r="4" spans="1:2">
      <c r="A4">
        <v>5.25</v>
      </c>
      <c r="B4">
        <v>0.5</v>
      </c>
    </row>
    <row r="5" spans="1:2">
      <c r="A5">
        <v>5.25</v>
      </c>
      <c r="B5">
        <v>1</v>
      </c>
    </row>
    <row r="6" spans="1:2">
      <c r="A6">
        <v>5.25</v>
      </c>
      <c r="B6">
        <v>1.5</v>
      </c>
    </row>
    <row r="7" spans="1:2">
      <c r="A7">
        <v>5.625</v>
      </c>
      <c r="B7">
        <v>0.5</v>
      </c>
    </row>
    <row r="8" spans="1:2">
      <c r="A8">
        <v>5.625</v>
      </c>
      <c r="B8">
        <v>1</v>
      </c>
    </row>
    <row r="9" spans="1:2">
      <c r="A9">
        <v>5.625</v>
      </c>
      <c r="B9">
        <v>1.5</v>
      </c>
    </row>
    <row r="10" spans="1:2">
      <c r="A10">
        <v>6</v>
      </c>
      <c r="B10">
        <v>0.5</v>
      </c>
    </row>
    <row r="11" spans="1:2">
      <c r="A11">
        <v>6</v>
      </c>
      <c r="B11">
        <v>1</v>
      </c>
    </row>
    <row r="12" spans="1:2">
      <c r="A12">
        <v>6</v>
      </c>
      <c r="B12">
        <v>1.5</v>
      </c>
    </row>
    <row r="13" spans="1:2">
      <c r="A13">
        <v>6.75</v>
      </c>
      <c r="B13">
        <v>0.5</v>
      </c>
    </row>
    <row r="14" spans="1:2">
      <c r="A14">
        <v>6.75</v>
      </c>
      <c r="B14">
        <v>1</v>
      </c>
    </row>
    <row r="15" spans="1:2">
      <c r="A15">
        <v>6.75</v>
      </c>
      <c r="B15">
        <v>1.5</v>
      </c>
    </row>
    <row r="16" spans="1:2">
      <c r="A16">
        <v>4.5</v>
      </c>
      <c r="B16">
        <v>1</v>
      </c>
    </row>
    <row r="17" spans="1:2">
      <c r="A17">
        <v>6.75</v>
      </c>
      <c r="B17">
        <v>1</v>
      </c>
    </row>
    <row r="18" spans="1:2">
      <c r="A18">
        <v>5.25</v>
      </c>
      <c r="B18">
        <v>0.5</v>
      </c>
    </row>
    <row r="19" spans="1:2">
      <c r="A19">
        <v>6</v>
      </c>
      <c r="B19">
        <v>0.5</v>
      </c>
    </row>
    <row r="20" spans="1:2">
      <c r="A20">
        <v>5.25</v>
      </c>
      <c r="B20">
        <v>1.5</v>
      </c>
    </row>
    <row r="21" spans="1:2">
      <c r="A21">
        <v>6</v>
      </c>
      <c r="B21">
        <v>1.5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10A5-A417-41AA-B549-D6D9ACAB0EE2}">
  <dimension ref="A1:B21"/>
  <sheetViews>
    <sheetView workbookViewId="0"/>
  </sheetViews>
  <sheetFormatPr defaultRowHeight="14.25"/>
  <sheetData>
    <row r="1" spans="1:2">
      <c r="A1">
        <v>4</v>
      </c>
      <c r="B1">
        <v>0.5</v>
      </c>
    </row>
    <row r="2" spans="1:2">
      <c r="A2">
        <v>4</v>
      </c>
      <c r="B2">
        <v>1</v>
      </c>
    </row>
    <row r="3" spans="1:2">
      <c r="A3">
        <v>4</v>
      </c>
      <c r="B3">
        <v>1.5</v>
      </c>
    </row>
    <row r="4" spans="1:2">
      <c r="A4">
        <v>4.75</v>
      </c>
      <c r="B4">
        <v>0.5</v>
      </c>
    </row>
    <row r="5" spans="1:2">
      <c r="A5">
        <v>4.75</v>
      </c>
      <c r="B5">
        <v>1</v>
      </c>
    </row>
    <row r="6" spans="1:2">
      <c r="A6">
        <v>4.75</v>
      </c>
      <c r="B6">
        <v>1.5</v>
      </c>
    </row>
    <row r="7" spans="1:2">
      <c r="A7">
        <v>4.875</v>
      </c>
      <c r="B7">
        <v>0.5</v>
      </c>
    </row>
    <row r="8" spans="1:2">
      <c r="A8">
        <v>4.875</v>
      </c>
      <c r="B8">
        <v>1</v>
      </c>
    </row>
    <row r="9" spans="1:2">
      <c r="A9">
        <v>4.875</v>
      </c>
      <c r="B9">
        <v>1.5</v>
      </c>
    </row>
    <row r="10" spans="1:2">
      <c r="A10">
        <v>5</v>
      </c>
      <c r="B10">
        <v>0.5</v>
      </c>
    </row>
    <row r="11" spans="1:2">
      <c r="A11">
        <v>5</v>
      </c>
      <c r="B11">
        <v>1</v>
      </c>
    </row>
    <row r="12" spans="1:2">
      <c r="A12">
        <v>5</v>
      </c>
      <c r="B12">
        <v>1.5</v>
      </c>
    </row>
    <row r="13" spans="1:2">
      <c r="A13">
        <v>5.5</v>
      </c>
      <c r="B13">
        <v>0.5</v>
      </c>
    </row>
    <row r="14" spans="1:2">
      <c r="A14">
        <v>5.5</v>
      </c>
      <c r="B14">
        <v>1</v>
      </c>
    </row>
    <row r="15" spans="1:2">
      <c r="A15">
        <v>5.5</v>
      </c>
      <c r="B15">
        <v>1.5</v>
      </c>
    </row>
    <row r="16" spans="1:2">
      <c r="A16">
        <v>4</v>
      </c>
      <c r="B16">
        <v>1</v>
      </c>
    </row>
    <row r="17" spans="1:2">
      <c r="A17">
        <v>5.5</v>
      </c>
      <c r="B17">
        <v>1</v>
      </c>
    </row>
    <row r="18" spans="1:2">
      <c r="A18">
        <v>4.75</v>
      </c>
      <c r="B18">
        <v>0.5</v>
      </c>
    </row>
    <row r="19" spans="1:2">
      <c r="A19">
        <v>5</v>
      </c>
      <c r="B19">
        <v>0.5</v>
      </c>
    </row>
    <row r="20" spans="1:2">
      <c r="A20">
        <v>4.75</v>
      </c>
      <c r="B20">
        <v>1.5</v>
      </c>
    </row>
    <row r="21" spans="1:2">
      <c r="A21">
        <v>5</v>
      </c>
      <c r="B21">
        <v>1.5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CDB7-6218-4D84-8A75-E396953E28F2}">
  <dimension ref="A1:E8"/>
  <sheetViews>
    <sheetView workbookViewId="0">
      <selection activeCell="C15" sqref="C15"/>
    </sheetView>
  </sheetViews>
  <sheetFormatPr defaultRowHeight="14.25"/>
  <cols>
    <col min="1" max="1" width="13.46484375" customWidth="1"/>
    <col min="2" max="5" width="16.6640625" customWidth="1"/>
  </cols>
  <sheetData>
    <row r="1" spans="1:5">
      <c r="A1" s="16" t="s">
        <v>82</v>
      </c>
    </row>
    <row r="3" spans="1:5" ht="28.5">
      <c r="A3" s="51"/>
      <c r="B3" s="50" t="s">
        <v>62</v>
      </c>
      <c r="C3" s="50" t="s">
        <v>61</v>
      </c>
      <c r="D3" s="50" t="s">
        <v>63</v>
      </c>
      <c r="E3" s="50" t="s">
        <v>85</v>
      </c>
    </row>
    <row r="4" spans="1:5">
      <c r="A4" s="51" t="s">
        <v>71</v>
      </c>
      <c r="B4" s="51">
        <v>7.5</v>
      </c>
      <c r="C4" s="51">
        <v>1.5</v>
      </c>
      <c r="D4" s="51">
        <v>4.5</v>
      </c>
      <c r="E4" s="51">
        <v>4</v>
      </c>
    </row>
    <row r="5" spans="1:5">
      <c r="A5" s="51" t="s">
        <v>83</v>
      </c>
      <c r="B5" s="51">
        <v>8</v>
      </c>
      <c r="C5" s="51">
        <v>2</v>
      </c>
      <c r="D5" s="51">
        <v>5.25</v>
      </c>
      <c r="E5" s="51">
        <v>4.75</v>
      </c>
    </row>
    <row r="6" spans="1:5">
      <c r="A6" s="51" t="s">
        <v>69</v>
      </c>
      <c r="B6" s="51">
        <v>8.125</v>
      </c>
      <c r="C6" s="51">
        <v>2.5</v>
      </c>
      <c r="D6" s="51">
        <v>5.625</v>
      </c>
      <c r="E6" s="51">
        <v>4.875</v>
      </c>
    </row>
    <row r="7" spans="1:5">
      <c r="A7" s="51" t="s">
        <v>84</v>
      </c>
      <c r="B7" s="51">
        <v>8.25</v>
      </c>
      <c r="C7" s="51">
        <v>2.75</v>
      </c>
      <c r="D7" s="51">
        <v>6</v>
      </c>
      <c r="E7" s="51">
        <v>5</v>
      </c>
    </row>
    <row r="8" spans="1:5">
      <c r="A8" s="51" t="s">
        <v>72</v>
      </c>
      <c r="B8" s="51">
        <v>8.75</v>
      </c>
      <c r="C8" s="51">
        <v>3.75</v>
      </c>
      <c r="D8" s="51">
        <v>6.75</v>
      </c>
      <c r="E8" s="51">
        <v>5.5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EDAC-6B71-45C8-8393-041C16D2CCBF}">
  <sheetPr codeName="Sheet35"/>
  <dimension ref="A1:E16"/>
  <sheetViews>
    <sheetView workbookViewId="0">
      <selection activeCell="E22" sqref="E22"/>
    </sheetView>
  </sheetViews>
  <sheetFormatPr defaultRowHeight="14.25"/>
  <cols>
    <col min="1" max="1" width="18.1328125" customWidth="1"/>
    <col min="2" max="5" width="16.6640625" customWidth="1"/>
  </cols>
  <sheetData>
    <row r="1" spans="1:5">
      <c r="A1" s="16" t="s">
        <v>81</v>
      </c>
    </row>
    <row r="3" spans="1:5" s="16" customFormat="1" ht="28.5">
      <c r="A3" s="49"/>
      <c r="B3" s="50" t="s">
        <v>62</v>
      </c>
      <c r="C3" s="50" t="s">
        <v>61</v>
      </c>
      <c r="D3" s="50" t="s">
        <v>63</v>
      </c>
      <c r="E3" s="50" t="s">
        <v>64</v>
      </c>
    </row>
    <row r="4" spans="1:5">
      <c r="A4" s="49" t="s">
        <v>68</v>
      </c>
      <c r="B4" s="51">
        <f>AVERAGE(DataCopy!A1:A51)</f>
        <v>8.1349999999999998</v>
      </c>
      <c r="C4" s="51">
        <v>2.4500000000000002</v>
      </c>
      <c r="D4" s="51">
        <v>5.6150000000000002</v>
      </c>
      <c r="E4" s="51">
        <v>4.8899999999999997</v>
      </c>
    </row>
    <row r="5" spans="1:5">
      <c r="A5" s="49" t="s">
        <v>69</v>
      </c>
      <c r="B5" s="51">
        <f>MEDIAN(DataCopy!A1:A51)</f>
        <v>8.125</v>
      </c>
      <c r="C5" s="51">
        <v>2.5</v>
      </c>
      <c r="D5" s="51">
        <v>5.625</v>
      </c>
      <c r="E5" s="51">
        <v>4.875</v>
      </c>
    </row>
    <row r="6" spans="1:5">
      <c r="A6" s="49" t="s">
        <v>70</v>
      </c>
      <c r="B6" s="51">
        <f>MODE(DataCopy!A1:A51)</f>
        <v>8</v>
      </c>
      <c r="C6" s="51">
        <v>2.75</v>
      </c>
      <c r="D6" s="51">
        <v>5.75</v>
      </c>
      <c r="E6" s="51">
        <v>4.75</v>
      </c>
    </row>
    <row r="7" spans="1:5">
      <c r="A7" s="49" t="s">
        <v>71</v>
      </c>
      <c r="B7" s="51">
        <f>MIN(DataCopy!A1:A51)</f>
        <v>7.5</v>
      </c>
      <c r="C7" s="51">
        <v>1.5</v>
      </c>
      <c r="D7" s="51">
        <v>4.5</v>
      </c>
      <c r="E7" s="51">
        <v>4</v>
      </c>
    </row>
    <row r="8" spans="1:5">
      <c r="A8" s="49" t="s">
        <v>72</v>
      </c>
      <c r="B8" s="51">
        <f>MAX(DataCopy!A1:A51)</f>
        <v>8.75</v>
      </c>
      <c r="C8" s="51">
        <v>3.75</v>
      </c>
      <c r="D8" s="51">
        <v>6.75</v>
      </c>
      <c r="E8" s="51">
        <v>5.5</v>
      </c>
    </row>
    <row r="9" spans="1:5">
      <c r="A9" s="49" t="s">
        <v>73</v>
      </c>
      <c r="B9" s="51">
        <f>B8 - B7</f>
        <v>1.25</v>
      </c>
      <c r="C9" s="51">
        <v>2.25</v>
      </c>
      <c r="D9" s="51">
        <v>2.25</v>
      </c>
      <c r="E9" s="51">
        <v>1.5</v>
      </c>
    </row>
    <row r="10" spans="1:5">
      <c r="A10" s="49" t="s">
        <v>74</v>
      </c>
      <c r="B10" s="52">
        <f>_xlfn.VAR.S(DataCopy!A1:A51)</f>
        <v>8.9821428571428677E-2</v>
      </c>
      <c r="C10" s="52">
        <v>0.26275510204081631</v>
      </c>
      <c r="D10" s="52">
        <v>0.31176020408163257</v>
      </c>
      <c r="E10" s="52">
        <v>0.11775510204081634</v>
      </c>
    </row>
    <row r="11" spans="1:5">
      <c r="A11" s="49" t="s">
        <v>75</v>
      </c>
      <c r="B11" s="52">
        <f>_xlfn.STDEV.S(DataCopy!A1:A51)</f>
        <v>0.29970223317724659</v>
      </c>
      <c r="C11" s="52">
        <v>0.51259643194311866</v>
      </c>
      <c r="D11" s="52">
        <v>0.55835490871096727</v>
      </c>
      <c r="E11" s="52">
        <v>0.34315463284183756</v>
      </c>
    </row>
    <row r="12" spans="1:5">
      <c r="A12" s="49" t="s">
        <v>76</v>
      </c>
      <c r="B12" s="53">
        <f>B11/B4</f>
        <v>3.6841085823877885E-2</v>
      </c>
      <c r="C12" s="52">
        <v>0.20922303344617085</v>
      </c>
      <c r="D12" s="52">
        <v>9.9439876885301384E-2</v>
      </c>
      <c r="E12" s="52">
        <v>7.0174771542298078E-2</v>
      </c>
    </row>
    <row r="13" spans="1:5">
      <c r="A13" s="49" t="s">
        <v>77</v>
      </c>
      <c r="B13" s="52">
        <f>SKEW(DataCopy!A1:A51)</f>
        <v>-0.13515734541270541</v>
      </c>
      <c r="C13" s="52">
        <v>0.14797121055950507</v>
      </c>
      <c r="D13" s="52">
        <v>0.13516399263022266</v>
      </c>
      <c r="E13" s="52">
        <v>-3.1881277200508498E-2</v>
      </c>
    </row>
    <row r="14" spans="1:5">
      <c r="A14" s="49" t="s">
        <v>78</v>
      </c>
      <c r="B14" s="52">
        <f>KURT(DataCopy!A1:A51)</f>
        <v>-0.18617199976824539</v>
      </c>
      <c r="C14" s="52">
        <v>-0.33911968561418204</v>
      </c>
      <c r="D14" s="52">
        <v>-0.81935530831386227</v>
      </c>
      <c r="E14" s="52">
        <v>-0.16417402673805181</v>
      </c>
    </row>
    <row r="15" spans="1:5">
      <c r="A15" s="49" t="s">
        <v>79</v>
      </c>
      <c r="B15" s="51">
        <f>COUNT(DataCopy!A1:A51)</f>
        <v>50</v>
      </c>
      <c r="C15" s="54">
        <v>50</v>
      </c>
      <c r="D15" s="54">
        <v>50</v>
      </c>
      <c r="E15" s="54">
        <v>50</v>
      </c>
    </row>
    <row r="16" spans="1:5">
      <c r="A16" s="49" t="s">
        <v>80</v>
      </c>
      <c r="B16" s="52">
        <f>B11/SQRT(B15)</f>
        <v>4.2384296283276592E-2</v>
      </c>
      <c r="C16" s="52">
        <v>7.2492082607801558E-2</v>
      </c>
      <c r="D16" s="52">
        <v>7.8963308451664133E-2</v>
      </c>
      <c r="E16" s="52">
        <v>4.8529393575608655E-2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DCB8-C9E2-4985-8150-8BC48D405D7D}">
  <dimension ref="A1:F51"/>
  <sheetViews>
    <sheetView topLeftCell="A11" zoomScale="70" zoomScaleNormal="70" workbookViewId="0">
      <selection activeCell="I4" sqref="I4"/>
    </sheetView>
  </sheetViews>
  <sheetFormatPr defaultRowHeight="14.25"/>
  <cols>
    <col min="1" max="1" width="15.265625" customWidth="1"/>
    <col min="2" max="3" width="15.33203125" customWidth="1"/>
    <col min="4" max="4" width="10.59765625" customWidth="1"/>
    <col min="5" max="5" width="11.1328125" customWidth="1"/>
    <col min="6" max="6" width="16.06640625" customWidth="1"/>
  </cols>
  <sheetData>
    <row r="1" spans="1:6" ht="28.5">
      <c r="A1" s="87" t="s">
        <v>62</v>
      </c>
      <c r="B1" s="88" t="s">
        <v>61</v>
      </c>
      <c r="C1" s="87" t="s">
        <v>63</v>
      </c>
      <c r="D1" s="88" t="s">
        <v>25</v>
      </c>
      <c r="E1" s="87" t="s">
        <v>146</v>
      </c>
      <c r="F1" s="89" t="s">
        <v>64</v>
      </c>
    </row>
    <row r="2" spans="1:6">
      <c r="A2" s="5">
        <v>7.5</v>
      </c>
      <c r="B2" s="5">
        <v>2.75</v>
      </c>
      <c r="C2" s="5">
        <v>5.25</v>
      </c>
      <c r="D2" s="5">
        <v>0</v>
      </c>
      <c r="E2" s="5">
        <f>C2*D2</f>
        <v>0</v>
      </c>
      <c r="F2" s="90">
        <v>4.5</v>
      </c>
    </row>
    <row r="3" spans="1:6">
      <c r="A3" s="5">
        <v>8</v>
      </c>
      <c r="B3" s="5">
        <v>2</v>
      </c>
      <c r="C3" s="5">
        <v>5.5</v>
      </c>
      <c r="D3" s="5">
        <v>0</v>
      </c>
      <c r="E3" s="5">
        <f t="shared" ref="E3:E51" si="0">C3*D3</f>
        <v>0</v>
      </c>
      <c r="F3" s="90">
        <v>4.75</v>
      </c>
    </row>
    <row r="4" spans="1:6">
      <c r="A4" s="5">
        <v>8</v>
      </c>
      <c r="B4" s="5">
        <v>2.5</v>
      </c>
      <c r="C4" s="5">
        <v>5.75</v>
      </c>
      <c r="D4" s="5">
        <v>0</v>
      </c>
      <c r="E4" s="5">
        <f t="shared" si="0"/>
        <v>0</v>
      </c>
      <c r="F4" s="90">
        <v>5</v>
      </c>
    </row>
    <row r="5" spans="1:6">
      <c r="A5" s="5">
        <v>8</v>
      </c>
      <c r="B5" s="5">
        <v>2.5</v>
      </c>
      <c r="C5" s="5">
        <v>5.25</v>
      </c>
      <c r="D5" s="5">
        <v>1</v>
      </c>
      <c r="E5" s="5">
        <f t="shared" si="0"/>
        <v>5.25</v>
      </c>
      <c r="F5" s="90">
        <v>4.5</v>
      </c>
    </row>
    <row r="6" spans="1:6">
      <c r="A6" s="5">
        <v>7.75</v>
      </c>
      <c r="B6" s="5">
        <v>2.75</v>
      </c>
      <c r="C6" s="5">
        <v>6</v>
      </c>
      <c r="D6" s="5">
        <v>1</v>
      </c>
      <c r="E6" s="5">
        <f t="shared" si="0"/>
        <v>6</v>
      </c>
      <c r="F6" s="90">
        <v>5</v>
      </c>
    </row>
    <row r="7" spans="1:6">
      <c r="A7" s="5">
        <v>8</v>
      </c>
      <c r="B7" s="5">
        <v>1.5</v>
      </c>
      <c r="C7" s="5">
        <v>5</v>
      </c>
      <c r="D7" s="5">
        <v>0</v>
      </c>
      <c r="E7" s="5">
        <f t="shared" si="0"/>
        <v>0</v>
      </c>
      <c r="F7" s="90">
        <v>4.5</v>
      </c>
    </row>
    <row r="8" spans="1:6">
      <c r="A8" s="5">
        <v>8.25</v>
      </c>
      <c r="B8" s="5">
        <v>2.25</v>
      </c>
      <c r="C8" s="5">
        <v>6</v>
      </c>
      <c r="D8" s="5">
        <v>1</v>
      </c>
      <c r="E8" s="5">
        <f t="shared" si="0"/>
        <v>6</v>
      </c>
      <c r="F8" s="90">
        <v>5</v>
      </c>
    </row>
    <row r="9" spans="1:6">
      <c r="A9" s="5">
        <v>8.5</v>
      </c>
      <c r="B9" s="5">
        <v>2</v>
      </c>
      <c r="C9" s="5">
        <v>5.5</v>
      </c>
      <c r="D9" s="5">
        <v>1</v>
      </c>
      <c r="E9" s="5">
        <f t="shared" si="0"/>
        <v>5.5</v>
      </c>
      <c r="F9" s="90">
        <v>4</v>
      </c>
    </row>
    <row r="10" spans="1:6">
      <c r="A10" s="5">
        <v>7.5</v>
      </c>
      <c r="B10" s="5">
        <v>2.75</v>
      </c>
      <c r="C10" s="5">
        <v>5.75</v>
      </c>
      <c r="D10" s="5">
        <v>1</v>
      </c>
      <c r="E10" s="5">
        <f t="shared" si="0"/>
        <v>5.75</v>
      </c>
      <c r="F10" s="90">
        <v>5</v>
      </c>
    </row>
    <row r="11" spans="1:6">
      <c r="A11" s="5">
        <v>8</v>
      </c>
      <c r="B11" s="5">
        <v>2.25</v>
      </c>
      <c r="C11" s="5">
        <v>5.25</v>
      </c>
      <c r="D11" s="5">
        <v>0</v>
      </c>
      <c r="E11" s="5">
        <f t="shared" si="0"/>
        <v>0</v>
      </c>
      <c r="F11" s="90">
        <v>5</v>
      </c>
    </row>
    <row r="12" spans="1:6">
      <c r="A12" s="5">
        <v>8.5</v>
      </c>
      <c r="B12" s="5">
        <v>3</v>
      </c>
      <c r="C12" s="5">
        <v>5.75</v>
      </c>
      <c r="D12" s="5">
        <v>1</v>
      </c>
      <c r="E12" s="5">
        <f t="shared" si="0"/>
        <v>5.75</v>
      </c>
      <c r="F12" s="90">
        <v>5</v>
      </c>
    </row>
    <row r="13" spans="1:6">
      <c r="A13" s="5">
        <v>8.25</v>
      </c>
      <c r="B13" s="5">
        <v>2.25</v>
      </c>
      <c r="C13" s="5">
        <v>6</v>
      </c>
      <c r="D13" s="5">
        <v>0</v>
      </c>
      <c r="E13" s="5">
        <f t="shared" si="0"/>
        <v>0</v>
      </c>
      <c r="F13" s="90">
        <v>5</v>
      </c>
    </row>
    <row r="14" spans="1:6">
      <c r="A14" s="5">
        <v>8</v>
      </c>
      <c r="B14" s="5">
        <v>2.75</v>
      </c>
      <c r="C14" s="5">
        <v>5.5</v>
      </c>
      <c r="D14" s="5">
        <v>0</v>
      </c>
      <c r="E14" s="5">
        <f t="shared" si="0"/>
        <v>0</v>
      </c>
      <c r="F14" s="90">
        <v>5.25</v>
      </c>
    </row>
    <row r="15" spans="1:6">
      <c r="A15" s="5">
        <v>8</v>
      </c>
      <c r="B15" s="5">
        <v>2.25</v>
      </c>
      <c r="C15" s="5">
        <v>4.5</v>
      </c>
      <c r="D15" s="5">
        <v>1</v>
      </c>
      <c r="E15" s="5">
        <f t="shared" si="0"/>
        <v>4.5</v>
      </c>
      <c r="F15" s="90">
        <v>4.25</v>
      </c>
    </row>
    <row r="16" spans="1:6">
      <c r="A16" s="5">
        <v>8</v>
      </c>
      <c r="B16" s="5">
        <v>2.75</v>
      </c>
      <c r="C16" s="5">
        <v>5.75</v>
      </c>
      <c r="D16" s="5">
        <v>1</v>
      </c>
      <c r="E16" s="5">
        <f t="shared" si="0"/>
        <v>5.75</v>
      </c>
      <c r="F16" s="90">
        <v>4.75</v>
      </c>
    </row>
    <row r="17" spans="1:6">
      <c r="A17" s="5">
        <v>8.5</v>
      </c>
      <c r="B17" s="5">
        <v>2</v>
      </c>
      <c r="C17" s="5">
        <v>6.5</v>
      </c>
      <c r="D17" s="5">
        <v>0</v>
      </c>
      <c r="E17" s="5">
        <f t="shared" si="0"/>
        <v>0</v>
      </c>
      <c r="F17" s="90">
        <v>5.5</v>
      </c>
    </row>
    <row r="18" spans="1:6">
      <c r="A18" s="5">
        <v>8.5</v>
      </c>
      <c r="B18" s="5">
        <v>1.75</v>
      </c>
      <c r="C18" s="5">
        <v>6.25</v>
      </c>
      <c r="D18" s="5">
        <v>1</v>
      </c>
      <c r="E18" s="5">
        <f t="shared" si="0"/>
        <v>6.25</v>
      </c>
      <c r="F18" s="90">
        <v>5.25</v>
      </c>
    </row>
    <row r="19" spans="1:6">
      <c r="A19" s="5">
        <v>8.25</v>
      </c>
      <c r="B19" s="5">
        <v>1.75</v>
      </c>
      <c r="C19" s="5">
        <v>6.25</v>
      </c>
      <c r="D19" s="5">
        <v>1</v>
      </c>
      <c r="E19" s="5">
        <f t="shared" si="0"/>
        <v>6.25</v>
      </c>
      <c r="F19" s="90">
        <v>5.25</v>
      </c>
    </row>
    <row r="20" spans="1:6">
      <c r="A20" s="5">
        <v>8.25</v>
      </c>
      <c r="B20" s="5">
        <v>2.75</v>
      </c>
      <c r="C20" s="5">
        <v>5</v>
      </c>
      <c r="D20" s="5">
        <v>0</v>
      </c>
      <c r="E20" s="5">
        <f t="shared" si="0"/>
        <v>0</v>
      </c>
      <c r="F20" s="90">
        <v>4.75</v>
      </c>
    </row>
    <row r="21" spans="1:6">
      <c r="A21" s="5">
        <v>8</v>
      </c>
      <c r="B21" s="5">
        <v>3.5</v>
      </c>
      <c r="C21" s="5">
        <v>5</v>
      </c>
      <c r="D21" s="5">
        <v>0</v>
      </c>
      <c r="E21" s="5">
        <f t="shared" si="0"/>
        <v>0</v>
      </c>
      <c r="F21" s="90">
        <v>5.5</v>
      </c>
    </row>
    <row r="22" spans="1:6">
      <c r="A22" s="5">
        <v>8.25</v>
      </c>
      <c r="B22" s="5">
        <v>2.25</v>
      </c>
      <c r="C22" s="5">
        <v>4.75</v>
      </c>
      <c r="D22" s="5">
        <v>1</v>
      </c>
      <c r="E22" s="5">
        <f t="shared" si="0"/>
        <v>4.75</v>
      </c>
      <c r="F22" s="90">
        <v>4.75</v>
      </c>
    </row>
    <row r="23" spans="1:6">
      <c r="A23" s="5">
        <v>8.5</v>
      </c>
      <c r="B23" s="5">
        <v>2.75</v>
      </c>
      <c r="C23" s="5">
        <v>4.75</v>
      </c>
      <c r="D23" s="5">
        <v>1</v>
      </c>
      <c r="E23" s="5">
        <f t="shared" si="0"/>
        <v>4.75</v>
      </c>
      <c r="F23" s="90">
        <v>4.5</v>
      </c>
    </row>
    <row r="24" spans="1:6">
      <c r="A24" s="5">
        <v>8.5</v>
      </c>
      <c r="B24" s="5">
        <v>2.75</v>
      </c>
      <c r="C24" s="5">
        <v>5.75</v>
      </c>
      <c r="D24" s="5">
        <v>0</v>
      </c>
      <c r="E24" s="5">
        <f t="shared" si="0"/>
        <v>0</v>
      </c>
      <c r="F24" s="90">
        <v>4.75</v>
      </c>
    </row>
    <row r="25" spans="1:6">
      <c r="A25" s="5">
        <v>8.25</v>
      </c>
      <c r="B25" s="5">
        <v>3.25</v>
      </c>
      <c r="C25" s="5">
        <v>5</v>
      </c>
      <c r="D25" s="5">
        <v>0</v>
      </c>
      <c r="E25" s="5">
        <f t="shared" si="0"/>
        <v>0</v>
      </c>
      <c r="F25" s="90">
        <v>4.75</v>
      </c>
    </row>
    <row r="26" spans="1:6">
      <c r="A26" s="5">
        <v>8</v>
      </c>
      <c r="B26" s="5">
        <v>2.5</v>
      </c>
      <c r="C26" s="5">
        <v>5</v>
      </c>
      <c r="D26" s="5">
        <v>1</v>
      </c>
      <c r="E26" s="5">
        <f t="shared" si="0"/>
        <v>5</v>
      </c>
      <c r="F26" s="90">
        <v>4.5</v>
      </c>
    </row>
    <row r="27" spans="1:6">
      <c r="A27" s="5">
        <v>8</v>
      </c>
      <c r="B27" s="5">
        <v>2.25</v>
      </c>
      <c r="C27" s="5">
        <v>5.25</v>
      </c>
      <c r="D27" s="5">
        <v>1</v>
      </c>
      <c r="E27" s="5">
        <f t="shared" si="0"/>
        <v>5.25</v>
      </c>
      <c r="F27" s="90">
        <v>4.5</v>
      </c>
    </row>
    <row r="28" spans="1:6">
      <c r="A28" s="5">
        <v>8</v>
      </c>
      <c r="B28" s="5">
        <v>3.75</v>
      </c>
      <c r="C28" s="5">
        <v>6.25</v>
      </c>
      <c r="D28" s="5">
        <v>1</v>
      </c>
      <c r="E28" s="5">
        <f t="shared" si="0"/>
        <v>6.25</v>
      </c>
      <c r="F28" s="90">
        <v>5.5</v>
      </c>
    </row>
    <row r="29" spans="1:6">
      <c r="A29" s="5">
        <v>8.25</v>
      </c>
      <c r="B29" s="5">
        <v>3</v>
      </c>
      <c r="C29" s="5">
        <v>5.75</v>
      </c>
      <c r="D29" s="5">
        <v>0</v>
      </c>
      <c r="E29" s="5">
        <f t="shared" si="0"/>
        <v>0</v>
      </c>
      <c r="F29" s="90">
        <v>5.25</v>
      </c>
    </row>
    <row r="30" spans="1:6">
      <c r="A30" s="5">
        <v>8</v>
      </c>
      <c r="B30" s="5">
        <v>2.25</v>
      </c>
      <c r="C30" s="5">
        <v>6</v>
      </c>
      <c r="D30" s="5">
        <v>0</v>
      </c>
      <c r="E30" s="5">
        <f t="shared" si="0"/>
        <v>0</v>
      </c>
      <c r="F30" s="90">
        <v>4.75</v>
      </c>
    </row>
    <row r="31" spans="1:6">
      <c r="A31" s="5">
        <v>8</v>
      </c>
      <c r="B31" s="5">
        <v>2.5</v>
      </c>
      <c r="C31" s="5">
        <v>5.75</v>
      </c>
      <c r="D31" s="5">
        <v>0</v>
      </c>
      <c r="E31" s="5">
        <f t="shared" si="0"/>
        <v>0</v>
      </c>
      <c r="F31" s="90">
        <v>5.25</v>
      </c>
    </row>
    <row r="32" spans="1:6">
      <c r="A32" s="5">
        <v>7.75</v>
      </c>
      <c r="B32" s="5">
        <v>2.75</v>
      </c>
      <c r="C32" s="5">
        <v>5.5</v>
      </c>
      <c r="D32" s="5">
        <v>0</v>
      </c>
      <c r="E32" s="5">
        <f t="shared" si="0"/>
        <v>0</v>
      </c>
      <c r="F32" s="90">
        <v>4.5</v>
      </c>
    </row>
    <row r="33" spans="1:6">
      <c r="A33" s="5">
        <v>7.75</v>
      </c>
      <c r="B33" s="5">
        <v>1.75</v>
      </c>
      <c r="C33" s="5">
        <v>6.5</v>
      </c>
      <c r="D33" s="5">
        <v>0</v>
      </c>
      <c r="E33" s="5">
        <f t="shared" si="0"/>
        <v>0</v>
      </c>
      <c r="F33" s="90">
        <v>4.75</v>
      </c>
    </row>
    <row r="34" spans="1:6">
      <c r="A34" s="5">
        <v>8.5</v>
      </c>
      <c r="B34" s="5">
        <v>2</v>
      </c>
      <c r="C34" s="5">
        <v>6.25</v>
      </c>
      <c r="D34" s="5">
        <v>1</v>
      </c>
      <c r="E34" s="5">
        <f t="shared" si="0"/>
        <v>6.25</v>
      </c>
      <c r="F34" s="90">
        <v>5.5</v>
      </c>
    </row>
    <row r="35" spans="1:6">
      <c r="A35" s="5">
        <v>8.25</v>
      </c>
      <c r="B35" s="5">
        <v>3</v>
      </c>
      <c r="C35" s="5">
        <v>5.75</v>
      </c>
      <c r="D35" s="5">
        <v>1</v>
      </c>
      <c r="E35" s="5">
        <f t="shared" si="0"/>
        <v>5.75</v>
      </c>
      <c r="F35" s="90">
        <v>5</v>
      </c>
    </row>
    <row r="36" spans="1:6">
      <c r="A36" s="5">
        <v>8</v>
      </c>
      <c r="B36" s="5">
        <v>3</v>
      </c>
      <c r="C36" s="5">
        <v>5.25</v>
      </c>
      <c r="D36" s="5">
        <v>0</v>
      </c>
      <c r="E36" s="5">
        <f t="shared" si="0"/>
        <v>0</v>
      </c>
      <c r="F36" s="90">
        <v>5.25</v>
      </c>
    </row>
    <row r="37" spans="1:6">
      <c r="A37" s="5">
        <v>8.25</v>
      </c>
      <c r="B37" s="5">
        <v>2.75</v>
      </c>
      <c r="C37" s="5">
        <v>5.5</v>
      </c>
      <c r="D37" s="5">
        <v>1</v>
      </c>
      <c r="E37" s="5">
        <f t="shared" si="0"/>
        <v>5.5</v>
      </c>
      <c r="F37" s="90">
        <v>5</v>
      </c>
    </row>
    <row r="38" spans="1:6">
      <c r="A38" s="5">
        <v>8</v>
      </c>
      <c r="B38" s="5">
        <v>2.75</v>
      </c>
      <c r="C38" s="5">
        <v>5.75</v>
      </c>
      <c r="D38" s="5">
        <v>0</v>
      </c>
      <c r="E38" s="5">
        <f t="shared" si="0"/>
        <v>0</v>
      </c>
      <c r="F38" s="90">
        <v>5.5</v>
      </c>
    </row>
    <row r="39" spans="1:6">
      <c r="A39" s="5">
        <v>8.25</v>
      </c>
      <c r="B39" s="5">
        <v>1.75</v>
      </c>
      <c r="C39" s="5">
        <v>6.25</v>
      </c>
      <c r="D39" s="5">
        <v>1</v>
      </c>
      <c r="E39" s="5">
        <f t="shared" si="0"/>
        <v>6.25</v>
      </c>
      <c r="F39" s="90">
        <v>5.25</v>
      </c>
    </row>
    <row r="40" spans="1:6">
      <c r="A40" s="5">
        <v>8.5</v>
      </c>
      <c r="B40" s="5">
        <v>2.25</v>
      </c>
      <c r="C40" s="5">
        <v>4.75</v>
      </c>
      <c r="D40" s="5">
        <v>1</v>
      </c>
      <c r="E40" s="5">
        <f t="shared" si="0"/>
        <v>4.75</v>
      </c>
      <c r="F40" s="90">
        <v>4.5</v>
      </c>
    </row>
    <row r="41" spans="1:6">
      <c r="A41" s="5">
        <v>8.75</v>
      </c>
      <c r="B41" s="5">
        <v>2.5</v>
      </c>
      <c r="C41" s="5">
        <v>5</v>
      </c>
      <c r="D41" s="5">
        <v>0</v>
      </c>
      <c r="E41" s="5">
        <f t="shared" si="0"/>
        <v>0</v>
      </c>
      <c r="F41" s="90">
        <v>5</v>
      </c>
    </row>
    <row r="42" spans="1:6">
      <c r="A42" s="5">
        <v>8.25</v>
      </c>
      <c r="B42" s="5">
        <v>2</v>
      </c>
      <c r="C42" s="5">
        <v>5.25</v>
      </c>
      <c r="D42" s="5">
        <v>0</v>
      </c>
      <c r="E42" s="5">
        <f t="shared" si="0"/>
        <v>0</v>
      </c>
      <c r="F42" s="90">
        <v>4.75</v>
      </c>
    </row>
    <row r="43" spans="1:6">
      <c r="A43" s="5">
        <v>7.75</v>
      </c>
      <c r="B43" s="5">
        <v>2.5</v>
      </c>
      <c r="C43" s="5">
        <v>5.5</v>
      </c>
      <c r="D43" s="5">
        <v>0</v>
      </c>
      <c r="E43" s="5">
        <f t="shared" si="0"/>
        <v>0</v>
      </c>
      <c r="F43" s="90">
        <v>4.75</v>
      </c>
    </row>
    <row r="44" spans="1:6">
      <c r="A44" s="5">
        <v>8.25</v>
      </c>
      <c r="B44" s="5">
        <v>3</v>
      </c>
      <c r="C44" s="5">
        <v>6.5</v>
      </c>
      <c r="D44" s="5">
        <v>0</v>
      </c>
      <c r="E44" s="5">
        <f t="shared" si="0"/>
        <v>0</v>
      </c>
      <c r="F44" s="90">
        <v>5</v>
      </c>
    </row>
    <row r="45" spans="1:6">
      <c r="A45" s="5">
        <v>7.5</v>
      </c>
      <c r="B45" s="5">
        <v>2.25</v>
      </c>
      <c r="C45" s="5">
        <v>6.5</v>
      </c>
      <c r="D45" s="5">
        <v>1</v>
      </c>
      <c r="E45" s="5">
        <f t="shared" si="0"/>
        <v>6.5</v>
      </c>
      <c r="F45" s="90">
        <v>4.5</v>
      </c>
    </row>
    <row r="46" spans="1:6">
      <c r="A46" s="5">
        <v>7.75</v>
      </c>
      <c r="B46" s="5">
        <v>1.75</v>
      </c>
      <c r="C46" s="5">
        <v>5.25</v>
      </c>
      <c r="D46" s="5">
        <v>0</v>
      </c>
      <c r="E46" s="5">
        <f t="shared" si="0"/>
        <v>0</v>
      </c>
      <c r="F46" s="90">
        <v>5</v>
      </c>
    </row>
    <row r="47" spans="1:6">
      <c r="A47" s="5">
        <v>8.25</v>
      </c>
      <c r="B47" s="5">
        <v>1.5</v>
      </c>
      <c r="C47" s="5">
        <v>5.75</v>
      </c>
      <c r="D47" s="5">
        <v>1</v>
      </c>
      <c r="E47" s="5">
        <f t="shared" si="0"/>
        <v>5.75</v>
      </c>
      <c r="F47" s="90">
        <v>5</v>
      </c>
    </row>
    <row r="48" spans="1:6">
      <c r="A48" s="5">
        <v>8.25</v>
      </c>
      <c r="B48" s="5">
        <v>3</v>
      </c>
      <c r="C48" s="5">
        <v>6.75</v>
      </c>
      <c r="D48" s="5">
        <v>0</v>
      </c>
      <c r="E48" s="5">
        <f t="shared" si="0"/>
        <v>0</v>
      </c>
      <c r="F48" s="90">
        <v>4.75</v>
      </c>
    </row>
    <row r="49" spans="1:6">
      <c r="A49" s="5">
        <v>8.5</v>
      </c>
      <c r="B49" s="5">
        <v>2</v>
      </c>
      <c r="C49" s="5">
        <v>6.5</v>
      </c>
      <c r="D49" s="5">
        <v>1</v>
      </c>
      <c r="E49" s="5">
        <f t="shared" si="0"/>
        <v>6.5</v>
      </c>
      <c r="F49" s="90">
        <v>4.75</v>
      </c>
    </row>
    <row r="50" spans="1:6">
      <c r="A50" s="5">
        <v>8</v>
      </c>
      <c r="B50" s="5">
        <v>3</v>
      </c>
      <c r="C50" s="5">
        <v>5</v>
      </c>
      <c r="D50" s="5">
        <v>1</v>
      </c>
      <c r="E50" s="5">
        <f t="shared" si="0"/>
        <v>5</v>
      </c>
      <c r="F50" s="90">
        <v>4.75</v>
      </c>
    </row>
    <row r="51" spans="1:6">
      <c r="A51" s="5">
        <v>8.75</v>
      </c>
      <c r="B51" s="5">
        <v>1.75</v>
      </c>
      <c r="C51" s="5">
        <v>5.25</v>
      </c>
      <c r="D51" s="5">
        <v>0</v>
      </c>
      <c r="E51" s="5">
        <f t="shared" si="0"/>
        <v>0</v>
      </c>
      <c r="F51" s="90">
        <v>4.75</v>
      </c>
    </row>
  </sheetData>
  <autoFilter ref="A1:F51" xr:uid="{3FFA9D54-765F-4F14-98F5-2B604FDF515A}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8C50-43BE-E146-A54E-7DD3DBB2EF18}">
  <sheetPr>
    <tabColor rgb="FFFFC000"/>
  </sheetPr>
  <dimension ref="A1:AO53"/>
  <sheetViews>
    <sheetView zoomScale="71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9" sqref="J9"/>
    </sheetView>
  </sheetViews>
  <sheetFormatPr defaultColWidth="10.6640625" defaultRowHeight="14.25"/>
  <cols>
    <col min="1" max="1" width="11.6640625" style="2" customWidth="1"/>
    <col min="2" max="6" width="10.6640625" style="2"/>
    <col min="7" max="7" width="16.796875" style="2" customWidth="1"/>
    <col min="8" max="28" width="10.6640625" style="2"/>
    <col min="29" max="29" width="13.796875" style="2" customWidth="1"/>
    <col min="30" max="16384" width="10.6640625" style="2"/>
  </cols>
  <sheetData>
    <row r="1" spans="1:41" ht="14.65" thickBot="1">
      <c r="A1" s="16"/>
      <c r="B1" s="16"/>
      <c r="C1" s="16"/>
      <c r="D1" s="16"/>
      <c r="E1" s="16"/>
      <c r="F1" s="16"/>
      <c r="G1" s="16"/>
      <c r="H1" s="16" t="s">
        <v>52</v>
      </c>
      <c r="I1" s="16"/>
      <c r="J1" s="16"/>
      <c r="K1" s="16"/>
      <c r="L1" s="16"/>
      <c r="M1" s="16" t="s">
        <v>53</v>
      </c>
      <c r="N1" s="16"/>
      <c r="O1" s="16"/>
      <c r="P1" s="16"/>
      <c r="Q1" s="16"/>
      <c r="R1" s="16" t="s">
        <v>54</v>
      </c>
      <c r="S1" s="16"/>
      <c r="T1" s="16"/>
      <c r="U1" s="16"/>
      <c r="V1" s="16"/>
      <c r="W1" s="16" t="s">
        <v>50</v>
      </c>
      <c r="X1" s="16"/>
      <c r="Y1" s="16"/>
      <c r="Z1" s="16"/>
      <c r="AA1" s="16" t="s">
        <v>51</v>
      </c>
    </row>
    <row r="2" spans="1:41" ht="54" customHeight="1">
      <c r="A2" s="27"/>
      <c r="B2" s="123" t="s">
        <v>29</v>
      </c>
      <c r="C2" s="104"/>
      <c r="D2" s="104"/>
      <c r="E2" s="104"/>
      <c r="F2" s="104"/>
      <c r="G2" s="105"/>
      <c r="H2" s="106" t="s">
        <v>55</v>
      </c>
      <c r="I2" s="107"/>
      <c r="J2" s="107"/>
      <c r="K2" s="108"/>
      <c r="L2" s="32"/>
      <c r="M2" s="109" t="s">
        <v>22</v>
      </c>
      <c r="N2" s="110"/>
      <c r="O2" s="110"/>
      <c r="P2" s="111"/>
      <c r="Q2" s="34"/>
      <c r="R2" s="106" t="s">
        <v>59</v>
      </c>
      <c r="S2" s="107"/>
      <c r="T2" s="107"/>
      <c r="U2" s="108"/>
      <c r="V2" s="32"/>
      <c r="W2" s="115" t="s">
        <v>56</v>
      </c>
      <c r="X2" s="116"/>
      <c r="Y2" s="116"/>
      <c r="Z2" s="117"/>
      <c r="AA2" s="112" t="s">
        <v>57</v>
      </c>
      <c r="AB2" s="113"/>
      <c r="AC2" s="113"/>
      <c r="AD2" s="114"/>
      <c r="AE2" s="38"/>
      <c r="AF2" s="37" t="s">
        <v>60</v>
      </c>
    </row>
    <row r="3" spans="1:41" s="3" customFormat="1" ht="68.75" customHeight="1">
      <c r="A3" s="28" t="s">
        <v>30</v>
      </c>
      <c r="B3" s="20" t="s">
        <v>23</v>
      </c>
      <c r="C3" s="19" t="s">
        <v>24</v>
      </c>
      <c r="D3" s="4" t="s">
        <v>25</v>
      </c>
      <c r="E3" s="4" t="s">
        <v>26</v>
      </c>
      <c r="F3" s="4" t="s">
        <v>27</v>
      </c>
      <c r="G3" s="21" t="s">
        <v>28</v>
      </c>
      <c r="H3" s="20" t="s">
        <v>2</v>
      </c>
      <c r="I3" s="4" t="s">
        <v>3</v>
      </c>
      <c r="J3" s="4" t="s">
        <v>4</v>
      </c>
      <c r="K3" s="21" t="s">
        <v>5</v>
      </c>
      <c r="L3" s="35" t="s">
        <v>62</v>
      </c>
      <c r="M3" s="20" t="s">
        <v>6</v>
      </c>
      <c r="N3" s="4" t="s">
        <v>7</v>
      </c>
      <c r="O3" s="4" t="s">
        <v>8</v>
      </c>
      <c r="P3" s="21" t="s">
        <v>9</v>
      </c>
      <c r="Q3" s="36" t="s">
        <v>61</v>
      </c>
      <c r="R3" s="20" t="s">
        <v>10</v>
      </c>
      <c r="S3" s="4" t="s">
        <v>11</v>
      </c>
      <c r="T3" s="4" t="s">
        <v>12</v>
      </c>
      <c r="U3" s="21" t="s">
        <v>13</v>
      </c>
      <c r="V3" s="35" t="s">
        <v>63</v>
      </c>
      <c r="W3" s="20" t="s">
        <v>18</v>
      </c>
      <c r="X3" s="4" t="s">
        <v>19</v>
      </c>
      <c r="Y3" s="4" t="s">
        <v>20</v>
      </c>
      <c r="Z3" s="21" t="s">
        <v>21</v>
      </c>
      <c r="AA3" s="20" t="s">
        <v>14</v>
      </c>
      <c r="AB3" s="4" t="s">
        <v>15</v>
      </c>
      <c r="AC3" s="4" t="s">
        <v>16</v>
      </c>
      <c r="AD3" s="21" t="s">
        <v>17</v>
      </c>
      <c r="AE3" s="43" t="s">
        <v>64</v>
      </c>
      <c r="AI3" s="2"/>
      <c r="AJ3" s="2"/>
      <c r="AK3" s="2"/>
      <c r="AL3" s="2"/>
      <c r="AM3" s="2"/>
      <c r="AN3" s="2"/>
      <c r="AO3" s="2"/>
    </row>
    <row r="4" spans="1:41">
      <c r="A4" s="29">
        <v>1</v>
      </c>
      <c r="B4" s="22">
        <v>32</v>
      </c>
      <c r="C4" s="5">
        <v>4</v>
      </c>
      <c r="D4" s="5">
        <v>2</v>
      </c>
      <c r="E4" s="5">
        <v>9</v>
      </c>
      <c r="F4" s="5">
        <v>7</v>
      </c>
      <c r="G4" s="23">
        <v>1</v>
      </c>
      <c r="H4" s="22">
        <v>7</v>
      </c>
      <c r="I4" s="5">
        <v>8</v>
      </c>
      <c r="J4" s="5">
        <v>7</v>
      </c>
      <c r="K4" s="23">
        <v>8</v>
      </c>
      <c r="L4" s="33">
        <v>7.5</v>
      </c>
      <c r="M4" s="22">
        <v>4</v>
      </c>
      <c r="N4" s="5">
        <v>1</v>
      </c>
      <c r="O4" s="5">
        <v>3</v>
      </c>
      <c r="P4" s="23">
        <v>3</v>
      </c>
      <c r="Q4" s="33">
        <v>2.75</v>
      </c>
      <c r="R4" s="22">
        <v>5</v>
      </c>
      <c r="S4" s="5">
        <v>4</v>
      </c>
      <c r="T4" s="5">
        <v>6</v>
      </c>
      <c r="U4" s="23">
        <v>6</v>
      </c>
      <c r="V4" s="33">
        <v>5.25</v>
      </c>
      <c r="W4" s="22">
        <v>6</v>
      </c>
      <c r="X4" s="31">
        <v>7</v>
      </c>
      <c r="Y4" s="5">
        <v>6</v>
      </c>
      <c r="Z4" s="23">
        <v>7</v>
      </c>
      <c r="AA4" s="22">
        <v>5</v>
      </c>
      <c r="AB4" s="5">
        <v>5</v>
      </c>
      <c r="AC4" s="5">
        <v>4</v>
      </c>
      <c r="AD4" s="23">
        <v>4</v>
      </c>
      <c r="AE4" s="39">
        <v>4.5</v>
      </c>
    </row>
    <row r="5" spans="1:41">
      <c r="A5" s="29">
        <v>2</v>
      </c>
      <c r="B5" s="22">
        <v>20</v>
      </c>
      <c r="C5" s="5">
        <v>5</v>
      </c>
      <c r="D5" s="5">
        <v>2</v>
      </c>
      <c r="E5" s="5">
        <v>9</v>
      </c>
      <c r="F5" s="5">
        <v>6</v>
      </c>
      <c r="G5" s="23">
        <v>2</v>
      </c>
      <c r="H5" s="22">
        <v>9</v>
      </c>
      <c r="I5" s="5">
        <v>9</v>
      </c>
      <c r="J5" s="5">
        <v>7</v>
      </c>
      <c r="K5" s="23">
        <v>7</v>
      </c>
      <c r="L5" s="33">
        <v>8</v>
      </c>
      <c r="M5" s="22">
        <v>2</v>
      </c>
      <c r="N5" s="5">
        <v>1</v>
      </c>
      <c r="O5" s="5">
        <v>3</v>
      </c>
      <c r="P5" s="23">
        <v>2</v>
      </c>
      <c r="Q5" s="33">
        <v>2</v>
      </c>
      <c r="R5" s="22">
        <v>6</v>
      </c>
      <c r="S5" s="5">
        <v>6</v>
      </c>
      <c r="T5" s="5">
        <v>4</v>
      </c>
      <c r="U5" s="23">
        <v>6</v>
      </c>
      <c r="V5" s="33">
        <v>5.5</v>
      </c>
      <c r="W5" s="22">
        <v>6</v>
      </c>
      <c r="X5" s="5">
        <v>7</v>
      </c>
      <c r="Y5" s="5">
        <v>6</v>
      </c>
      <c r="Z5" s="23">
        <v>7</v>
      </c>
      <c r="AA5" s="22">
        <v>5</v>
      </c>
      <c r="AB5" s="5">
        <v>6</v>
      </c>
      <c r="AC5" s="5">
        <v>4</v>
      </c>
      <c r="AD5" s="23">
        <v>4</v>
      </c>
      <c r="AE5" s="39">
        <v>4.75</v>
      </c>
    </row>
    <row r="6" spans="1:41">
      <c r="A6" s="29">
        <v>3</v>
      </c>
      <c r="B6" s="22">
        <v>45</v>
      </c>
      <c r="C6" s="5">
        <v>1</v>
      </c>
      <c r="D6" s="5">
        <v>2</v>
      </c>
      <c r="E6" s="5">
        <v>1</v>
      </c>
      <c r="F6" s="5">
        <v>5</v>
      </c>
      <c r="G6" s="23">
        <v>2</v>
      </c>
      <c r="H6" s="22">
        <v>8</v>
      </c>
      <c r="I6" s="5">
        <v>8</v>
      </c>
      <c r="J6" s="5">
        <v>9</v>
      </c>
      <c r="K6" s="23">
        <v>7</v>
      </c>
      <c r="L6" s="33">
        <v>8</v>
      </c>
      <c r="M6" s="22">
        <v>2</v>
      </c>
      <c r="N6" s="5">
        <v>2</v>
      </c>
      <c r="O6" s="5">
        <v>3</v>
      </c>
      <c r="P6" s="23">
        <v>3</v>
      </c>
      <c r="Q6" s="33">
        <v>2.5</v>
      </c>
      <c r="R6" s="22">
        <v>5</v>
      </c>
      <c r="S6" s="5">
        <v>4</v>
      </c>
      <c r="T6" s="5">
        <v>7</v>
      </c>
      <c r="U6" s="23">
        <v>7</v>
      </c>
      <c r="V6" s="33">
        <v>5.75</v>
      </c>
      <c r="W6" s="22">
        <v>6</v>
      </c>
      <c r="X6" s="5">
        <v>7</v>
      </c>
      <c r="Y6" s="5">
        <v>7</v>
      </c>
      <c r="Z6" s="23">
        <v>7</v>
      </c>
      <c r="AA6" s="22">
        <v>5</v>
      </c>
      <c r="AB6" s="5">
        <v>5</v>
      </c>
      <c r="AC6" s="5">
        <v>5</v>
      </c>
      <c r="AD6" s="23">
        <v>5</v>
      </c>
      <c r="AE6" s="39">
        <v>5</v>
      </c>
    </row>
    <row r="7" spans="1:41">
      <c r="A7" s="29">
        <v>4</v>
      </c>
      <c r="B7" s="22">
        <v>39</v>
      </c>
      <c r="C7" s="5">
        <v>5</v>
      </c>
      <c r="D7" s="5">
        <v>3</v>
      </c>
      <c r="E7" s="5">
        <v>4</v>
      </c>
      <c r="F7" s="5">
        <v>7</v>
      </c>
      <c r="G7" s="23">
        <v>1</v>
      </c>
      <c r="H7" s="22">
        <v>8</v>
      </c>
      <c r="I7" s="5">
        <v>9</v>
      </c>
      <c r="J7" s="5">
        <v>8</v>
      </c>
      <c r="K7" s="23">
        <v>7</v>
      </c>
      <c r="L7" s="33">
        <v>8</v>
      </c>
      <c r="M7" s="22">
        <v>3</v>
      </c>
      <c r="N7" s="5">
        <v>4</v>
      </c>
      <c r="O7" s="5">
        <v>2</v>
      </c>
      <c r="P7" s="23">
        <v>1</v>
      </c>
      <c r="Q7" s="33">
        <v>2.5</v>
      </c>
      <c r="R7" s="22">
        <v>7</v>
      </c>
      <c r="S7" s="5">
        <v>5</v>
      </c>
      <c r="T7" s="5">
        <v>5</v>
      </c>
      <c r="U7" s="23">
        <v>4</v>
      </c>
      <c r="V7" s="33">
        <v>5.25</v>
      </c>
      <c r="W7" s="22">
        <v>6</v>
      </c>
      <c r="X7" s="5">
        <v>7</v>
      </c>
      <c r="Y7" s="5">
        <v>6</v>
      </c>
      <c r="Z7" s="23">
        <v>7</v>
      </c>
      <c r="AA7" s="22">
        <v>4</v>
      </c>
      <c r="AB7" s="5">
        <v>5</v>
      </c>
      <c r="AC7" s="5">
        <v>4</v>
      </c>
      <c r="AD7" s="23">
        <v>5</v>
      </c>
      <c r="AE7" s="39">
        <v>4.5</v>
      </c>
    </row>
    <row r="8" spans="1:41">
      <c r="A8" s="29">
        <v>5</v>
      </c>
      <c r="B8" s="22">
        <v>19</v>
      </c>
      <c r="C8" s="5">
        <v>1</v>
      </c>
      <c r="D8" s="5">
        <v>1</v>
      </c>
      <c r="E8" s="5">
        <v>3</v>
      </c>
      <c r="F8" s="5">
        <v>3</v>
      </c>
      <c r="G8" s="23">
        <v>1</v>
      </c>
      <c r="H8" s="22">
        <v>7</v>
      </c>
      <c r="I8" s="5">
        <v>8</v>
      </c>
      <c r="J8" s="5">
        <v>8</v>
      </c>
      <c r="K8" s="23">
        <v>8</v>
      </c>
      <c r="L8" s="33">
        <v>7.75</v>
      </c>
      <c r="M8" s="22">
        <v>2</v>
      </c>
      <c r="N8" s="5">
        <v>1</v>
      </c>
      <c r="O8" s="5">
        <v>4</v>
      </c>
      <c r="P8" s="23">
        <v>4</v>
      </c>
      <c r="Q8" s="33">
        <v>2.75</v>
      </c>
      <c r="R8" s="22">
        <v>7</v>
      </c>
      <c r="S8" s="5">
        <v>7</v>
      </c>
      <c r="T8" s="5">
        <v>6</v>
      </c>
      <c r="U8" s="23">
        <v>4</v>
      </c>
      <c r="V8" s="33">
        <v>6</v>
      </c>
      <c r="W8" s="22">
        <v>6</v>
      </c>
      <c r="X8" s="5">
        <v>6</v>
      </c>
      <c r="Y8" s="5">
        <v>7</v>
      </c>
      <c r="Z8" s="23">
        <v>7</v>
      </c>
      <c r="AA8" s="22">
        <v>6</v>
      </c>
      <c r="AB8" s="5">
        <v>5</v>
      </c>
      <c r="AC8" s="5">
        <v>4</v>
      </c>
      <c r="AD8" s="23">
        <v>5</v>
      </c>
      <c r="AE8" s="39">
        <v>5</v>
      </c>
    </row>
    <row r="9" spans="1:41">
      <c r="A9" s="29">
        <v>6</v>
      </c>
      <c r="B9" s="22">
        <v>20</v>
      </c>
      <c r="C9" s="5">
        <v>5</v>
      </c>
      <c r="D9" s="5">
        <v>2</v>
      </c>
      <c r="E9" s="5">
        <v>9</v>
      </c>
      <c r="F9" s="5">
        <v>3</v>
      </c>
      <c r="G9" s="23">
        <v>2</v>
      </c>
      <c r="H9" s="22">
        <v>9</v>
      </c>
      <c r="I9" s="5">
        <v>8</v>
      </c>
      <c r="J9" s="5">
        <v>8</v>
      </c>
      <c r="K9" s="23">
        <v>7</v>
      </c>
      <c r="L9" s="33">
        <v>8</v>
      </c>
      <c r="M9" s="22">
        <v>1</v>
      </c>
      <c r="N9" s="5">
        <v>1</v>
      </c>
      <c r="O9" s="5">
        <v>2</v>
      </c>
      <c r="P9" s="23">
        <v>2</v>
      </c>
      <c r="Q9" s="33">
        <v>1.5</v>
      </c>
      <c r="R9" s="22">
        <v>4</v>
      </c>
      <c r="S9" s="5">
        <v>6</v>
      </c>
      <c r="T9" s="5">
        <v>5</v>
      </c>
      <c r="U9" s="23">
        <v>5</v>
      </c>
      <c r="V9" s="33">
        <v>5</v>
      </c>
      <c r="W9" s="22">
        <v>5</v>
      </c>
      <c r="X9" s="5">
        <v>7</v>
      </c>
      <c r="Y9" s="5">
        <v>6</v>
      </c>
      <c r="Z9" s="23">
        <v>6</v>
      </c>
      <c r="AA9" s="22">
        <v>5</v>
      </c>
      <c r="AB9" s="5">
        <v>5</v>
      </c>
      <c r="AC9" s="5">
        <v>4</v>
      </c>
      <c r="AD9" s="23">
        <v>4</v>
      </c>
      <c r="AE9" s="39">
        <v>4.5</v>
      </c>
    </row>
    <row r="10" spans="1:41">
      <c r="A10" s="29">
        <v>7</v>
      </c>
      <c r="B10" s="22">
        <v>24</v>
      </c>
      <c r="C10" s="5">
        <v>3</v>
      </c>
      <c r="D10" s="5">
        <v>1</v>
      </c>
      <c r="E10" s="5">
        <v>1</v>
      </c>
      <c r="F10" s="5">
        <v>4</v>
      </c>
      <c r="G10" s="23">
        <v>2</v>
      </c>
      <c r="H10" s="22">
        <v>9</v>
      </c>
      <c r="I10" s="5">
        <v>9</v>
      </c>
      <c r="J10" s="5">
        <v>8</v>
      </c>
      <c r="K10" s="23">
        <v>7</v>
      </c>
      <c r="L10" s="33">
        <v>8.25</v>
      </c>
      <c r="M10" s="22">
        <v>2</v>
      </c>
      <c r="N10" s="5">
        <v>1</v>
      </c>
      <c r="O10" s="5">
        <v>4</v>
      </c>
      <c r="P10" s="23">
        <v>2</v>
      </c>
      <c r="Q10" s="33">
        <v>2.25</v>
      </c>
      <c r="R10" s="22">
        <v>7</v>
      </c>
      <c r="S10" s="5">
        <v>7</v>
      </c>
      <c r="T10" s="5">
        <v>5</v>
      </c>
      <c r="U10" s="23">
        <v>5</v>
      </c>
      <c r="V10" s="33">
        <v>6</v>
      </c>
      <c r="W10" s="22">
        <v>6</v>
      </c>
      <c r="X10" s="5">
        <v>7</v>
      </c>
      <c r="Y10" s="5">
        <v>8</v>
      </c>
      <c r="Z10" s="23">
        <v>7</v>
      </c>
      <c r="AA10" s="22">
        <v>6</v>
      </c>
      <c r="AB10" s="5">
        <v>5</v>
      </c>
      <c r="AC10" s="5">
        <v>4</v>
      </c>
      <c r="AD10" s="23">
        <v>5</v>
      </c>
      <c r="AE10" s="39">
        <v>5</v>
      </c>
    </row>
    <row r="11" spans="1:41">
      <c r="A11" s="29">
        <v>8</v>
      </c>
      <c r="B11" s="22">
        <v>45</v>
      </c>
      <c r="C11" s="5">
        <v>2</v>
      </c>
      <c r="D11" s="5">
        <v>4</v>
      </c>
      <c r="E11" s="5">
        <v>3</v>
      </c>
      <c r="F11" s="5">
        <v>3</v>
      </c>
      <c r="G11" s="23">
        <v>2</v>
      </c>
      <c r="H11" s="22">
        <v>9</v>
      </c>
      <c r="I11" s="5">
        <v>9</v>
      </c>
      <c r="J11" s="5">
        <v>8</v>
      </c>
      <c r="K11" s="23">
        <v>8</v>
      </c>
      <c r="L11" s="33">
        <v>8.5</v>
      </c>
      <c r="M11" s="22">
        <v>2</v>
      </c>
      <c r="N11" s="5">
        <v>2</v>
      </c>
      <c r="O11" s="5">
        <v>1</v>
      </c>
      <c r="P11" s="23">
        <v>3</v>
      </c>
      <c r="Q11" s="33">
        <v>2</v>
      </c>
      <c r="R11" s="22">
        <v>4</v>
      </c>
      <c r="S11" s="5">
        <v>6</v>
      </c>
      <c r="T11" s="5">
        <v>6</v>
      </c>
      <c r="U11" s="23">
        <v>6</v>
      </c>
      <c r="V11" s="33">
        <v>5.5</v>
      </c>
      <c r="W11" s="22">
        <v>6</v>
      </c>
      <c r="X11" s="5">
        <v>7</v>
      </c>
      <c r="Y11" s="5">
        <v>8</v>
      </c>
      <c r="Z11" s="23">
        <v>6</v>
      </c>
      <c r="AA11" s="22">
        <v>4</v>
      </c>
      <c r="AB11" s="5">
        <v>4</v>
      </c>
      <c r="AC11" s="5">
        <v>4</v>
      </c>
      <c r="AD11" s="23">
        <v>4</v>
      </c>
      <c r="AE11" s="39">
        <v>4</v>
      </c>
    </row>
    <row r="12" spans="1:41">
      <c r="A12" s="29">
        <v>9</v>
      </c>
      <c r="B12" s="22">
        <v>18</v>
      </c>
      <c r="C12" s="5">
        <v>7</v>
      </c>
      <c r="D12" s="5">
        <v>4</v>
      </c>
      <c r="E12" s="5">
        <v>7</v>
      </c>
      <c r="F12" s="5">
        <v>2</v>
      </c>
      <c r="G12" s="23">
        <v>1</v>
      </c>
      <c r="H12" s="22">
        <v>7</v>
      </c>
      <c r="I12" s="5">
        <v>9</v>
      </c>
      <c r="J12" s="5">
        <v>7</v>
      </c>
      <c r="K12" s="23">
        <v>7</v>
      </c>
      <c r="L12" s="33">
        <v>7.5</v>
      </c>
      <c r="M12" s="22">
        <v>3</v>
      </c>
      <c r="N12" s="5">
        <v>4</v>
      </c>
      <c r="O12" s="5">
        <v>3</v>
      </c>
      <c r="P12" s="23">
        <v>1</v>
      </c>
      <c r="Q12" s="33">
        <v>2.75</v>
      </c>
      <c r="R12" s="22">
        <v>4</v>
      </c>
      <c r="S12" s="5">
        <v>7</v>
      </c>
      <c r="T12" s="5">
        <v>6</v>
      </c>
      <c r="U12" s="23">
        <v>6</v>
      </c>
      <c r="V12" s="33">
        <v>5.75</v>
      </c>
      <c r="W12" s="22">
        <v>8</v>
      </c>
      <c r="X12" s="5">
        <v>6</v>
      </c>
      <c r="Y12" s="5">
        <v>7</v>
      </c>
      <c r="Z12" s="23">
        <v>7</v>
      </c>
      <c r="AA12" s="22">
        <v>5</v>
      </c>
      <c r="AB12" s="5">
        <v>5</v>
      </c>
      <c r="AC12" s="5">
        <v>4</v>
      </c>
      <c r="AD12" s="23">
        <v>6</v>
      </c>
      <c r="AE12" s="39">
        <v>5</v>
      </c>
    </row>
    <row r="13" spans="1:41">
      <c r="A13" s="29">
        <v>10</v>
      </c>
      <c r="B13" s="22">
        <v>18</v>
      </c>
      <c r="C13" s="5">
        <v>4</v>
      </c>
      <c r="D13" s="5">
        <v>2</v>
      </c>
      <c r="E13" s="5">
        <v>9</v>
      </c>
      <c r="F13" s="5">
        <v>8</v>
      </c>
      <c r="G13" s="23">
        <v>1</v>
      </c>
      <c r="H13" s="22">
        <v>7</v>
      </c>
      <c r="I13" s="5">
        <v>8</v>
      </c>
      <c r="J13" s="5">
        <v>9</v>
      </c>
      <c r="K13" s="23">
        <v>8</v>
      </c>
      <c r="L13" s="33">
        <v>8</v>
      </c>
      <c r="M13" s="22">
        <v>1</v>
      </c>
      <c r="N13" s="5">
        <v>4</v>
      </c>
      <c r="O13" s="5">
        <v>1</v>
      </c>
      <c r="P13" s="23">
        <v>3</v>
      </c>
      <c r="Q13" s="33">
        <v>2.25</v>
      </c>
      <c r="R13" s="22">
        <v>5</v>
      </c>
      <c r="S13" s="5">
        <v>6</v>
      </c>
      <c r="T13" s="5">
        <v>4</v>
      </c>
      <c r="U13" s="23">
        <v>6</v>
      </c>
      <c r="V13" s="33">
        <v>5.25</v>
      </c>
      <c r="W13" s="22">
        <v>7</v>
      </c>
      <c r="X13" s="5">
        <v>7</v>
      </c>
      <c r="Y13" s="5">
        <v>7</v>
      </c>
      <c r="Z13" s="23">
        <v>7</v>
      </c>
      <c r="AA13" s="22">
        <v>5</v>
      </c>
      <c r="AB13" s="5">
        <v>5</v>
      </c>
      <c r="AC13" s="5">
        <v>5</v>
      </c>
      <c r="AD13" s="23">
        <v>5</v>
      </c>
      <c r="AE13" s="39">
        <v>5</v>
      </c>
    </row>
    <row r="14" spans="1:41">
      <c r="A14" s="29">
        <v>11</v>
      </c>
      <c r="B14" s="22">
        <v>36</v>
      </c>
      <c r="C14" s="5">
        <v>5</v>
      </c>
      <c r="D14" s="5">
        <v>1</v>
      </c>
      <c r="E14" s="5">
        <v>1</v>
      </c>
      <c r="F14" s="5">
        <v>5</v>
      </c>
      <c r="G14" s="23">
        <v>2</v>
      </c>
      <c r="H14" s="22">
        <v>9</v>
      </c>
      <c r="I14" s="5">
        <v>9</v>
      </c>
      <c r="J14" s="5">
        <v>9</v>
      </c>
      <c r="K14" s="23">
        <v>7</v>
      </c>
      <c r="L14" s="33">
        <v>8.5</v>
      </c>
      <c r="M14" s="22">
        <v>1</v>
      </c>
      <c r="N14" s="5">
        <v>4</v>
      </c>
      <c r="O14" s="5">
        <v>3</v>
      </c>
      <c r="P14" s="23">
        <v>4</v>
      </c>
      <c r="Q14" s="33">
        <v>3</v>
      </c>
      <c r="R14" s="22">
        <v>7</v>
      </c>
      <c r="S14" s="5">
        <v>6</v>
      </c>
      <c r="T14" s="5">
        <v>4</v>
      </c>
      <c r="U14" s="23">
        <v>6</v>
      </c>
      <c r="V14" s="33">
        <v>5.75</v>
      </c>
      <c r="W14" s="22">
        <v>8</v>
      </c>
      <c r="X14" s="5">
        <v>8</v>
      </c>
      <c r="Y14" s="5">
        <v>7</v>
      </c>
      <c r="Z14" s="23">
        <v>8</v>
      </c>
      <c r="AA14" s="22">
        <v>4</v>
      </c>
      <c r="AB14" s="5">
        <v>5</v>
      </c>
      <c r="AC14" s="5">
        <v>6</v>
      </c>
      <c r="AD14" s="23">
        <v>5</v>
      </c>
      <c r="AE14" s="39">
        <v>5</v>
      </c>
    </row>
    <row r="15" spans="1:41">
      <c r="A15" s="29">
        <v>12</v>
      </c>
      <c r="B15" s="22">
        <v>21</v>
      </c>
      <c r="C15" s="5">
        <v>4</v>
      </c>
      <c r="D15" s="5">
        <v>2</v>
      </c>
      <c r="E15" s="5">
        <v>8</v>
      </c>
      <c r="F15" s="5">
        <v>4</v>
      </c>
      <c r="G15" s="23">
        <v>1</v>
      </c>
      <c r="H15" s="22">
        <v>9</v>
      </c>
      <c r="I15" s="5">
        <v>8</v>
      </c>
      <c r="J15" s="5">
        <v>7</v>
      </c>
      <c r="K15" s="23">
        <v>9</v>
      </c>
      <c r="L15" s="33">
        <v>8.25</v>
      </c>
      <c r="M15" s="22">
        <v>3</v>
      </c>
      <c r="N15" s="5">
        <v>4</v>
      </c>
      <c r="O15" s="5">
        <v>1</v>
      </c>
      <c r="P15" s="23">
        <v>1</v>
      </c>
      <c r="Q15" s="33">
        <v>2.25</v>
      </c>
      <c r="R15" s="22">
        <v>7</v>
      </c>
      <c r="S15" s="5">
        <v>4</v>
      </c>
      <c r="T15" s="5">
        <v>7</v>
      </c>
      <c r="U15" s="23">
        <v>6</v>
      </c>
      <c r="V15" s="33">
        <v>6</v>
      </c>
      <c r="W15" s="22">
        <v>8</v>
      </c>
      <c r="X15" s="5">
        <v>7</v>
      </c>
      <c r="Y15" s="5">
        <v>8</v>
      </c>
      <c r="Z15" s="23">
        <v>7</v>
      </c>
      <c r="AA15" s="22">
        <v>4</v>
      </c>
      <c r="AB15" s="5">
        <v>5</v>
      </c>
      <c r="AC15" s="5">
        <v>6</v>
      </c>
      <c r="AD15" s="23">
        <v>5</v>
      </c>
      <c r="AE15" s="39">
        <v>5</v>
      </c>
    </row>
    <row r="16" spans="1:41">
      <c r="A16" s="29">
        <v>13</v>
      </c>
      <c r="B16" s="22">
        <v>31</v>
      </c>
      <c r="C16" s="5">
        <v>5</v>
      </c>
      <c r="D16" s="5">
        <v>2</v>
      </c>
      <c r="E16" s="5">
        <v>8</v>
      </c>
      <c r="F16" s="5">
        <v>2</v>
      </c>
      <c r="G16" s="23">
        <v>2</v>
      </c>
      <c r="H16" s="22">
        <v>9</v>
      </c>
      <c r="I16" s="5">
        <v>8</v>
      </c>
      <c r="J16" s="5">
        <v>7</v>
      </c>
      <c r="K16" s="23">
        <v>8</v>
      </c>
      <c r="L16" s="33">
        <v>8</v>
      </c>
      <c r="M16" s="22">
        <v>4</v>
      </c>
      <c r="N16" s="5">
        <v>2</v>
      </c>
      <c r="O16" s="5">
        <v>3</v>
      </c>
      <c r="P16" s="23">
        <v>2</v>
      </c>
      <c r="Q16" s="33">
        <v>2.75</v>
      </c>
      <c r="R16" s="22">
        <v>4</v>
      </c>
      <c r="S16" s="5">
        <v>6</v>
      </c>
      <c r="T16" s="5">
        <v>7</v>
      </c>
      <c r="U16" s="23">
        <v>5</v>
      </c>
      <c r="V16" s="33">
        <v>5.5</v>
      </c>
      <c r="W16" s="22">
        <v>9</v>
      </c>
      <c r="X16" s="5">
        <v>6</v>
      </c>
      <c r="Y16" s="5">
        <v>8</v>
      </c>
      <c r="Z16" s="23">
        <v>6</v>
      </c>
      <c r="AA16" s="22">
        <v>5</v>
      </c>
      <c r="AB16" s="5">
        <v>5</v>
      </c>
      <c r="AC16" s="5">
        <v>6</v>
      </c>
      <c r="AD16" s="23">
        <v>5</v>
      </c>
      <c r="AE16" s="39">
        <v>5.25</v>
      </c>
    </row>
    <row r="17" spans="1:31">
      <c r="A17" s="29">
        <v>14</v>
      </c>
      <c r="B17" s="22">
        <v>42</v>
      </c>
      <c r="C17" s="5">
        <v>3</v>
      </c>
      <c r="D17" s="5">
        <v>1</v>
      </c>
      <c r="E17" s="5">
        <v>4</v>
      </c>
      <c r="F17" s="5">
        <v>2</v>
      </c>
      <c r="G17" s="23">
        <v>1</v>
      </c>
      <c r="H17" s="22">
        <v>8</v>
      </c>
      <c r="I17" s="5">
        <v>8</v>
      </c>
      <c r="J17" s="5">
        <v>8</v>
      </c>
      <c r="K17" s="23">
        <v>8</v>
      </c>
      <c r="L17" s="33">
        <v>8</v>
      </c>
      <c r="M17" s="22">
        <v>2</v>
      </c>
      <c r="N17" s="5">
        <v>2</v>
      </c>
      <c r="O17" s="5">
        <v>1</v>
      </c>
      <c r="P17" s="23">
        <v>4</v>
      </c>
      <c r="Q17" s="33">
        <v>2.25</v>
      </c>
      <c r="R17" s="22">
        <v>5</v>
      </c>
      <c r="S17" s="5">
        <v>4</v>
      </c>
      <c r="T17" s="5">
        <v>5</v>
      </c>
      <c r="U17" s="23">
        <v>4</v>
      </c>
      <c r="V17" s="33">
        <v>4.5</v>
      </c>
      <c r="W17" s="22">
        <v>7</v>
      </c>
      <c r="X17" s="5">
        <v>8</v>
      </c>
      <c r="Y17" s="5">
        <v>6</v>
      </c>
      <c r="Z17" s="23">
        <v>6</v>
      </c>
      <c r="AA17" s="22">
        <v>4</v>
      </c>
      <c r="AB17" s="5">
        <v>5</v>
      </c>
      <c r="AC17" s="5">
        <v>4</v>
      </c>
      <c r="AD17" s="23">
        <v>4</v>
      </c>
      <c r="AE17" s="39">
        <v>4.25</v>
      </c>
    </row>
    <row r="18" spans="1:31">
      <c r="A18" s="29">
        <v>15</v>
      </c>
      <c r="B18" s="22">
        <v>41</v>
      </c>
      <c r="C18" s="5">
        <v>7</v>
      </c>
      <c r="D18" s="5">
        <v>1</v>
      </c>
      <c r="E18" s="5">
        <v>9</v>
      </c>
      <c r="F18" s="5">
        <v>4</v>
      </c>
      <c r="G18" s="23">
        <v>1</v>
      </c>
      <c r="H18" s="22">
        <v>8</v>
      </c>
      <c r="I18" s="5">
        <v>8</v>
      </c>
      <c r="J18" s="5">
        <v>7</v>
      </c>
      <c r="K18" s="23">
        <v>9</v>
      </c>
      <c r="L18" s="33">
        <v>8</v>
      </c>
      <c r="M18" s="22">
        <v>4</v>
      </c>
      <c r="N18" s="5">
        <v>3</v>
      </c>
      <c r="O18" s="5">
        <v>3</v>
      </c>
      <c r="P18" s="23">
        <v>1</v>
      </c>
      <c r="Q18" s="33">
        <v>2.75</v>
      </c>
      <c r="R18" s="22">
        <v>7</v>
      </c>
      <c r="S18" s="5">
        <v>6</v>
      </c>
      <c r="T18" s="5">
        <v>5</v>
      </c>
      <c r="U18" s="23">
        <v>5</v>
      </c>
      <c r="V18" s="33">
        <v>5.75</v>
      </c>
      <c r="W18" s="22">
        <v>5</v>
      </c>
      <c r="X18" s="5">
        <v>7</v>
      </c>
      <c r="Y18" s="5">
        <v>7</v>
      </c>
      <c r="Z18" s="23">
        <v>6</v>
      </c>
      <c r="AA18" s="22">
        <v>5</v>
      </c>
      <c r="AB18" s="5">
        <v>4</v>
      </c>
      <c r="AC18" s="5">
        <v>5</v>
      </c>
      <c r="AD18" s="23">
        <v>5</v>
      </c>
      <c r="AE18" s="39">
        <v>4.75</v>
      </c>
    </row>
    <row r="19" spans="1:31">
      <c r="A19" s="29">
        <v>16</v>
      </c>
      <c r="B19" s="22">
        <v>40</v>
      </c>
      <c r="C19" s="5">
        <v>3</v>
      </c>
      <c r="D19" s="5">
        <v>2</v>
      </c>
      <c r="E19" s="5">
        <v>2</v>
      </c>
      <c r="F19" s="5">
        <v>2</v>
      </c>
      <c r="G19" s="23">
        <v>2</v>
      </c>
      <c r="H19" s="22">
        <v>9</v>
      </c>
      <c r="I19" s="5">
        <v>9</v>
      </c>
      <c r="J19" s="5">
        <v>7</v>
      </c>
      <c r="K19" s="23">
        <v>9</v>
      </c>
      <c r="L19" s="33">
        <v>8.5</v>
      </c>
      <c r="M19" s="22">
        <v>1</v>
      </c>
      <c r="N19" s="5">
        <v>3</v>
      </c>
      <c r="O19" s="5">
        <v>2</v>
      </c>
      <c r="P19" s="23">
        <v>2</v>
      </c>
      <c r="Q19" s="33">
        <v>2</v>
      </c>
      <c r="R19" s="22">
        <v>7</v>
      </c>
      <c r="S19" s="5">
        <v>7</v>
      </c>
      <c r="T19" s="5">
        <v>5</v>
      </c>
      <c r="U19" s="23">
        <v>7</v>
      </c>
      <c r="V19" s="33">
        <v>6.5</v>
      </c>
      <c r="W19" s="22">
        <v>8</v>
      </c>
      <c r="X19" s="5">
        <v>8</v>
      </c>
      <c r="Y19" s="5">
        <v>7</v>
      </c>
      <c r="Z19" s="23">
        <v>7</v>
      </c>
      <c r="AA19" s="22">
        <v>6</v>
      </c>
      <c r="AB19" s="5">
        <v>5</v>
      </c>
      <c r="AC19" s="5">
        <v>6</v>
      </c>
      <c r="AD19" s="23">
        <v>5</v>
      </c>
      <c r="AE19" s="39">
        <v>5.5</v>
      </c>
    </row>
    <row r="20" spans="1:31">
      <c r="A20" s="29">
        <v>17</v>
      </c>
      <c r="B20" s="22">
        <v>20</v>
      </c>
      <c r="C20" s="5">
        <v>1</v>
      </c>
      <c r="D20" s="5">
        <v>4</v>
      </c>
      <c r="E20" s="5">
        <v>6</v>
      </c>
      <c r="F20" s="5">
        <v>5</v>
      </c>
      <c r="G20" s="23">
        <v>2</v>
      </c>
      <c r="H20" s="22">
        <v>9</v>
      </c>
      <c r="I20" s="5">
        <v>9</v>
      </c>
      <c r="J20" s="5">
        <v>9</v>
      </c>
      <c r="K20" s="23">
        <v>7</v>
      </c>
      <c r="L20" s="33">
        <v>8.5</v>
      </c>
      <c r="M20" s="22">
        <v>3</v>
      </c>
      <c r="N20" s="5">
        <v>1</v>
      </c>
      <c r="O20" s="5">
        <v>1</v>
      </c>
      <c r="P20" s="23">
        <v>2</v>
      </c>
      <c r="Q20" s="33">
        <v>1.75</v>
      </c>
      <c r="R20" s="22">
        <v>6</v>
      </c>
      <c r="S20" s="5">
        <v>6</v>
      </c>
      <c r="T20" s="5">
        <v>7</v>
      </c>
      <c r="U20" s="23">
        <v>6</v>
      </c>
      <c r="V20" s="33">
        <v>6.25</v>
      </c>
      <c r="W20" s="22">
        <v>7</v>
      </c>
      <c r="X20" s="5">
        <v>6</v>
      </c>
      <c r="Y20" s="5">
        <v>6</v>
      </c>
      <c r="Z20" s="23">
        <v>7</v>
      </c>
      <c r="AA20" s="22">
        <v>5</v>
      </c>
      <c r="AB20" s="5">
        <v>6</v>
      </c>
      <c r="AC20" s="5">
        <v>5</v>
      </c>
      <c r="AD20" s="23">
        <v>5</v>
      </c>
      <c r="AE20" s="39">
        <v>5.25</v>
      </c>
    </row>
    <row r="21" spans="1:31">
      <c r="A21" s="29">
        <v>18</v>
      </c>
      <c r="B21" s="22">
        <v>26</v>
      </c>
      <c r="C21" s="5">
        <v>5</v>
      </c>
      <c r="D21" s="5">
        <v>1</v>
      </c>
      <c r="E21" s="5">
        <v>5</v>
      </c>
      <c r="F21" s="5">
        <v>3</v>
      </c>
      <c r="G21" s="23">
        <v>2</v>
      </c>
      <c r="H21" s="22">
        <v>9</v>
      </c>
      <c r="I21" s="5">
        <v>8</v>
      </c>
      <c r="J21" s="5">
        <v>7</v>
      </c>
      <c r="K21" s="23">
        <v>9</v>
      </c>
      <c r="L21" s="33">
        <v>8.25</v>
      </c>
      <c r="M21" s="22">
        <v>3</v>
      </c>
      <c r="N21" s="5">
        <v>1</v>
      </c>
      <c r="O21" s="5">
        <v>1</v>
      </c>
      <c r="P21" s="23">
        <v>2</v>
      </c>
      <c r="Q21" s="33">
        <v>1.75</v>
      </c>
      <c r="R21" s="22">
        <v>6</v>
      </c>
      <c r="S21" s="5">
        <v>7</v>
      </c>
      <c r="T21" s="5">
        <v>7</v>
      </c>
      <c r="U21" s="23">
        <v>5</v>
      </c>
      <c r="V21" s="33">
        <v>6.25</v>
      </c>
      <c r="W21" s="22">
        <v>7</v>
      </c>
      <c r="X21" s="5">
        <v>7</v>
      </c>
      <c r="Y21" s="5">
        <v>6</v>
      </c>
      <c r="Z21" s="23">
        <v>7</v>
      </c>
      <c r="AA21" s="22">
        <v>5</v>
      </c>
      <c r="AB21" s="5">
        <v>5</v>
      </c>
      <c r="AC21" s="5">
        <v>5</v>
      </c>
      <c r="AD21" s="23">
        <v>6</v>
      </c>
      <c r="AE21" s="39">
        <v>5.25</v>
      </c>
    </row>
    <row r="22" spans="1:31">
      <c r="A22" s="29">
        <v>19</v>
      </c>
      <c r="B22" s="22">
        <v>23</v>
      </c>
      <c r="C22" s="5">
        <v>2</v>
      </c>
      <c r="D22" s="5">
        <v>2</v>
      </c>
      <c r="E22" s="5">
        <v>9</v>
      </c>
      <c r="F22" s="5">
        <v>5</v>
      </c>
      <c r="G22" s="23">
        <v>2</v>
      </c>
      <c r="H22" s="22">
        <v>7</v>
      </c>
      <c r="I22" s="5">
        <v>9</v>
      </c>
      <c r="J22" s="5">
        <v>8</v>
      </c>
      <c r="K22" s="23">
        <v>9</v>
      </c>
      <c r="L22" s="33">
        <v>8.25</v>
      </c>
      <c r="M22" s="22">
        <v>3</v>
      </c>
      <c r="N22" s="5">
        <v>2</v>
      </c>
      <c r="O22" s="5">
        <v>2</v>
      </c>
      <c r="P22" s="23">
        <v>4</v>
      </c>
      <c r="Q22" s="33">
        <v>2.75</v>
      </c>
      <c r="R22" s="22">
        <v>6</v>
      </c>
      <c r="S22" s="5">
        <v>4</v>
      </c>
      <c r="T22" s="5">
        <v>4</v>
      </c>
      <c r="U22" s="23">
        <v>6</v>
      </c>
      <c r="V22" s="33">
        <v>5</v>
      </c>
      <c r="W22" s="22">
        <v>8</v>
      </c>
      <c r="X22" s="5">
        <v>7</v>
      </c>
      <c r="Y22" s="5">
        <v>7</v>
      </c>
      <c r="Z22" s="23">
        <v>7</v>
      </c>
      <c r="AA22" s="22">
        <v>5</v>
      </c>
      <c r="AB22" s="5">
        <v>5</v>
      </c>
      <c r="AC22" s="5">
        <v>5</v>
      </c>
      <c r="AD22" s="23">
        <v>4</v>
      </c>
      <c r="AE22" s="39">
        <v>4.75</v>
      </c>
    </row>
    <row r="23" spans="1:31">
      <c r="A23" s="29">
        <v>20</v>
      </c>
      <c r="B23" s="22">
        <v>39</v>
      </c>
      <c r="C23" s="5">
        <v>1</v>
      </c>
      <c r="D23" s="5">
        <v>2</v>
      </c>
      <c r="E23" s="5">
        <v>9</v>
      </c>
      <c r="F23" s="5">
        <v>8</v>
      </c>
      <c r="G23" s="23">
        <v>2</v>
      </c>
      <c r="H23" s="22">
        <v>7</v>
      </c>
      <c r="I23" s="5">
        <v>9</v>
      </c>
      <c r="J23" s="5">
        <v>9</v>
      </c>
      <c r="K23" s="23">
        <v>7</v>
      </c>
      <c r="L23" s="33">
        <v>8</v>
      </c>
      <c r="M23" s="22">
        <v>4</v>
      </c>
      <c r="N23" s="5">
        <v>4</v>
      </c>
      <c r="O23" s="5">
        <v>4</v>
      </c>
      <c r="P23" s="23">
        <v>2</v>
      </c>
      <c r="Q23" s="33">
        <v>3.5</v>
      </c>
      <c r="R23" s="22">
        <v>5</v>
      </c>
      <c r="S23" s="5">
        <v>7</v>
      </c>
      <c r="T23" s="5">
        <v>4</v>
      </c>
      <c r="U23" s="23">
        <v>4</v>
      </c>
      <c r="V23" s="33">
        <v>5</v>
      </c>
      <c r="W23" s="22">
        <v>8</v>
      </c>
      <c r="X23" s="5">
        <v>6</v>
      </c>
      <c r="Y23" s="5">
        <v>7</v>
      </c>
      <c r="Z23" s="23">
        <v>7</v>
      </c>
      <c r="AA23" s="22">
        <v>5</v>
      </c>
      <c r="AB23" s="5">
        <v>6</v>
      </c>
      <c r="AC23" s="5">
        <v>6</v>
      </c>
      <c r="AD23" s="23">
        <v>5</v>
      </c>
      <c r="AE23" s="39">
        <v>5.5</v>
      </c>
    </row>
    <row r="24" spans="1:31">
      <c r="A24" s="29">
        <v>21</v>
      </c>
      <c r="B24" s="22">
        <v>37</v>
      </c>
      <c r="C24" s="5">
        <v>6</v>
      </c>
      <c r="D24" s="5">
        <v>1</v>
      </c>
      <c r="E24" s="5">
        <v>5</v>
      </c>
      <c r="F24" s="5">
        <v>5</v>
      </c>
      <c r="G24" s="23">
        <v>2</v>
      </c>
      <c r="H24" s="22">
        <v>9</v>
      </c>
      <c r="I24" s="5">
        <v>8</v>
      </c>
      <c r="J24" s="5">
        <v>8</v>
      </c>
      <c r="K24" s="23">
        <v>8</v>
      </c>
      <c r="L24" s="33">
        <v>8.25</v>
      </c>
      <c r="M24" s="22">
        <v>1</v>
      </c>
      <c r="N24" s="5">
        <v>4</v>
      </c>
      <c r="O24" s="5">
        <v>3</v>
      </c>
      <c r="P24" s="23">
        <v>1</v>
      </c>
      <c r="Q24" s="33">
        <v>2.25</v>
      </c>
      <c r="R24" s="22">
        <v>6</v>
      </c>
      <c r="S24" s="5">
        <v>4</v>
      </c>
      <c r="T24" s="5">
        <v>5</v>
      </c>
      <c r="U24" s="23">
        <v>4</v>
      </c>
      <c r="V24" s="33">
        <v>4.75</v>
      </c>
      <c r="W24" s="22">
        <v>7</v>
      </c>
      <c r="X24" s="5">
        <v>8</v>
      </c>
      <c r="Y24" s="5">
        <v>6</v>
      </c>
      <c r="Z24" s="23">
        <v>6</v>
      </c>
      <c r="AA24" s="22">
        <v>5</v>
      </c>
      <c r="AB24" s="5">
        <v>5</v>
      </c>
      <c r="AC24" s="5">
        <v>5</v>
      </c>
      <c r="AD24" s="23">
        <v>4</v>
      </c>
      <c r="AE24" s="39">
        <v>4.75</v>
      </c>
    </row>
    <row r="25" spans="1:31">
      <c r="A25" s="29">
        <v>22</v>
      </c>
      <c r="B25" s="22">
        <v>27</v>
      </c>
      <c r="C25" s="5">
        <v>7</v>
      </c>
      <c r="D25" s="5">
        <v>1</v>
      </c>
      <c r="E25" s="5">
        <v>8</v>
      </c>
      <c r="F25" s="5">
        <v>6</v>
      </c>
      <c r="G25" s="23">
        <v>1</v>
      </c>
      <c r="H25" s="22">
        <v>9</v>
      </c>
      <c r="I25" s="5">
        <v>9</v>
      </c>
      <c r="J25" s="5">
        <v>7</v>
      </c>
      <c r="K25" s="23">
        <v>9</v>
      </c>
      <c r="L25" s="33">
        <v>8.5</v>
      </c>
      <c r="M25" s="22">
        <v>3</v>
      </c>
      <c r="N25" s="5">
        <v>4</v>
      </c>
      <c r="O25" s="5">
        <v>2</v>
      </c>
      <c r="P25" s="23">
        <v>2</v>
      </c>
      <c r="Q25" s="33">
        <v>2.75</v>
      </c>
      <c r="R25" s="22">
        <v>7</v>
      </c>
      <c r="S25" s="5">
        <v>4</v>
      </c>
      <c r="T25" s="5">
        <v>4</v>
      </c>
      <c r="U25" s="23">
        <v>4</v>
      </c>
      <c r="V25" s="33">
        <v>4.75</v>
      </c>
      <c r="W25" s="22">
        <v>7</v>
      </c>
      <c r="X25" s="5">
        <v>8</v>
      </c>
      <c r="Y25" s="5">
        <v>7</v>
      </c>
      <c r="Z25" s="23">
        <v>7</v>
      </c>
      <c r="AA25" s="22">
        <v>4</v>
      </c>
      <c r="AB25" s="5">
        <v>5</v>
      </c>
      <c r="AC25" s="5">
        <v>5</v>
      </c>
      <c r="AD25" s="23">
        <v>4</v>
      </c>
      <c r="AE25" s="39">
        <v>4.5</v>
      </c>
    </row>
    <row r="26" spans="1:31">
      <c r="A26" s="29">
        <v>23</v>
      </c>
      <c r="B26" s="22">
        <v>20</v>
      </c>
      <c r="C26" s="5">
        <v>2</v>
      </c>
      <c r="D26" s="5">
        <v>2</v>
      </c>
      <c r="E26" s="5">
        <v>6</v>
      </c>
      <c r="F26" s="5">
        <v>4</v>
      </c>
      <c r="G26" s="23">
        <v>1</v>
      </c>
      <c r="H26" s="22">
        <v>8</v>
      </c>
      <c r="I26" s="5">
        <v>8</v>
      </c>
      <c r="J26" s="5">
        <v>9</v>
      </c>
      <c r="K26" s="23">
        <v>9</v>
      </c>
      <c r="L26" s="33">
        <v>8.5</v>
      </c>
      <c r="M26" s="22">
        <v>4</v>
      </c>
      <c r="N26" s="5">
        <v>2</v>
      </c>
      <c r="O26" s="5">
        <v>1</v>
      </c>
      <c r="P26" s="23">
        <v>4</v>
      </c>
      <c r="Q26" s="33">
        <v>2.75</v>
      </c>
      <c r="R26" s="22">
        <v>7</v>
      </c>
      <c r="S26" s="5">
        <v>4</v>
      </c>
      <c r="T26" s="5">
        <v>6</v>
      </c>
      <c r="U26" s="23">
        <v>6</v>
      </c>
      <c r="V26" s="33">
        <v>5.75</v>
      </c>
      <c r="W26" s="22">
        <v>7</v>
      </c>
      <c r="X26" s="5">
        <v>7</v>
      </c>
      <c r="Y26" s="5">
        <v>8</v>
      </c>
      <c r="Z26" s="23">
        <v>8</v>
      </c>
      <c r="AA26" s="22">
        <v>4</v>
      </c>
      <c r="AB26" s="5">
        <v>5</v>
      </c>
      <c r="AC26" s="5">
        <v>5</v>
      </c>
      <c r="AD26" s="23">
        <v>5</v>
      </c>
      <c r="AE26" s="39">
        <v>4.75</v>
      </c>
    </row>
    <row r="27" spans="1:31">
      <c r="A27" s="29">
        <v>24</v>
      </c>
      <c r="B27" s="22">
        <v>31</v>
      </c>
      <c r="C27" s="5">
        <v>6</v>
      </c>
      <c r="D27" s="5">
        <v>2</v>
      </c>
      <c r="E27" s="5">
        <v>1</v>
      </c>
      <c r="F27" s="5">
        <v>5</v>
      </c>
      <c r="G27" s="23">
        <v>2</v>
      </c>
      <c r="H27" s="22">
        <v>9</v>
      </c>
      <c r="I27" s="5">
        <v>8</v>
      </c>
      <c r="J27" s="5">
        <v>7</v>
      </c>
      <c r="K27" s="23">
        <v>9</v>
      </c>
      <c r="L27" s="33">
        <v>8.25</v>
      </c>
      <c r="M27" s="22">
        <v>4</v>
      </c>
      <c r="N27" s="5">
        <v>3</v>
      </c>
      <c r="O27" s="5">
        <v>4</v>
      </c>
      <c r="P27" s="23">
        <v>2</v>
      </c>
      <c r="Q27" s="33">
        <v>3.25</v>
      </c>
      <c r="R27" s="22">
        <v>4</v>
      </c>
      <c r="S27" s="5">
        <v>7</v>
      </c>
      <c r="T27" s="5">
        <v>4</v>
      </c>
      <c r="U27" s="23">
        <v>5</v>
      </c>
      <c r="V27" s="33">
        <v>5</v>
      </c>
      <c r="W27" s="22">
        <v>7</v>
      </c>
      <c r="X27" s="5">
        <v>7</v>
      </c>
      <c r="Y27" s="5">
        <v>7</v>
      </c>
      <c r="Z27" s="23">
        <v>7</v>
      </c>
      <c r="AA27" s="22">
        <v>5</v>
      </c>
      <c r="AB27" s="5">
        <v>4</v>
      </c>
      <c r="AC27" s="5">
        <v>5</v>
      </c>
      <c r="AD27" s="23">
        <v>5</v>
      </c>
      <c r="AE27" s="39">
        <v>4.75</v>
      </c>
    </row>
    <row r="28" spans="1:31">
      <c r="A28" s="29">
        <v>25</v>
      </c>
      <c r="B28" s="22">
        <v>44</v>
      </c>
      <c r="C28" s="5">
        <v>1</v>
      </c>
      <c r="D28" s="5">
        <v>1</v>
      </c>
      <c r="E28" s="5">
        <v>7</v>
      </c>
      <c r="F28" s="5">
        <v>4</v>
      </c>
      <c r="G28" s="23">
        <v>1</v>
      </c>
      <c r="H28" s="22">
        <v>9</v>
      </c>
      <c r="I28" s="5">
        <v>8</v>
      </c>
      <c r="J28" s="5">
        <v>8</v>
      </c>
      <c r="K28" s="23">
        <v>7</v>
      </c>
      <c r="L28" s="33">
        <v>8</v>
      </c>
      <c r="M28" s="22">
        <v>2</v>
      </c>
      <c r="N28" s="5">
        <v>4</v>
      </c>
      <c r="O28" s="5">
        <v>1</v>
      </c>
      <c r="P28" s="23">
        <v>3</v>
      </c>
      <c r="Q28" s="33">
        <v>2.5</v>
      </c>
      <c r="R28" s="22">
        <v>4</v>
      </c>
      <c r="S28" s="5">
        <v>6</v>
      </c>
      <c r="T28" s="5">
        <v>6</v>
      </c>
      <c r="U28" s="23">
        <v>4</v>
      </c>
      <c r="V28" s="33">
        <v>5</v>
      </c>
      <c r="W28" s="22">
        <v>7</v>
      </c>
      <c r="X28" s="5">
        <v>7</v>
      </c>
      <c r="Y28" s="5">
        <v>7</v>
      </c>
      <c r="Z28" s="23">
        <v>6</v>
      </c>
      <c r="AA28" s="22">
        <v>5</v>
      </c>
      <c r="AB28" s="5">
        <v>4</v>
      </c>
      <c r="AC28" s="5">
        <v>4</v>
      </c>
      <c r="AD28" s="23">
        <v>5</v>
      </c>
      <c r="AE28" s="39">
        <v>4.5</v>
      </c>
    </row>
    <row r="29" spans="1:31">
      <c r="A29" s="29">
        <v>26</v>
      </c>
      <c r="B29" s="22">
        <v>24</v>
      </c>
      <c r="C29" s="5">
        <v>4</v>
      </c>
      <c r="D29" s="5">
        <v>4</v>
      </c>
      <c r="E29" s="5">
        <v>8</v>
      </c>
      <c r="F29" s="5">
        <v>5</v>
      </c>
      <c r="G29" s="23">
        <v>1</v>
      </c>
      <c r="H29" s="22">
        <v>8</v>
      </c>
      <c r="I29" s="5">
        <v>8</v>
      </c>
      <c r="J29" s="5">
        <v>9</v>
      </c>
      <c r="K29" s="23">
        <v>7</v>
      </c>
      <c r="L29" s="33">
        <v>8</v>
      </c>
      <c r="M29" s="22">
        <v>1</v>
      </c>
      <c r="N29" s="5">
        <v>3</v>
      </c>
      <c r="O29" s="5">
        <v>3</v>
      </c>
      <c r="P29" s="23">
        <v>2</v>
      </c>
      <c r="Q29" s="33">
        <v>2.25</v>
      </c>
      <c r="R29" s="22">
        <v>5</v>
      </c>
      <c r="S29" s="5">
        <v>5</v>
      </c>
      <c r="T29" s="5">
        <v>7</v>
      </c>
      <c r="U29" s="23">
        <v>4</v>
      </c>
      <c r="V29" s="33">
        <v>5.25</v>
      </c>
      <c r="W29" s="22">
        <v>6</v>
      </c>
      <c r="X29" s="5">
        <v>7</v>
      </c>
      <c r="Y29" s="5">
        <v>6</v>
      </c>
      <c r="Z29" s="23">
        <v>7</v>
      </c>
      <c r="AA29" s="22">
        <v>5</v>
      </c>
      <c r="AB29" s="5">
        <v>4</v>
      </c>
      <c r="AC29" s="5">
        <v>5</v>
      </c>
      <c r="AD29" s="23">
        <v>4</v>
      </c>
      <c r="AE29" s="39">
        <v>4.5</v>
      </c>
    </row>
    <row r="30" spans="1:31">
      <c r="A30" s="29">
        <v>27</v>
      </c>
      <c r="B30" s="22">
        <v>32</v>
      </c>
      <c r="C30" s="5">
        <v>4</v>
      </c>
      <c r="D30" s="5">
        <v>1</v>
      </c>
      <c r="E30" s="5">
        <v>2</v>
      </c>
      <c r="F30" s="5">
        <v>5</v>
      </c>
      <c r="G30" s="23">
        <v>1</v>
      </c>
      <c r="H30" s="22">
        <v>8</v>
      </c>
      <c r="I30" s="5">
        <v>8</v>
      </c>
      <c r="J30" s="5">
        <v>8</v>
      </c>
      <c r="K30" s="23">
        <v>8</v>
      </c>
      <c r="L30" s="33">
        <v>8</v>
      </c>
      <c r="M30" s="22">
        <v>4</v>
      </c>
      <c r="N30" s="5">
        <v>4</v>
      </c>
      <c r="O30" s="5">
        <v>4</v>
      </c>
      <c r="P30" s="23">
        <v>3</v>
      </c>
      <c r="Q30" s="33">
        <v>3.75</v>
      </c>
      <c r="R30" s="22">
        <v>7</v>
      </c>
      <c r="S30" s="5">
        <v>7</v>
      </c>
      <c r="T30" s="5">
        <v>6</v>
      </c>
      <c r="U30" s="23">
        <v>5</v>
      </c>
      <c r="V30" s="33">
        <v>6.25</v>
      </c>
      <c r="W30" s="22">
        <v>9</v>
      </c>
      <c r="X30" s="5">
        <v>8</v>
      </c>
      <c r="Y30" s="5">
        <v>8</v>
      </c>
      <c r="Z30" s="23">
        <v>7</v>
      </c>
      <c r="AA30" s="22">
        <v>6</v>
      </c>
      <c r="AB30" s="5">
        <v>4</v>
      </c>
      <c r="AC30" s="5">
        <v>6</v>
      </c>
      <c r="AD30" s="23">
        <v>6</v>
      </c>
      <c r="AE30" s="39">
        <v>5.5</v>
      </c>
    </row>
    <row r="31" spans="1:31">
      <c r="A31" s="29">
        <v>28</v>
      </c>
      <c r="B31" s="22">
        <v>18</v>
      </c>
      <c r="C31" s="5">
        <v>1</v>
      </c>
      <c r="D31" s="5">
        <v>2</v>
      </c>
      <c r="E31" s="5">
        <v>8</v>
      </c>
      <c r="F31" s="5">
        <v>4</v>
      </c>
      <c r="G31" s="23">
        <v>2</v>
      </c>
      <c r="H31" s="22">
        <v>8</v>
      </c>
      <c r="I31" s="5">
        <v>9</v>
      </c>
      <c r="J31" s="5">
        <v>8</v>
      </c>
      <c r="K31" s="23">
        <v>8</v>
      </c>
      <c r="L31" s="33">
        <v>8.25</v>
      </c>
      <c r="M31" s="22">
        <v>3</v>
      </c>
      <c r="N31" s="5">
        <v>3</v>
      </c>
      <c r="O31" s="5">
        <v>4</v>
      </c>
      <c r="P31" s="23">
        <v>2</v>
      </c>
      <c r="Q31" s="33">
        <v>3</v>
      </c>
      <c r="R31" s="22">
        <v>7</v>
      </c>
      <c r="S31" s="5">
        <v>5</v>
      </c>
      <c r="T31" s="5">
        <v>7</v>
      </c>
      <c r="U31" s="23">
        <v>4</v>
      </c>
      <c r="V31" s="33">
        <v>5.75</v>
      </c>
      <c r="W31" s="22">
        <v>8</v>
      </c>
      <c r="X31" s="5">
        <v>8</v>
      </c>
      <c r="Y31" s="5">
        <v>7</v>
      </c>
      <c r="Z31" s="23">
        <v>7</v>
      </c>
      <c r="AA31" s="22">
        <v>5</v>
      </c>
      <c r="AB31" s="5">
        <v>5</v>
      </c>
      <c r="AC31" s="5">
        <v>5</v>
      </c>
      <c r="AD31" s="23">
        <v>6</v>
      </c>
      <c r="AE31" s="39">
        <v>5.25</v>
      </c>
    </row>
    <row r="32" spans="1:31">
      <c r="A32" s="29">
        <v>29</v>
      </c>
      <c r="B32" s="22">
        <v>27</v>
      </c>
      <c r="C32" s="5">
        <v>3</v>
      </c>
      <c r="D32" s="5">
        <v>2</v>
      </c>
      <c r="E32" s="5">
        <v>1</v>
      </c>
      <c r="F32" s="5">
        <v>6</v>
      </c>
      <c r="G32" s="23">
        <v>2</v>
      </c>
      <c r="H32" s="22">
        <v>7</v>
      </c>
      <c r="I32" s="5">
        <v>8</v>
      </c>
      <c r="J32" s="5">
        <v>9</v>
      </c>
      <c r="K32" s="23">
        <v>8</v>
      </c>
      <c r="L32" s="33">
        <v>8</v>
      </c>
      <c r="M32" s="22">
        <v>4</v>
      </c>
      <c r="N32" s="5">
        <v>1</v>
      </c>
      <c r="O32" s="5">
        <v>3</v>
      </c>
      <c r="P32" s="23">
        <v>1</v>
      </c>
      <c r="Q32" s="33">
        <v>2.25</v>
      </c>
      <c r="R32" s="22">
        <v>6</v>
      </c>
      <c r="S32" s="5">
        <v>6</v>
      </c>
      <c r="T32" s="5">
        <v>7</v>
      </c>
      <c r="U32" s="23">
        <v>5</v>
      </c>
      <c r="V32" s="33">
        <v>6</v>
      </c>
      <c r="W32" s="22">
        <v>7</v>
      </c>
      <c r="X32" s="5">
        <v>7</v>
      </c>
      <c r="Y32" s="5">
        <v>7</v>
      </c>
      <c r="Z32" s="23">
        <v>7</v>
      </c>
      <c r="AA32" s="22">
        <v>5</v>
      </c>
      <c r="AB32" s="5">
        <v>5</v>
      </c>
      <c r="AC32" s="5">
        <v>5</v>
      </c>
      <c r="AD32" s="23">
        <v>4</v>
      </c>
      <c r="AE32" s="39">
        <v>4.75</v>
      </c>
    </row>
    <row r="33" spans="1:31">
      <c r="A33" s="29">
        <v>30</v>
      </c>
      <c r="B33" s="22">
        <v>42</v>
      </c>
      <c r="C33" s="5">
        <v>6</v>
      </c>
      <c r="D33" s="5">
        <v>2</v>
      </c>
      <c r="E33" s="5">
        <v>3</v>
      </c>
      <c r="F33" s="5">
        <v>8</v>
      </c>
      <c r="G33" s="23">
        <v>2</v>
      </c>
      <c r="H33" s="22">
        <v>7</v>
      </c>
      <c r="I33" s="5">
        <v>9</v>
      </c>
      <c r="J33" s="5">
        <v>9</v>
      </c>
      <c r="K33" s="23">
        <v>7</v>
      </c>
      <c r="L33" s="33">
        <v>8</v>
      </c>
      <c r="M33" s="22">
        <v>2</v>
      </c>
      <c r="N33" s="5">
        <v>4</v>
      </c>
      <c r="O33" s="5">
        <v>2</v>
      </c>
      <c r="P33" s="23">
        <v>2</v>
      </c>
      <c r="Q33" s="33">
        <v>2.5</v>
      </c>
      <c r="R33" s="22">
        <v>6</v>
      </c>
      <c r="S33" s="5">
        <v>6</v>
      </c>
      <c r="T33" s="5">
        <v>7</v>
      </c>
      <c r="U33" s="23">
        <v>4</v>
      </c>
      <c r="V33" s="33">
        <v>5.75</v>
      </c>
      <c r="W33" s="22">
        <v>8</v>
      </c>
      <c r="X33" s="5">
        <v>7</v>
      </c>
      <c r="Y33" s="5">
        <v>6</v>
      </c>
      <c r="Z33" s="23">
        <v>7</v>
      </c>
      <c r="AA33" s="22">
        <v>5</v>
      </c>
      <c r="AB33" s="5">
        <v>5</v>
      </c>
      <c r="AC33" s="5">
        <v>6</v>
      </c>
      <c r="AD33" s="23">
        <v>5</v>
      </c>
      <c r="AE33" s="39">
        <v>5.25</v>
      </c>
    </row>
    <row r="34" spans="1:31">
      <c r="A34" s="29">
        <v>31</v>
      </c>
      <c r="B34" s="22">
        <v>18</v>
      </c>
      <c r="C34" s="5">
        <v>6</v>
      </c>
      <c r="D34" s="5">
        <v>2</v>
      </c>
      <c r="E34" s="5">
        <v>6</v>
      </c>
      <c r="F34" s="5">
        <v>4</v>
      </c>
      <c r="G34" s="23">
        <v>2</v>
      </c>
      <c r="H34" s="22">
        <v>7</v>
      </c>
      <c r="I34" s="5">
        <v>8</v>
      </c>
      <c r="J34" s="5">
        <v>9</v>
      </c>
      <c r="K34" s="23">
        <v>7</v>
      </c>
      <c r="L34" s="33">
        <v>7.75</v>
      </c>
      <c r="M34" s="22">
        <v>4</v>
      </c>
      <c r="N34" s="5">
        <v>1</v>
      </c>
      <c r="O34" s="5">
        <v>3</v>
      </c>
      <c r="P34" s="23">
        <v>3</v>
      </c>
      <c r="Q34" s="33">
        <v>2.75</v>
      </c>
      <c r="R34" s="22">
        <v>7</v>
      </c>
      <c r="S34" s="5">
        <v>5</v>
      </c>
      <c r="T34" s="5">
        <v>5</v>
      </c>
      <c r="U34" s="23">
        <v>5</v>
      </c>
      <c r="V34" s="33">
        <v>5.5</v>
      </c>
      <c r="W34" s="22">
        <v>8</v>
      </c>
      <c r="X34" s="5">
        <v>7</v>
      </c>
      <c r="Y34" s="5">
        <v>6</v>
      </c>
      <c r="Z34" s="23">
        <v>6</v>
      </c>
      <c r="AA34" s="22">
        <v>4</v>
      </c>
      <c r="AB34" s="5">
        <v>5</v>
      </c>
      <c r="AC34" s="5">
        <v>5</v>
      </c>
      <c r="AD34" s="23">
        <v>4</v>
      </c>
      <c r="AE34" s="39">
        <v>4.5</v>
      </c>
    </row>
    <row r="35" spans="1:31">
      <c r="A35" s="29">
        <v>32</v>
      </c>
      <c r="B35" s="22">
        <v>44</v>
      </c>
      <c r="C35" s="5">
        <v>2</v>
      </c>
      <c r="D35" s="5">
        <v>2</v>
      </c>
      <c r="E35" s="5">
        <v>1</v>
      </c>
      <c r="F35" s="5">
        <v>4</v>
      </c>
      <c r="G35" s="23">
        <v>1</v>
      </c>
      <c r="H35" s="22">
        <v>8</v>
      </c>
      <c r="I35" s="5">
        <v>9</v>
      </c>
      <c r="J35" s="5">
        <v>7</v>
      </c>
      <c r="K35" s="23">
        <v>7</v>
      </c>
      <c r="L35" s="33">
        <v>7.75</v>
      </c>
      <c r="M35" s="22">
        <v>2</v>
      </c>
      <c r="N35" s="5">
        <v>1</v>
      </c>
      <c r="O35" s="5">
        <v>3</v>
      </c>
      <c r="P35" s="23">
        <v>1</v>
      </c>
      <c r="Q35" s="33">
        <v>1.75</v>
      </c>
      <c r="R35" s="22">
        <v>7</v>
      </c>
      <c r="S35" s="5">
        <v>7</v>
      </c>
      <c r="T35" s="5">
        <v>6</v>
      </c>
      <c r="U35" s="23">
        <v>6</v>
      </c>
      <c r="V35" s="33">
        <v>6.5</v>
      </c>
      <c r="W35" s="22">
        <v>6</v>
      </c>
      <c r="X35" s="5">
        <v>7</v>
      </c>
      <c r="Y35" s="5">
        <v>8</v>
      </c>
      <c r="Z35" s="23">
        <v>8</v>
      </c>
      <c r="AA35" s="22">
        <v>5</v>
      </c>
      <c r="AB35" s="5">
        <v>4</v>
      </c>
      <c r="AC35" s="5">
        <v>5</v>
      </c>
      <c r="AD35" s="23">
        <v>5</v>
      </c>
      <c r="AE35" s="39">
        <v>4.75</v>
      </c>
    </row>
    <row r="36" spans="1:31">
      <c r="A36" s="29">
        <v>33</v>
      </c>
      <c r="B36" s="22">
        <v>26</v>
      </c>
      <c r="C36" s="5">
        <v>2</v>
      </c>
      <c r="D36" s="5">
        <v>4</v>
      </c>
      <c r="E36" s="5">
        <v>2</v>
      </c>
      <c r="F36" s="5">
        <v>5</v>
      </c>
      <c r="G36" s="23">
        <v>1</v>
      </c>
      <c r="H36" s="22">
        <v>9</v>
      </c>
      <c r="I36" s="5">
        <v>9</v>
      </c>
      <c r="J36" s="5">
        <v>8</v>
      </c>
      <c r="K36" s="23">
        <v>8</v>
      </c>
      <c r="L36" s="33">
        <v>8.5</v>
      </c>
      <c r="M36" s="22">
        <v>2</v>
      </c>
      <c r="N36" s="5">
        <v>1</v>
      </c>
      <c r="O36" s="5">
        <v>1</v>
      </c>
      <c r="P36" s="23">
        <v>4</v>
      </c>
      <c r="Q36" s="33">
        <v>2</v>
      </c>
      <c r="R36" s="22">
        <v>7</v>
      </c>
      <c r="S36" s="5">
        <v>4</v>
      </c>
      <c r="T36" s="5">
        <v>7</v>
      </c>
      <c r="U36" s="23">
        <v>7</v>
      </c>
      <c r="V36" s="33">
        <v>6.25</v>
      </c>
      <c r="W36" s="22">
        <v>6</v>
      </c>
      <c r="X36" s="5">
        <v>7</v>
      </c>
      <c r="Y36" s="5">
        <v>7</v>
      </c>
      <c r="Z36" s="23">
        <v>7</v>
      </c>
      <c r="AA36" s="22">
        <v>6</v>
      </c>
      <c r="AB36" s="5">
        <v>5</v>
      </c>
      <c r="AC36" s="5">
        <v>5</v>
      </c>
      <c r="AD36" s="23">
        <v>6</v>
      </c>
      <c r="AE36" s="39">
        <v>5.5</v>
      </c>
    </row>
    <row r="37" spans="1:31">
      <c r="A37" s="29">
        <v>34</v>
      </c>
      <c r="B37" s="22">
        <v>19</v>
      </c>
      <c r="C37" s="5">
        <v>4</v>
      </c>
      <c r="D37" s="5">
        <v>1</v>
      </c>
      <c r="E37" s="5">
        <v>9</v>
      </c>
      <c r="F37" s="5">
        <v>8</v>
      </c>
      <c r="G37" s="23">
        <v>1</v>
      </c>
      <c r="H37" s="22">
        <v>9</v>
      </c>
      <c r="I37" s="5">
        <v>8</v>
      </c>
      <c r="J37" s="5">
        <v>9</v>
      </c>
      <c r="K37" s="23">
        <v>7</v>
      </c>
      <c r="L37" s="33">
        <v>8.25</v>
      </c>
      <c r="M37" s="22">
        <v>2</v>
      </c>
      <c r="N37" s="5">
        <v>4</v>
      </c>
      <c r="O37" s="5">
        <v>3</v>
      </c>
      <c r="P37" s="23">
        <v>3</v>
      </c>
      <c r="Q37" s="33">
        <v>3</v>
      </c>
      <c r="R37" s="22">
        <v>7</v>
      </c>
      <c r="S37" s="5">
        <v>5</v>
      </c>
      <c r="T37" s="5">
        <v>5</v>
      </c>
      <c r="U37" s="23">
        <v>6</v>
      </c>
      <c r="V37" s="33">
        <v>5.75</v>
      </c>
      <c r="W37" s="22">
        <v>8</v>
      </c>
      <c r="X37" s="5">
        <v>7</v>
      </c>
      <c r="Y37" s="5">
        <v>7</v>
      </c>
      <c r="Z37" s="23">
        <v>7</v>
      </c>
      <c r="AA37" s="22">
        <v>5</v>
      </c>
      <c r="AB37" s="5">
        <v>5</v>
      </c>
      <c r="AC37" s="5">
        <v>5</v>
      </c>
      <c r="AD37" s="23">
        <v>5</v>
      </c>
      <c r="AE37" s="39">
        <v>5</v>
      </c>
    </row>
    <row r="38" spans="1:31">
      <c r="A38" s="29">
        <v>35</v>
      </c>
      <c r="B38" s="22">
        <v>38</v>
      </c>
      <c r="C38" s="5">
        <v>5</v>
      </c>
      <c r="D38" s="5">
        <v>2</v>
      </c>
      <c r="E38" s="5">
        <v>1</v>
      </c>
      <c r="F38" s="5">
        <v>8</v>
      </c>
      <c r="G38" s="23">
        <v>1</v>
      </c>
      <c r="H38" s="22">
        <v>8</v>
      </c>
      <c r="I38" s="5">
        <v>8</v>
      </c>
      <c r="J38" s="5">
        <v>9</v>
      </c>
      <c r="K38" s="23">
        <v>7</v>
      </c>
      <c r="L38" s="33">
        <v>8</v>
      </c>
      <c r="M38" s="22">
        <v>4</v>
      </c>
      <c r="N38" s="5">
        <v>2</v>
      </c>
      <c r="O38" s="5">
        <v>2</v>
      </c>
      <c r="P38" s="23">
        <v>4</v>
      </c>
      <c r="Q38" s="33">
        <v>3</v>
      </c>
      <c r="R38" s="22">
        <v>7</v>
      </c>
      <c r="S38" s="5">
        <v>5</v>
      </c>
      <c r="T38" s="5">
        <v>4</v>
      </c>
      <c r="U38" s="23">
        <v>5</v>
      </c>
      <c r="V38" s="33">
        <v>5.25</v>
      </c>
      <c r="W38" s="22">
        <v>7</v>
      </c>
      <c r="X38" s="5">
        <v>6</v>
      </c>
      <c r="Y38" s="5">
        <v>7</v>
      </c>
      <c r="Z38" s="23">
        <v>7</v>
      </c>
      <c r="AA38" s="22">
        <v>5</v>
      </c>
      <c r="AB38" s="5">
        <v>5</v>
      </c>
      <c r="AC38" s="5">
        <v>5</v>
      </c>
      <c r="AD38" s="23">
        <v>6</v>
      </c>
      <c r="AE38" s="39">
        <v>5.25</v>
      </c>
    </row>
    <row r="39" spans="1:31">
      <c r="A39" s="29">
        <v>36</v>
      </c>
      <c r="B39" s="22">
        <v>39</v>
      </c>
      <c r="C39" s="5">
        <v>6</v>
      </c>
      <c r="D39" s="5">
        <v>1</v>
      </c>
      <c r="E39" s="5">
        <v>4</v>
      </c>
      <c r="F39" s="5">
        <v>5</v>
      </c>
      <c r="G39" s="23">
        <v>2</v>
      </c>
      <c r="H39" s="22">
        <v>9</v>
      </c>
      <c r="I39" s="5">
        <v>8</v>
      </c>
      <c r="J39" s="5">
        <v>8</v>
      </c>
      <c r="K39" s="23">
        <v>8</v>
      </c>
      <c r="L39" s="33">
        <v>8.25</v>
      </c>
      <c r="M39" s="22">
        <v>2</v>
      </c>
      <c r="N39" s="5">
        <v>4</v>
      </c>
      <c r="O39" s="5">
        <v>3</v>
      </c>
      <c r="P39" s="23">
        <v>2</v>
      </c>
      <c r="Q39" s="33">
        <v>2.75</v>
      </c>
      <c r="R39" s="22">
        <v>6</v>
      </c>
      <c r="S39" s="5">
        <v>5</v>
      </c>
      <c r="T39" s="5">
        <v>5</v>
      </c>
      <c r="U39" s="23">
        <v>6</v>
      </c>
      <c r="V39" s="33">
        <v>5.5</v>
      </c>
      <c r="W39" s="22">
        <v>6</v>
      </c>
      <c r="X39" s="5">
        <v>7</v>
      </c>
      <c r="Y39" s="5">
        <v>7</v>
      </c>
      <c r="Z39" s="23">
        <v>7</v>
      </c>
      <c r="AA39" s="22">
        <v>5</v>
      </c>
      <c r="AB39" s="5">
        <v>5</v>
      </c>
      <c r="AC39" s="5">
        <v>5</v>
      </c>
      <c r="AD39" s="23">
        <v>5</v>
      </c>
      <c r="AE39" s="39">
        <v>5</v>
      </c>
    </row>
    <row r="40" spans="1:31">
      <c r="A40" s="29">
        <v>37</v>
      </c>
      <c r="B40" s="22">
        <v>23</v>
      </c>
      <c r="C40" s="5">
        <v>2</v>
      </c>
      <c r="D40" s="5">
        <v>2</v>
      </c>
      <c r="E40" s="5">
        <v>4</v>
      </c>
      <c r="F40" s="5">
        <v>6</v>
      </c>
      <c r="G40" s="23">
        <v>2</v>
      </c>
      <c r="H40" s="22">
        <v>8</v>
      </c>
      <c r="I40" s="5">
        <v>8</v>
      </c>
      <c r="J40" s="5">
        <v>9</v>
      </c>
      <c r="K40" s="23">
        <v>7</v>
      </c>
      <c r="L40" s="33">
        <v>8</v>
      </c>
      <c r="M40" s="22">
        <v>3</v>
      </c>
      <c r="N40" s="5">
        <v>2</v>
      </c>
      <c r="O40" s="5">
        <v>2</v>
      </c>
      <c r="P40" s="23">
        <v>4</v>
      </c>
      <c r="Q40" s="33">
        <v>2.75</v>
      </c>
      <c r="R40" s="22">
        <v>6</v>
      </c>
      <c r="S40" s="5">
        <v>5</v>
      </c>
      <c r="T40" s="5">
        <v>7</v>
      </c>
      <c r="U40" s="23">
        <v>5</v>
      </c>
      <c r="V40" s="33">
        <v>5.75</v>
      </c>
      <c r="W40" s="22">
        <v>7</v>
      </c>
      <c r="X40" s="5">
        <v>7</v>
      </c>
      <c r="Y40" s="5">
        <v>6</v>
      </c>
      <c r="Z40" s="23">
        <v>8</v>
      </c>
      <c r="AA40" s="22">
        <v>6</v>
      </c>
      <c r="AB40" s="5">
        <v>6</v>
      </c>
      <c r="AC40" s="5">
        <v>5</v>
      </c>
      <c r="AD40" s="23">
        <v>5</v>
      </c>
      <c r="AE40" s="39">
        <v>5.5</v>
      </c>
    </row>
    <row r="41" spans="1:31">
      <c r="A41" s="29">
        <v>38</v>
      </c>
      <c r="B41" s="22">
        <v>40</v>
      </c>
      <c r="C41" s="5">
        <v>5</v>
      </c>
      <c r="D41" s="5">
        <v>3</v>
      </c>
      <c r="E41" s="5">
        <v>3</v>
      </c>
      <c r="F41" s="5">
        <v>7</v>
      </c>
      <c r="G41" s="23">
        <v>1</v>
      </c>
      <c r="H41" s="22">
        <v>8</v>
      </c>
      <c r="I41" s="5">
        <v>9</v>
      </c>
      <c r="J41" s="5">
        <v>9</v>
      </c>
      <c r="K41" s="23">
        <v>7</v>
      </c>
      <c r="L41" s="33">
        <v>8.25</v>
      </c>
      <c r="M41" s="22">
        <v>2</v>
      </c>
      <c r="N41" s="5">
        <v>2</v>
      </c>
      <c r="O41" s="5">
        <v>1</v>
      </c>
      <c r="P41" s="23">
        <v>2</v>
      </c>
      <c r="Q41" s="33">
        <v>1.75</v>
      </c>
      <c r="R41" s="22">
        <v>6</v>
      </c>
      <c r="S41" s="5">
        <v>6</v>
      </c>
      <c r="T41" s="5">
        <v>6</v>
      </c>
      <c r="U41" s="23">
        <v>7</v>
      </c>
      <c r="V41" s="33">
        <v>6.25</v>
      </c>
      <c r="W41" s="22">
        <v>5</v>
      </c>
      <c r="X41" s="5">
        <v>7</v>
      </c>
      <c r="Y41" s="5">
        <v>7</v>
      </c>
      <c r="Z41" s="23">
        <v>7</v>
      </c>
      <c r="AA41" s="22">
        <v>5</v>
      </c>
      <c r="AB41" s="5">
        <v>5</v>
      </c>
      <c r="AC41" s="5">
        <v>5</v>
      </c>
      <c r="AD41" s="23">
        <v>6</v>
      </c>
      <c r="AE41" s="39">
        <v>5.25</v>
      </c>
    </row>
    <row r="42" spans="1:31">
      <c r="A42" s="29">
        <v>39</v>
      </c>
      <c r="B42" s="22">
        <v>38</v>
      </c>
      <c r="C42" s="5">
        <v>2</v>
      </c>
      <c r="D42" s="5">
        <v>1</v>
      </c>
      <c r="E42" s="5">
        <v>2</v>
      </c>
      <c r="F42" s="5">
        <v>6</v>
      </c>
      <c r="G42" s="23">
        <v>2</v>
      </c>
      <c r="H42" s="22">
        <v>9</v>
      </c>
      <c r="I42" s="5">
        <v>8</v>
      </c>
      <c r="J42" s="5">
        <v>9</v>
      </c>
      <c r="K42" s="23">
        <v>8</v>
      </c>
      <c r="L42" s="33">
        <v>8.5</v>
      </c>
      <c r="M42" s="22">
        <v>4</v>
      </c>
      <c r="N42" s="5">
        <v>3</v>
      </c>
      <c r="O42" s="5">
        <v>1</v>
      </c>
      <c r="P42" s="23">
        <v>1</v>
      </c>
      <c r="Q42" s="33">
        <v>2.25</v>
      </c>
      <c r="R42" s="22">
        <v>4</v>
      </c>
      <c r="S42" s="5">
        <v>4</v>
      </c>
      <c r="T42" s="5">
        <v>4</v>
      </c>
      <c r="U42" s="23">
        <v>7</v>
      </c>
      <c r="V42" s="33">
        <v>4.75</v>
      </c>
      <c r="W42" s="22">
        <v>7</v>
      </c>
      <c r="X42" s="5">
        <v>7</v>
      </c>
      <c r="Y42" s="5">
        <v>6</v>
      </c>
      <c r="Z42" s="23">
        <v>7</v>
      </c>
      <c r="AA42" s="22">
        <v>4</v>
      </c>
      <c r="AB42" s="5">
        <v>5</v>
      </c>
      <c r="AC42" s="5">
        <v>4</v>
      </c>
      <c r="AD42" s="23">
        <v>5</v>
      </c>
      <c r="AE42" s="39">
        <v>4.5</v>
      </c>
    </row>
    <row r="43" spans="1:31">
      <c r="A43" s="29">
        <v>40</v>
      </c>
      <c r="B43" s="22">
        <v>27</v>
      </c>
      <c r="C43" s="5">
        <v>3</v>
      </c>
      <c r="D43" s="5">
        <v>2</v>
      </c>
      <c r="E43" s="5">
        <v>3</v>
      </c>
      <c r="F43" s="5">
        <v>3</v>
      </c>
      <c r="G43" s="23">
        <v>2</v>
      </c>
      <c r="H43" s="22">
        <v>9</v>
      </c>
      <c r="I43" s="5">
        <v>9</v>
      </c>
      <c r="J43" s="5">
        <v>9</v>
      </c>
      <c r="K43" s="23">
        <v>8</v>
      </c>
      <c r="L43" s="33">
        <v>8.75</v>
      </c>
      <c r="M43" s="22">
        <v>2</v>
      </c>
      <c r="N43" s="5">
        <v>2</v>
      </c>
      <c r="O43" s="5">
        <v>2</v>
      </c>
      <c r="P43" s="23">
        <v>4</v>
      </c>
      <c r="Q43" s="33">
        <v>2.5</v>
      </c>
      <c r="R43" s="22">
        <v>6</v>
      </c>
      <c r="S43" s="5">
        <v>4</v>
      </c>
      <c r="T43" s="5">
        <v>6</v>
      </c>
      <c r="U43" s="23">
        <v>4</v>
      </c>
      <c r="V43" s="33">
        <v>5</v>
      </c>
      <c r="W43" s="22">
        <v>6</v>
      </c>
      <c r="X43" s="5">
        <v>7</v>
      </c>
      <c r="Y43" s="5">
        <v>7</v>
      </c>
      <c r="Z43" s="23">
        <v>7</v>
      </c>
      <c r="AA43" s="22">
        <v>5</v>
      </c>
      <c r="AB43" s="5">
        <v>5</v>
      </c>
      <c r="AC43" s="5">
        <v>6</v>
      </c>
      <c r="AD43" s="23">
        <v>4</v>
      </c>
      <c r="AE43" s="39">
        <v>5</v>
      </c>
    </row>
    <row r="44" spans="1:31">
      <c r="A44" s="29">
        <v>41</v>
      </c>
      <c r="B44" s="22">
        <v>37</v>
      </c>
      <c r="C44" s="5">
        <v>6</v>
      </c>
      <c r="D44" s="5">
        <v>2</v>
      </c>
      <c r="E44" s="5">
        <v>6</v>
      </c>
      <c r="F44" s="5">
        <v>7</v>
      </c>
      <c r="G44" s="23">
        <v>2</v>
      </c>
      <c r="H44" s="22">
        <v>9</v>
      </c>
      <c r="I44" s="5">
        <v>9</v>
      </c>
      <c r="J44" s="5">
        <v>7</v>
      </c>
      <c r="K44" s="23">
        <v>8</v>
      </c>
      <c r="L44" s="33">
        <v>8.25</v>
      </c>
      <c r="M44" s="22">
        <v>3</v>
      </c>
      <c r="N44" s="5">
        <v>1</v>
      </c>
      <c r="O44" s="5">
        <v>3</v>
      </c>
      <c r="P44" s="23">
        <v>1</v>
      </c>
      <c r="Q44" s="33">
        <v>2</v>
      </c>
      <c r="R44" s="22">
        <v>6</v>
      </c>
      <c r="S44" s="5">
        <v>5</v>
      </c>
      <c r="T44" s="5">
        <v>6</v>
      </c>
      <c r="U44" s="23">
        <v>4</v>
      </c>
      <c r="V44" s="33">
        <v>5.25</v>
      </c>
      <c r="W44" s="22">
        <v>6</v>
      </c>
      <c r="X44" s="5">
        <v>6</v>
      </c>
      <c r="Y44" s="5">
        <v>7</v>
      </c>
      <c r="Z44" s="23">
        <v>7</v>
      </c>
      <c r="AA44" s="22">
        <v>5</v>
      </c>
      <c r="AB44" s="5">
        <v>5</v>
      </c>
      <c r="AC44" s="5">
        <v>4</v>
      </c>
      <c r="AD44" s="23">
        <v>5</v>
      </c>
      <c r="AE44" s="39">
        <v>4.75</v>
      </c>
    </row>
    <row r="45" spans="1:31">
      <c r="A45" s="29">
        <v>42</v>
      </c>
      <c r="B45" s="22">
        <v>26</v>
      </c>
      <c r="C45" s="5">
        <v>1</v>
      </c>
      <c r="D45" s="5">
        <v>2</v>
      </c>
      <c r="E45" s="5">
        <v>8</v>
      </c>
      <c r="F45" s="5">
        <v>8</v>
      </c>
      <c r="G45" s="23">
        <v>1</v>
      </c>
      <c r="H45" s="22">
        <v>7</v>
      </c>
      <c r="I45" s="5">
        <v>8</v>
      </c>
      <c r="J45" s="5">
        <v>9</v>
      </c>
      <c r="K45" s="23">
        <v>7</v>
      </c>
      <c r="L45" s="33">
        <v>7.75</v>
      </c>
      <c r="M45" s="22">
        <v>2</v>
      </c>
      <c r="N45" s="5">
        <v>1</v>
      </c>
      <c r="O45" s="5">
        <v>3</v>
      </c>
      <c r="P45" s="23">
        <v>4</v>
      </c>
      <c r="Q45" s="33">
        <v>2.5</v>
      </c>
      <c r="R45" s="22">
        <v>7</v>
      </c>
      <c r="S45" s="5">
        <v>5</v>
      </c>
      <c r="T45" s="5">
        <v>6</v>
      </c>
      <c r="U45" s="23">
        <v>4</v>
      </c>
      <c r="V45" s="33">
        <v>5.5</v>
      </c>
      <c r="W45" s="22">
        <v>6</v>
      </c>
      <c r="X45" s="5">
        <v>7</v>
      </c>
      <c r="Y45" s="5">
        <v>7</v>
      </c>
      <c r="Z45" s="23">
        <v>7</v>
      </c>
      <c r="AA45" s="22">
        <v>5</v>
      </c>
      <c r="AB45" s="5">
        <v>5</v>
      </c>
      <c r="AC45" s="5">
        <v>5</v>
      </c>
      <c r="AD45" s="23">
        <v>4</v>
      </c>
      <c r="AE45" s="39">
        <v>4.75</v>
      </c>
    </row>
    <row r="46" spans="1:31">
      <c r="A46" s="29">
        <v>43</v>
      </c>
      <c r="B46" s="22">
        <v>20</v>
      </c>
      <c r="C46" s="5">
        <v>6</v>
      </c>
      <c r="D46" s="5">
        <v>2</v>
      </c>
      <c r="E46" s="5">
        <v>6</v>
      </c>
      <c r="F46" s="5">
        <v>7</v>
      </c>
      <c r="G46" s="23">
        <v>1</v>
      </c>
      <c r="H46" s="22">
        <v>9</v>
      </c>
      <c r="I46" s="5">
        <v>8</v>
      </c>
      <c r="J46" s="5">
        <v>9</v>
      </c>
      <c r="K46" s="23">
        <v>7</v>
      </c>
      <c r="L46" s="33">
        <v>8.25</v>
      </c>
      <c r="M46" s="22">
        <v>3</v>
      </c>
      <c r="N46" s="5">
        <v>4</v>
      </c>
      <c r="O46" s="5">
        <v>2</v>
      </c>
      <c r="P46" s="23">
        <v>3</v>
      </c>
      <c r="Q46" s="33">
        <v>3</v>
      </c>
      <c r="R46" s="22">
        <v>7</v>
      </c>
      <c r="S46" s="5">
        <v>5</v>
      </c>
      <c r="T46" s="5">
        <v>7</v>
      </c>
      <c r="U46" s="23">
        <v>7</v>
      </c>
      <c r="V46" s="33">
        <v>6.5</v>
      </c>
      <c r="W46" s="22">
        <v>6</v>
      </c>
      <c r="X46" s="5">
        <v>6</v>
      </c>
      <c r="Y46" s="5">
        <v>7</v>
      </c>
      <c r="Z46" s="23">
        <v>7</v>
      </c>
      <c r="AA46" s="22">
        <v>5</v>
      </c>
      <c r="AB46" s="5">
        <v>5</v>
      </c>
      <c r="AC46" s="5">
        <v>5</v>
      </c>
      <c r="AD46" s="23">
        <v>5</v>
      </c>
      <c r="AE46" s="39">
        <v>5</v>
      </c>
    </row>
    <row r="47" spans="1:31">
      <c r="A47" s="29">
        <v>44</v>
      </c>
      <c r="B47" s="22">
        <v>28</v>
      </c>
      <c r="C47" s="5">
        <v>6</v>
      </c>
      <c r="D47" s="5">
        <v>4</v>
      </c>
      <c r="E47" s="5">
        <v>5</v>
      </c>
      <c r="F47" s="5">
        <v>3</v>
      </c>
      <c r="G47" s="23">
        <v>2</v>
      </c>
      <c r="H47" s="22">
        <v>7</v>
      </c>
      <c r="I47" s="5">
        <v>8</v>
      </c>
      <c r="J47" s="5">
        <v>8</v>
      </c>
      <c r="K47" s="23">
        <v>7</v>
      </c>
      <c r="L47" s="33">
        <v>7.5</v>
      </c>
      <c r="M47" s="22">
        <v>3</v>
      </c>
      <c r="N47" s="5">
        <v>4</v>
      </c>
      <c r="O47" s="5">
        <v>1</v>
      </c>
      <c r="P47" s="23">
        <v>1</v>
      </c>
      <c r="Q47" s="33">
        <v>2.25</v>
      </c>
      <c r="R47" s="22">
        <v>7</v>
      </c>
      <c r="S47" s="5">
        <v>6</v>
      </c>
      <c r="T47" s="5">
        <v>7</v>
      </c>
      <c r="U47" s="23">
        <v>6</v>
      </c>
      <c r="V47" s="33">
        <v>6.5</v>
      </c>
      <c r="W47" s="22">
        <v>6</v>
      </c>
      <c r="X47" s="5">
        <v>6</v>
      </c>
      <c r="Y47" s="5">
        <v>6</v>
      </c>
      <c r="Z47" s="23">
        <v>7</v>
      </c>
      <c r="AA47" s="22">
        <v>4</v>
      </c>
      <c r="AB47" s="5">
        <v>5</v>
      </c>
      <c r="AC47" s="5">
        <v>4</v>
      </c>
      <c r="AD47" s="23">
        <v>5</v>
      </c>
      <c r="AE47" s="39">
        <v>4.5</v>
      </c>
    </row>
    <row r="48" spans="1:31">
      <c r="A48" s="29">
        <v>45</v>
      </c>
      <c r="B48" s="22">
        <v>35</v>
      </c>
      <c r="C48" s="5">
        <v>7</v>
      </c>
      <c r="D48" s="5">
        <v>2</v>
      </c>
      <c r="E48" s="5">
        <v>3</v>
      </c>
      <c r="F48" s="5">
        <v>3</v>
      </c>
      <c r="G48" s="23">
        <v>2</v>
      </c>
      <c r="H48" s="22">
        <v>7</v>
      </c>
      <c r="I48" s="5">
        <v>8</v>
      </c>
      <c r="J48" s="5">
        <v>8</v>
      </c>
      <c r="K48" s="23">
        <v>8</v>
      </c>
      <c r="L48" s="33">
        <v>7.75</v>
      </c>
      <c r="M48" s="22">
        <v>1</v>
      </c>
      <c r="N48" s="5">
        <v>1</v>
      </c>
      <c r="O48" s="5">
        <v>3</v>
      </c>
      <c r="P48" s="23">
        <v>2</v>
      </c>
      <c r="Q48" s="33">
        <v>1.75</v>
      </c>
      <c r="R48" s="22">
        <v>4</v>
      </c>
      <c r="S48" s="5">
        <v>6</v>
      </c>
      <c r="T48" s="5">
        <v>5</v>
      </c>
      <c r="U48" s="23">
        <v>6</v>
      </c>
      <c r="V48" s="33">
        <v>5.25</v>
      </c>
      <c r="W48" s="22">
        <v>6</v>
      </c>
      <c r="X48" s="5">
        <v>6</v>
      </c>
      <c r="Y48" s="5">
        <v>6</v>
      </c>
      <c r="Z48" s="23">
        <v>6</v>
      </c>
      <c r="AA48" s="22">
        <v>6</v>
      </c>
      <c r="AB48" s="5">
        <v>5</v>
      </c>
      <c r="AC48" s="5">
        <v>4</v>
      </c>
      <c r="AD48" s="23">
        <v>5</v>
      </c>
      <c r="AE48" s="39">
        <v>5</v>
      </c>
    </row>
    <row r="49" spans="1:31">
      <c r="A49" s="29">
        <v>46</v>
      </c>
      <c r="B49" s="22">
        <v>19</v>
      </c>
      <c r="C49" s="5">
        <v>2</v>
      </c>
      <c r="D49" s="5">
        <v>1</v>
      </c>
      <c r="E49" s="5">
        <v>1</v>
      </c>
      <c r="F49" s="5">
        <v>7</v>
      </c>
      <c r="G49" s="23">
        <v>2</v>
      </c>
      <c r="H49" s="22">
        <v>9</v>
      </c>
      <c r="I49" s="5">
        <v>8</v>
      </c>
      <c r="J49" s="5">
        <v>8</v>
      </c>
      <c r="K49" s="23">
        <v>8</v>
      </c>
      <c r="L49" s="33">
        <v>8.25</v>
      </c>
      <c r="M49" s="22">
        <v>1</v>
      </c>
      <c r="N49" s="5">
        <v>1</v>
      </c>
      <c r="O49" s="5">
        <v>3</v>
      </c>
      <c r="P49" s="23">
        <v>1</v>
      </c>
      <c r="Q49" s="33">
        <v>1.5</v>
      </c>
      <c r="R49" s="22">
        <v>4</v>
      </c>
      <c r="S49" s="5">
        <v>7</v>
      </c>
      <c r="T49" s="5">
        <v>7</v>
      </c>
      <c r="U49" s="23">
        <v>5</v>
      </c>
      <c r="V49" s="33">
        <v>5.75</v>
      </c>
      <c r="W49" s="22">
        <v>6</v>
      </c>
      <c r="X49" s="5">
        <v>6</v>
      </c>
      <c r="Y49" s="5">
        <v>6</v>
      </c>
      <c r="Z49" s="23">
        <v>7</v>
      </c>
      <c r="AA49" s="22">
        <v>6</v>
      </c>
      <c r="AB49" s="5">
        <v>5</v>
      </c>
      <c r="AC49" s="5">
        <v>4</v>
      </c>
      <c r="AD49" s="23">
        <v>5</v>
      </c>
      <c r="AE49" s="39">
        <v>5</v>
      </c>
    </row>
    <row r="50" spans="1:31">
      <c r="A50" s="29">
        <v>47</v>
      </c>
      <c r="B50" s="22">
        <v>20</v>
      </c>
      <c r="C50" s="5">
        <v>7</v>
      </c>
      <c r="D50" s="5">
        <v>2</v>
      </c>
      <c r="E50" s="5">
        <v>7</v>
      </c>
      <c r="F50" s="5">
        <v>3</v>
      </c>
      <c r="G50" s="23">
        <v>2</v>
      </c>
      <c r="H50" s="22">
        <v>9</v>
      </c>
      <c r="I50" s="5">
        <v>9</v>
      </c>
      <c r="J50" s="5">
        <v>8</v>
      </c>
      <c r="K50" s="23">
        <v>7</v>
      </c>
      <c r="L50" s="33">
        <v>8.25</v>
      </c>
      <c r="M50" s="22">
        <v>3</v>
      </c>
      <c r="N50" s="5">
        <v>4</v>
      </c>
      <c r="O50" s="5">
        <v>3</v>
      </c>
      <c r="P50" s="23">
        <v>2</v>
      </c>
      <c r="Q50" s="33">
        <v>3</v>
      </c>
      <c r="R50" s="22">
        <v>7</v>
      </c>
      <c r="S50" s="5">
        <v>7</v>
      </c>
      <c r="T50" s="5">
        <v>7</v>
      </c>
      <c r="U50" s="23">
        <v>6</v>
      </c>
      <c r="V50" s="33">
        <v>6.75</v>
      </c>
      <c r="W50" s="22">
        <v>7</v>
      </c>
      <c r="X50" s="5">
        <v>7</v>
      </c>
      <c r="Y50" s="5">
        <v>7</v>
      </c>
      <c r="Z50" s="23">
        <v>7</v>
      </c>
      <c r="AA50" s="22">
        <v>6</v>
      </c>
      <c r="AB50" s="5">
        <v>4</v>
      </c>
      <c r="AC50" s="5">
        <v>4</v>
      </c>
      <c r="AD50" s="23">
        <v>5</v>
      </c>
      <c r="AE50" s="39">
        <v>4.75</v>
      </c>
    </row>
    <row r="51" spans="1:31">
      <c r="A51" s="29">
        <v>48</v>
      </c>
      <c r="B51" s="22">
        <v>27</v>
      </c>
      <c r="C51" s="5">
        <v>1</v>
      </c>
      <c r="D51" s="5">
        <v>1</v>
      </c>
      <c r="E51" s="5">
        <v>8</v>
      </c>
      <c r="F51" s="5">
        <v>5</v>
      </c>
      <c r="G51" s="23">
        <v>2</v>
      </c>
      <c r="H51" s="22">
        <v>9</v>
      </c>
      <c r="I51" s="5">
        <v>9</v>
      </c>
      <c r="J51" s="5">
        <v>8</v>
      </c>
      <c r="K51" s="23">
        <v>8</v>
      </c>
      <c r="L51" s="33">
        <v>8.5</v>
      </c>
      <c r="M51" s="22">
        <v>2</v>
      </c>
      <c r="N51" s="5">
        <v>2</v>
      </c>
      <c r="O51" s="5">
        <v>1</v>
      </c>
      <c r="P51" s="23">
        <v>3</v>
      </c>
      <c r="Q51" s="33">
        <v>2</v>
      </c>
      <c r="R51" s="22">
        <v>7</v>
      </c>
      <c r="S51" s="5">
        <v>6</v>
      </c>
      <c r="T51" s="5">
        <v>7</v>
      </c>
      <c r="U51" s="23">
        <v>6</v>
      </c>
      <c r="V51" s="33">
        <v>6.5</v>
      </c>
      <c r="W51" s="22">
        <v>8</v>
      </c>
      <c r="X51" s="5">
        <v>7</v>
      </c>
      <c r="Y51" s="5">
        <v>8</v>
      </c>
      <c r="Z51" s="23">
        <v>7</v>
      </c>
      <c r="AA51" s="22">
        <v>5</v>
      </c>
      <c r="AB51" s="5">
        <v>5</v>
      </c>
      <c r="AC51" s="5">
        <v>4</v>
      </c>
      <c r="AD51" s="23">
        <v>5</v>
      </c>
      <c r="AE51" s="39">
        <v>4.75</v>
      </c>
    </row>
    <row r="52" spans="1:31">
      <c r="A52" s="29">
        <v>49</v>
      </c>
      <c r="B52" s="22">
        <v>44</v>
      </c>
      <c r="C52" s="5">
        <v>5</v>
      </c>
      <c r="D52" s="5">
        <v>3</v>
      </c>
      <c r="E52" s="5">
        <v>8</v>
      </c>
      <c r="F52" s="5">
        <v>6</v>
      </c>
      <c r="G52" s="23">
        <v>2</v>
      </c>
      <c r="H52" s="22">
        <v>9</v>
      </c>
      <c r="I52" s="5">
        <v>9</v>
      </c>
      <c r="J52" s="5">
        <v>7</v>
      </c>
      <c r="K52" s="23">
        <v>7</v>
      </c>
      <c r="L52" s="33">
        <v>8</v>
      </c>
      <c r="M52" s="22">
        <v>3</v>
      </c>
      <c r="N52" s="5">
        <v>4</v>
      </c>
      <c r="O52" s="5">
        <v>3</v>
      </c>
      <c r="P52" s="23">
        <v>2</v>
      </c>
      <c r="Q52" s="33">
        <v>3</v>
      </c>
      <c r="R52" s="22">
        <v>4</v>
      </c>
      <c r="S52" s="5">
        <v>6</v>
      </c>
      <c r="T52" s="5">
        <v>6</v>
      </c>
      <c r="U52" s="23">
        <v>4</v>
      </c>
      <c r="V52" s="33">
        <v>5</v>
      </c>
      <c r="W52" s="22">
        <v>8</v>
      </c>
      <c r="X52" s="5">
        <v>6</v>
      </c>
      <c r="Y52" s="5">
        <v>7</v>
      </c>
      <c r="Z52" s="23">
        <v>7</v>
      </c>
      <c r="AA52" s="22">
        <v>5</v>
      </c>
      <c r="AB52" s="5">
        <v>5</v>
      </c>
      <c r="AC52" s="5">
        <v>4</v>
      </c>
      <c r="AD52" s="23">
        <v>5</v>
      </c>
      <c r="AE52" s="39">
        <v>4.75</v>
      </c>
    </row>
    <row r="53" spans="1:31" ht="14.65" thickBot="1">
      <c r="A53" s="30">
        <v>50</v>
      </c>
      <c r="B53" s="24">
        <v>41</v>
      </c>
      <c r="C53" s="25">
        <v>1</v>
      </c>
      <c r="D53" s="25">
        <v>2</v>
      </c>
      <c r="E53" s="25">
        <v>2</v>
      </c>
      <c r="F53" s="25">
        <v>1</v>
      </c>
      <c r="G53" s="26">
        <v>2</v>
      </c>
      <c r="H53" s="24">
        <v>9</v>
      </c>
      <c r="I53" s="25">
        <v>9</v>
      </c>
      <c r="J53" s="25">
        <v>9</v>
      </c>
      <c r="K53" s="26">
        <v>8</v>
      </c>
      <c r="L53" s="33">
        <v>8.75</v>
      </c>
      <c r="M53" s="24">
        <v>1</v>
      </c>
      <c r="N53" s="25">
        <v>2</v>
      </c>
      <c r="O53" s="25">
        <v>1</v>
      </c>
      <c r="P53" s="26">
        <v>3</v>
      </c>
      <c r="Q53" s="33">
        <v>1.75</v>
      </c>
      <c r="R53" s="24">
        <v>5</v>
      </c>
      <c r="S53" s="25">
        <v>6</v>
      </c>
      <c r="T53" s="25">
        <v>4</v>
      </c>
      <c r="U53" s="26">
        <v>6</v>
      </c>
      <c r="V53" s="48">
        <v>5.25</v>
      </c>
      <c r="W53" s="24">
        <v>7</v>
      </c>
      <c r="X53" s="25">
        <v>7</v>
      </c>
      <c r="Y53" s="25">
        <v>7</v>
      </c>
      <c r="Z53" s="26">
        <v>7</v>
      </c>
      <c r="AA53" s="24">
        <v>5</v>
      </c>
      <c r="AB53" s="25">
        <v>5</v>
      </c>
      <c r="AC53" s="25">
        <v>5</v>
      </c>
      <c r="AD53" s="26">
        <v>4</v>
      </c>
      <c r="AE53" s="47">
        <v>4.75</v>
      </c>
    </row>
  </sheetData>
  <autoFilter ref="A3:AD3" xr:uid="{D8CB5940-5D60-4B79-B40F-4BA893FD9A4A}"/>
  <mergeCells count="6">
    <mergeCell ref="AA2:AD2"/>
    <mergeCell ref="B2:G2"/>
    <mergeCell ref="H2:K2"/>
    <mergeCell ref="M2:P2"/>
    <mergeCell ref="R2:U2"/>
    <mergeCell ref="W2:Z2"/>
  </mergeCells>
  <pageMargins left="0.7" right="0.7" top="0.75" bottom="0.75" header="0.3" footer="0.3"/>
  <pageSetup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1"/>
  <sheetViews>
    <sheetView workbookViewId="0">
      <selection activeCell="C27" sqref="C27"/>
    </sheetView>
  </sheetViews>
  <sheetFormatPr defaultColWidth="8.796875" defaultRowHeight="14.25"/>
  <cols>
    <col min="12" max="12" width="3.6640625" customWidth="1"/>
  </cols>
  <sheetData>
    <row r="2" spans="2:12">
      <c r="B2" s="6"/>
      <c r="C2" s="7"/>
      <c r="D2" s="7"/>
      <c r="E2" s="8"/>
      <c r="G2" s="6"/>
      <c r="H2" s="7"/>
      <c r="I2" s="7"/>
      <c r="J2" s="8"/>
      <c r="L2" s="16"/>
    </row>
    <row r="3" spans="2:12">
      <c r="B3" s="9"/>
      <c r="C3" s="10" t="s">
        <v>34</v>
      </c>
      <c r="D3" s="11"/>
      <c r="E3" s="12"/>
      <c r="G3" s="9"/>
      <c r="H3" s="10" t="s">
        <v>35</v>
      </c>
      <c r="I3" s="11"/>
      <c r="J3" s="12"/>
    </row>
    <row r="4" spans="2:12" ht="14.65" thickBot="1">
      <c r="B4" s="9"/>
      <c r="C4" s="11"/>
      <c r="D4" s="11"/>
      <c r="E4" s="12"/>
      <c r="G4" s="9"/>
      <c r="H4" s="11"/>
      <c r="I4" s="11"/>
      <c r="J4" s="12"/>
    </row>
    <row r="5" spans="2:12">
      <c r="B5" s="9"/>
      <c r="C5" s="124" t="s">
        <v>1</v>
      </c>
      <c r="D5" s="125"/>
      <c r="E5" s="12"/>
      <c r="G5" s="9"/>
      <c r="H5" s="11"/>
      <c r="I5" s="11"/>
      <c r="J5" s="12"/>
      <c r="L5" s="16"/>
    </row>
    <row r="6" spans="2:12" ht="14.65" thickBot="1">
      <c r="B6" s="9"/>
      <c r="C6" s="126"/>
      <c r="D6" s="127"/>
      <c r="E6" s="12"/>
      <c r="G6" s="9"/>
      <c r="H6" s="11"/>
      <c r="I6" s="11"/>
      <c r="J6" s="12"/>
      <c r="L6" s="16"/>
    </row>
    <row r="7" spans="2:12">
      <c r="B7" s="9"/>
      <c r="C7" s="126"/>
      <c r="D7" s="127"/>
      <c r="E7" s="12"/>
      <c r="G7" s="9"/>
      <c r="H7" s="148" t="s">
        <v>33</v>
      </c>
      <c r="I7" s="149"/>
      <c r="J7" s="12"/>
      <c r="L7" s="16"/>
    </row>
    <row r="8" spans="2:12" ht="14.65" thickBot="1">
      <c r="B8" s="9"/>
      <c r="C8" s="128"/>
      <c r="D8" s="129"/>
      <c r="E8" s="12"/>
      <c r="G8" s="9"/>
      <c r="H8" s="150"/>
      <c r="I8" s="151"/>
      <c r="J8" s="12"/>
      <c r="L8" s="16"/>
    </row>
    <row r="9" spans="2:12">
      <c r="B9" s="9"/>
      <c r="C9" s="11"/>
      <c r="D9" s="11"/>
      <c r="E9" s="12"/>
      <c r="G9" s="9"/>
      <c r="H9" s="150"/>
      <c r="I9" s="151"/>
      <c r="J9" s="12"/>
      <c r="L9" s="16"/>
    </row>
    <row r="10" spans="2:12" ht="14.65" thickBot="1">
      <c r="B10" s="9"/>
      <c r="C10" s="11"/>
      <c r="D10" s="11"/>
      <c r="E10" s="12"/>
      <c r="G10" s="9"/>
      <c r="H10" s="152"/>
      <c r="I10" s="153"/>
      <c r="J10" s="12"/>
      <c r="L10" s="16"/>
    </row>
    <row r="11" spans="2:12">
      <c r="B11" s="9"/>
      <c r="C11" s="130" t="s">
        <v>31</v>
      </c>
      <c r="D11" s="131"/>
      <c r="E11" s="12"/>
      <c r="G11" s="9"/>
      <c r="H11" s="11"/>
      <c r="I11" s="11"/>
      <c r="J11" s="12"/>
      <c r="L11" s="16"/>
    </row>
    <row r="12" spans="2:12">
      <c r="B12" s="9"/>
      <c r="C12" s="132"/>
      <c r="D12" s="133"/>
      <c r="E12" s="12"/>
      <c r="G12" s="9"/>
      <c r="H12" s="11"/>
      <c r="I12" s="11"/>
      <c r="J12" s="12"/>
      <c r="L12" s="16"/>
    </row>
    <row r="13" spans="2:12">
      <c r="B13" s="9"/>
      <c r="C13" s="132"/>
      <c r="D13" s="133"/>
      <c r="E13" s="12"/>
      <c r="G13" s="9"/>
      <c r="H13" s="11"/>
      <c r="I13" s="11"/>
      <c r="J13" s="12"/>
    </row>
    <row r="14" spans="2:12" ht="14.65" thickBot="1">
      <c r="B14" s="9"/>
      <c r="C14" s="134"/>
      <c r="D14" s="135"/>
      <c r="E14" s="12"/>
      <c r="G14" s="9"/>
      <c r="H14" s="11"/>
      <c r="I14" s="11"/>
      <c r="J14" s="12"/>
    </row>
    <row r="15" spans="2:12">
      <c r="B15" s="9"/>
      <c r="C15" s="11"/>
      <c r="D15" s="11"/>
      <c r="E15" s="12"/>
      <c r="G15" s="9"/>
      <c r="H15" s="142" t="s">
        <v>0</v>
      </c>
      <c r="I15" s="143"/>
      <c r="J15" s="12"/>
    </row>
    <row r="16" spans="2:12" ht="14.65" thickBot="1">
      <c r="B16" s="9"/>
      <c r="C16" s="11"/>
      <c r="D16" s="11"/>
      <c r="E16" s="12"/>
      <c r="G16" s="9"/>
      <c r="H16" s="144"/>
      <c r="I16" s="145"/>
      <c r="J16" s="12"/>
    </row>
    <row r="17" spans="2:10">
      <c r="B17" s="9"/>
      <c r="C17" s="136" t="s">
        <v>32</v>
      </c>
      <c r="D17" s="137"/>
      <c r="E17" s="12"/>
      <c r="G17" s="9"/>
      <c r="H17" s="144"/>
      <c r="I17" s="145"/>
      <c r="J17" s="12"/>
    </row>
    <row r="18" spans="2:10" ht="14.65" thickBot="1">
      <c r="B18" s="9"/>
      <c r="C18" s="138"/>
      <c r="D18" s="139"/>
      <c r="E18" s="12"/>
      <c r="G18" s="9"/>
      <c r="H18" s="146"/>
      <c r="I18" s="147"/>
      <c r="J18" s="12"/>
    </row>
    <row r="19" spans="2:10">
      <c r="B19" s="9"/>
      <c r="C19" s="138"/>
      <c r="D19" s="139"/>
      <c r="E19" s="12"/>
      <c r="G19" s="9"/>
      <c r="H19" s="11"/>
      <c r="I19" s="11"/>
      <c r="J19" s="12"/>
    </row>
    <row r="20" spans="2:10" ht="14.65" thickBot="1">
      <c r="B20" s="9"/>
      <c r="C20" s="140"/>
      <c r="D20" s="141"/>
      <c r="E20" s="12"/>
      <c r="G20" s="9"/>
      <c r="H20" s="11"/>
      <c r="I20" s="11"/>
      <c r="J20" s="12"/>
    </row>
    <row r="21" spans="2:10">
      <c r="B21" s="13"/>
      <c r="C21" s="14"/>
      <c r="D21" s="14"/>
      <c r="E21" s="15"/>
      <c r="G21" s="13"/>
      <c r="H21" s="14"/>
      <c r="I21" s="14"/>
      <c r="J21" s="15"/>
    </row>
  </sheetData>
  <mergeCells count="5">
    <mergeCell ref="C5:D8"/>
    <mergeCell ref="C11:D14"/>
    <mergeCell ref="C17:D20"/>
    <mergeCell ref="H15:I18"/>
    <mergeCell ref="H7:I10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H16" sqref="H16"/>
    </sheetView>
  </sheetViews>
  <sheetFormatPr defaultColWidth="10.6640625" defaultRowHeight="14.25"/>
  <sheetData>
    <row r="1" spans="1:6">
      <c r="A1" s="17" t="s">
        <v>36</v>
      </c>
      <c r="B1" s="17"/>
    </row>
    <row r="2" spans="1:6">
      <c r="A2" s="18" t="s">
        <v>38</v>
      </c>
      <c r="B2" s="18"/>
    </row>
    <row r="3" spans="1:6">
      <c r="A3" s="18"/>
      <c r="B3" s="18"/>
    </row>
    <row r="4" spans="1:6">
      <c r="A4" s="40" t="s">
        <v>37</v>
      </c>
      <c r="B4" s="41" t="s">
        <v>39</v>
      </c>
      <c r="C4" s="42"/>
      <c r="D4" s="42"/>
      <c r="E4" s="42"/>
      <c r="F4" s="42"/>
    </row>
    <row r="5" spans="1:6">
      <c r="A5" s="17" t="s">
        <v>41</v>
      </c>
      <c r="B5" s="18" t="s">
        <v>40</v>
      </c>
    </row>
    <row r="6" spans="1:6">
      <c r="A6" s="17"/>
      <c r="B6" s="18"/>
    </row>
    <row r="7" spans="1:6">
      <c r="A7" s="40" t="s">
        <v>45</v>
      </c>
      <c r="B7" s="41" t="s">
        <v>46</v>
      </c>
      <c r="C7" s="42"/>
      <c r="D7" s="42"/>
      <c r="E7" s="42"/>
      <c r="F7" s="42"/>
    </row>
    <row r="8" spans="1:6">
      <c r="A8" s="17" t="s">
        <v>42</v>
      </c>
      <c r="B8" s="18" t="s">
        <v>47</v>
      </c>
    </row>
    <row r="9" spans="1:6">
      <c r="A9" s="17"/>
      <c r="B9" s="18"/>
    </row>
    <row r="10" spans="1:6">
      <c r="A10" s="40" t="s">
        <v>43</v>
      </c>
      <c r="B10" s="41" t="s">
        <v>48</v>
      </c>
      <c r="C10" s="42"/>
      <c r="D10" s="42"/>
      <c r="E10" s="42"/>
      <c r="F10" s="42"/>
    </row>
    <row r="11" spans="1:6">
      <c r="A11" s="17" t="s">
        <v>44</v>
      </c>
      <c r="B11" s="18" t="s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3"/>
  <sheetViews>
    <sheetView topLeftCell="A3" zoomScale="120" zoomScaleNormal="120" workbookViewId="0">
      <selection activeCell="A4" sqref="A4"/>
    </sheetView>
  </sheetViews>
  <sheetFormatPr defaultColWidth="10.6640625" defaultRowHeight="14.25"/>
  <cols>
    <col min="1" max="1" width="12.1328125" bestFit="1" customWidth="1"/>
    <col min="2" max="2" width="36.33203125" bestFit="1" customWidth="1"/>
    <col min="3" max="3" width="33.6640625" bestFit="1" customWidth="1"/>
    <col min="4" max="4" width="30.1328125" bestFit="1" customWidth="1"/>
    <col min="5" max="5" width="32" bestFit="1" customWidth="1"/>
  </cols>
  <sheetData>
    <row r="3" spans="1:2">
      <c r="A3" s="44" t="s">
        <v>65</v>
      </c>
      <c r="B3" t="s">
        <v>67</v>
      </c>
    </row>
    <row r="4" spans="1:2">
      <c r="A4" s="45">
        <v>1</v>
      </c>
      <c r="B4" s="46">
        <v>4.9375</v>
      </c>
    </row>
    <row r="5" spans="1:2">
      <c r="A5" s="45">
        <v>2</v>
      </c>
      <c r="B5" s="46">
        <v>5.15</v>
      </c>
    </row>
    <row r="6" spans="1:2">
      <c r="A6" s="45">
        <v>3</v>
      </c>
      <c r="B6" s="46">
        <v>4.916666666666667</v>
      </c>
    </row>
    <row r="7" spans="1:2">
      <c r="A7" s="45">
        <v>4</v>
      </c>
      <c r="B7" s="46">
        <v>4.8125</v>
      </c>
    </row>
    <row r="8" spans="1:2">
      <c r="A8" s="45">
        <v>5</v>
      </c>
      <c r="B8" s="46">
        <v>4.833333333333333</v>
      </c>
    </row>
    <row r="9" spans="1:2">
      <c r="A9" s="45">
        <v>6</v>
      </c>
      <c r="B9" s="46">
        <v>4.8499999999999996</v>
      </c>
    </row>
    <row r="10" spans="1:2">
      <c r="A10" s="45">
        <v>7</v>
      </c>
      <c r="B10" s="46">
        <v>4.75</v>
      </c>
    </row>
    <row r="11" spans="1:2">
      <c r="A11" s="45">
        <v>8</v>
      </c>
      <c r="B11" s="46">
        <v>4.84375</v>
      </c>
    </row>
    <row r="12" spans="1:2">
      <c r="A12" s="45">
        <v>9</v>
      </c>
      <c r="B12" s="46">
        <v>4.84375</v>
      </c>
    </row>
    <row r="13" spans="1:2">
      <c r="A13" s="45" t="s">
        <v>66</v>
      </c>
      <c r="B13" s="46">
        <v>4.8899999999999997</v>
      </c>
    </row>
  </sheetData>
  <sortState xmlns:xlrd2="http://schemas.microsoft.com/office/spreadsheetml/2017/richdata2" ref="T3:U10">
    <sortCondition descending="1" ref="U19"/>
  </sortState>
  <pageMargins left="0.7" right="0.7" top="0.75" bottom="0.75" header="0.3" footer="0.3"/>
  <pageSetup orientation="portrait" horizontalDpi="1200" verticalDpi="1200"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1:Z1"/>
  <sheetViews>
    <sheetView topLeftCell="P1" zoomScale="90" zoomScaleNormal="90" workbookViewId="0">
      <selection activeCell="AA20" sqref="AA20"/>
    </sheetView>
  </sheetViews>
  <sheetFormatPr defaultColWidth="8.796875" defaultRowHeight="14.25"/>
  <cols>
    <col min="1" max="5" width="8.796875" style="1"/>
    <col min="6" max="6" width="8.796875" style="16"/>
    <col min="7" max="10" width="8.796875" style="1"/>
    <col min="11" max="11" width="8.796875" style="16"/>
    <col min="12" max="15" width="8.796875" style="1"/>
    <col min="16" max="16" width="8.796875" style="16"/>
    <col min="17" max="20" width="8.796875" style="1"/>
    <col min="21" max="21" width="8.796875" style="16"/>
    <col min="22" max="25" width="8.796875" style="1"/>
    <col min="26" max="26" width="8.796875" style="16"/>
    <col min="27" max="16384" width="8.796875" style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25" sqref="I25"/>
    </sheetView>
  </sheetViews>
  <sheetFormatPr defaultColWidth="10.6640625" defaultRowHeight="14.25"/>
  <sheetData/>
  <sortState xmlns:xlrd2="http://schemas.microsoft.com/office/spreadsheetml/2017/richdata2" ref="G27:G76">
    <sortCondition ref="G27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20" sqref="O20"/>
    </sheetView>
  </sheetViews>
  <sheetFormatPr defaultColWidth="8.79687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Charts</vt:lpstr>
      </vt:variant>
      <vt:variant>
        <vt:i4>14</vt:i4>
      </vt:variant>
    </vt:vector>
  </HeadingPairs>
  <TitlesOfParts>
    <vt:vector size="52" baseType="lpstr">
      <vt:lpstr>CPDData</vt:lpstr>
      <vt:lpstr>MRData3</vt:lpstr>
      <vt:lpstr>PlotData10</vt:lpstr>
      <vt:lpstr>PlotData9</vt:lpstr>
      <vt:lpstr>PlotData8</vt:lpstr>
      <vt:lpstr>Residuals3</vt:lpstr>
      <vt:lpstr>COMPUTE</vt:lpstr>
      <vt:lpstr>MRData2</vt:lpstr>
      <vt:lpstr>PlotData7</vt:lpstr>
      <vt:lpstr>PlotData6</vt:lpstr>
      <vt:lpstr>PlotData5</vt:lpstr>
      <vt:lpstr>PlotData4</vt:lpstr>
      <vt:lpstr>Residuals2</vt:lpstr>
      <vt:lpstr>DummyVariablesRegression</vt:lpstr>
      <vt:lpstr>CPD Calculations</vt:lpstr>
      <vt:lpstr>NOTX3</vt:lpstr>
      <vt:lpstr>NOTX2</vt:lpstr>
      <vt:lpstr>NOTX1</vt:lpstr>
      <vt:lpstr>MRData</vt:lpstr>
      <vt:lpstr>PlotData3</vt:lpstr>
      <vt:lpstr>PlotData2</vt:lpstr>
      <vt:lpstr>PlotData</vt:lpstr>
      <vt:lpstr>Residuals</vt:lpstr>
      <vt:lpstr>MultipleRegression</vt:lpstr>
      <vt:lpstr>ForBoxPlot</vt:lpstr>
      <vt:lpstr>ForBoxPlot2</vt:lpstr>
      <vt:lpstr>ForBoxPlot3</vt:lpstr>
      <vt:lpstr>ForBoxPlot4</vt:lpstr>
      <vt:lpstr>Five-NumberSummary</vt:lpstr>
      <vt:lpstr>DescriptiveStatistics</vt:lpstr>
      <vt:lpstr>DataCopy</vt:lpstr>
      <vt:lpstr>Master data (2)</vt:lpstr>
      <vt:lpstr>1. Conceptual model</vt:lpstr>
      <vt:lpstr>2. Hypotheses</vt:lpstr>
      <vt:lpstr>3. Pivot table analysis Descrip</vt:lpstr>
      <vt:lpstr>4. Index for variables</vt:lpstr>
      <vt:lpstr>5. Regression</vt:lpstr>
      <vt:lpstr>Extra (not required)</vt:lpstr>
      <vt:lpstr>Residual Plot8</vt:lpstr>
      <vt:lpstr>Residual Plot for Gender2</vt:lpstr>
      <vt:lpstr>Residual Plot7</vt:lpstr>
      <vt:lpstr>Residual Plot for Gender</vt:lpstr>
      <vt:lpstr>Residual Plot6</vt:lpstr>
      <vt:lpstr>Residual Plot5</vt:lpstr>
      <vt:lpstr>Residual Plot4</vt:lpstr>
      <vt:lpstr>Residual Plot3</vt:lpstr>
      <vt:lpstr>Residual Plot2</vt:lpstr>
      <vt:lpstr>Residual Plot</vt:lpstr>
      <vt:lpstr>BoxPlot</vt:lpstr>
      <vt:lpstr>BoxPlot2</vt:lpstr>
      <vt:lpstr>BoxPlot3</vt:lpstr>
      <vt:lpstr>BoxPlot4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Suresh</dc:creator>
  <cp:lastModifiedBy>Jung Ji Sung</cp:lastModifiedBy>
  <dcterms:created xsi:type="dcterms:W3CDTF">2017-10-30T02:17:46Z</dcterms:created>
  <dcterms:modified xsi:type="dcterms:W3CDTF">2020-03-14T04:33:14Z</dcterms:modified>
</cp:coreProperties>
</file>