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ng Ji Sung\Google\MsBA Program\8. Data Optimization - DAT-5304\Team Assignment\"/>
    </mc:Choice>
  </mc:AlternateContent>
  <xr:revisionPtr revIDLastSave="0" documentId="13_ncr:1_{CBFF4F13-D4C8-4F1F-8CBA-98FFDBF973C2}" xr6:coauthVersionLast="46" xr6:coauthVersionMax="46" xr10:uidLastSave="{00000000-0000-0000-0000-000000000000}"/>
  <bookViews>
    <workbookView xWindow="2932" yWindow="0" windowWidth="14513" windowHeight="12405" tabRatio="962" xr2:uid="{85A8EE33-0A87-4115-91A6-0A46BD87430E}"/>
  </bookViews>
  <sheets>
    <sheet name="Original Media Plan" sheetId="1" r:id="rId1"/>
    <sheet name="Emerging Market Data" sheetId="3" r:id="rId2"/>
    <sheet name="LP Model 1 - Max Impression" sheetId="11" r:id="rId3"/>
    <sheet name="Sensitivity Report LP Model 1" sheetId="12" r:id="rId4"/>
    <sheet name="LP Model 2 - Max Click-throughs" sheetId="2" r:id="rId5"/>
    <sheet name="Sensitivity Report LP Model 2" sheetId="13" r:id="rId6"/>
    <sheet name="The Modified LP Model " sheetId="7" r:id="rId7"/>
    <sheet name="Sensitivity Report Modified LP " sheetId="10" r:id="rId8"/>
  </sheets>
  <definedNames>
    <definedName name="solver_adj" localSheetId="2" hidden="1">'LP Model 1 - Max Impression'!$C$31:$H$33</definedName>
    <definedName name="solver_adj" localSheetId="4" hidden="1">'LP Model 2 - Max Click-throughs'!$C$31:$H$33</definedName>
    <definedName name="solver_adj" localSheetId="6" hidden="1">'The Modified LP Model '!$C$31:$H$33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drv" localSheetId="2" hidden="1">2</definedName>
    <definedName name="solver_drv" localSheetId="4" hidden="1">2</definedName>
    <definedName name="solver_drv" localSheetId="6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lhs1" localSheetId="2" hidden="1">'LP Model 1 - Max Impression'!$C$41:$C$57</definedName>
    <definedName name="solver_lhs1" localSheetId="4" hidden="1">'LP Model 2 - Max Click-throughs'!$C$41:$C$57</definedName>
    <definedName name="solver_lhs1" localSheetId="6" hidden="1">'The Modified LP Model '!$C$41:$C$57</definedName>
    <definedName name="solver_lhs2" localSheetId="2" hidden="1">'LP Model 1 - Max Impression'!$C$58:$C$64</definedName>
    <definedName name="solver_lhs2" localSheetId="4" hidden="1">'LP Model 2 - Max Click-throughs'!$C$58:$C$64</definedName>
    <definedName name="solver_lhs2" localSheetId="6" hidden="1">'The Modified LP Model '!$C$58:$C$64</definedName>
    <definedName name="solver_lhs3" localSheetId="2" hidden="1">'LP Model 1 - Max Impression'!$C$65</definedName>
    <definedName name="solver_lhs3" localSheetId="4" hidden="1">'LP Model 2 - Max Click-throughs'!$C$65</definedName>
    <definedName name="solver_lhs3" localSheetId="6" hidden="1">'The Modified LP Model '!$C$65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um" localSheetId="2" hidden="1">3</definedName>
    <definedName name="solver_num" localSheetId="4" hidden="1">3</definedName>
    <definedName name="solver_num" localSheetId="6" hidden="1">3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opt" localSheetId="2" hidden="1">'LP Model 1 - Max Impression'!$C$37</definedName>
    <definedName name="solver_opt" localSheetId="4" hidden="1">'LP Model 2 - Max Click-throughs'!$C$37</definedName>
    <definedName name="solver_opt" localSheetId="6" hidden="1">'The Modified LP Model '!$C$37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rbv" localSheetId="2" hidden="1">2</definedName>
    <definedName name="solver_rbv" localSheetId="4" hidden="1">2</definedName>
    <definedName name="solver_rbv" localSheetId="6" hidden="1">2</definedName>
    <definedName name="solver_rel1" localSheetId="2" hidden="1">3</definedName>
    <definedName name="solver_rel1" localSheetId="4" hidden="1">3</definedName>
    <definedName name="solver_rel1" localSheetId="6" hidden="1">3</definedName>
    <definedName name="solver_rel2" localSheetId="2" hidden="1">1</definedName>
    <definedName name="solver_rel2" localSheetId="4" hidden="1">1</definedName>
    <definedName name="solver_rel2" localSheetId="6" hidden="1">1</definedName>
    <definedName name="solver_rel3" localSheetId="2" hidden="1">2</definedName>
    <definedName name="solver_rel3" localSheetId="4" hidden="1">2</definedName>
    <definedName name="solver_rel3" localSheetId="6" hidden="1">3</definedName>
    <definedName name="solver_rhs1" localSheetId="2" hidden="1">'LP Model 1 - Max Impression'!$E$41:$E$57</definedName>
    <definedName name="solver_rhs1" localSheetId="4" hidden="1">'LP Model 2 - Max Click-throughs'!$E$41:$E$57</definedName>
    <definedName name="solver_rhs1" localSheetId="6" hidden="1">'The Modified LP Model '!$E$41:$E$57</definedName>
    <definedName name="solver_rhs2" localSheetId="2" hidden="1">'LP Model 1 - Max Impression'!$E$58:$E$64</definedName>
    <definedName name="solver_rhs2" localSheetId="4" hidden="1">'LP Model 2 - Max Click-throughs'!$E$58:$E$64</definedName>
    <definedName name="solver_rhs2" localSheetId="6" hidden="1">'The Modified LP Model '!$E$58:$E$64</definedName>
    <definedName name="solver_rhs3" localSheetId="2" hidden="1">'LP Model 1 - Max Impression'!$E$65</definedName>
    <definedName name="solver_rhs3" localSheetId="4" hidden="1">'LP Model 2 - Max Click-throughs'!$E$65</definedName>
    <definedName name="solver_rhs3" localSheetId="6" hidden="1">'The Modified LP Model '!$E$65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scl" localSheetId="2" hidden="1">2</definedName>
    <definedName name="solver_scl" localSheetId="4" hidden="1">2</definedName>
    <definedName name="solver_scl" localSheetId="6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er" localSheetId="2" hidden="1">3</definedName>
    <definedName name="solver_ver" localSheetId="4" hidden="1">3</definedName>
    <definedName name="solver_ver" localSheetId="6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7" l="1"/>
  <c r="C37" i="11"/>
  <c r="I37" i="11"/>
  <c r="C65" i="11"/>
  <c r="F65" i="11" s="1"/>
  <c r="E64" i="11"/>
  <c r="C64" i="11"/>
  <c r="E60" i="11"/>
  <c r="E57" i="11"/>
  <c r="C57" i="11"/>
  <c r="F57" i="11" s="1"/>
  <c r="E56" i="11"/>
  <c r="C56" i="11"/>
  <c r="E55" i="11"/>
  <c r="C55" i="11"/>
  <c r="E54" i="11"/>
  <c r="C54" i="11"/>
  <c r="F54" i="11" s="1"/>
  <c r="E53" i="11"/>
  <c r="C53" i="11"/>
  <c r="F53" i="11" s="1"/>
  <c r="E52" i="11"/>
  <c r="C52" i="11"/>
  <c r="E51" i="11"/>
  <c r="C51" i="11"/>
  <c r="E50" i="11"/>
  <c r="C50" i="11"/>
  <c r="F50" i="11" s="1"/>
  <c r="E49" i="11"/>
  <c r="C49" i="11"/>
  <c r="F49" i="11" s="1"/>
  <c r="E48" i="11"/>
  <c r="C48" i="11"/>
  <c r="E47" i="11"/>
  <c r="C47" i="11"/>
  <c r="E46" i="11"/>
  <c r="C46" i="11"/>
  <c r="F46" i="11" s="1"/>
  <c r="E45" i="11"/>
  <c r="C45" i="11"/>
  <c r="F45" i="11" s="1"/>
  <c r="E44" i="11"/>
  <c r="C44" i="11"/>
  <c r="E43" i="11"/>
  <c r="C43" i="11"/>
  <c r="E42" i="11"/>
  <c r="C42" i="11"/>
  <c r="F42" i="11" s="1"/>
  <c r="E41" i="11"/>
  <c r="C41" i="11"/>
  <c r="F41" i="11" s="1"/>
  <c r="H34" i="11"/>
  <c r="C63" i="11" s="1"/>
  <c r="G34" i="11"/>
  <c r="C62" i="11" s="1"/>
  <c r="F34" i="11"/>
  <c r="C61" i="11" s="1"/>
  <c r="E34" i="11"/>
  <c r="C60" i="11" s="1"/>
  <c r="D34" i="11"/>
  <c r="C59" i="11" s="1"/>
  <c r="C34" i="11"/>
  <c r="I33" i="11"/>
  <c r="I32" i="11"/>
  <c r="I31" i="11"/>
  <c r="H19" i="11"/>
  <c r="E63" i="11" s="1"/>
  <c r="G19" i="11"/>
  <c r="E62" i="11" s="1"/>
  <c r="F19" i="11"/>
  <c r="E61" i="11" s="1"/>
  <c r="E19" i="11"/>
  <c r="D19" i="11"/>
  <c r="E59" i="11" s="1"/>
  <c r="C19" i="11"/>
  <c r="E58" i="11" s="1"/>
  <c r="I17" i="11"/>
  <c r="I15" i="11"/>
  <c r="I13" i="11"/>
  <c r="I19" i="11" s="1"/>
  <c r="I17" i="2"/>
  <c r="I15" i="2"/>
  <c r="I13" i="2"/>
  <c r="I19" i="2" s="1"/>
  <c r="H19" i="2"/>
  <c r="G19" i="2"/>
  <c r="F19" i="2"/>
  <c r="E19" i="2"/>
  <c r="D19" i="2"/>
  <c r="C19" i="2"/>
  <c r="I17" i="7"/>
  <c r="I19" i="7" s="1"/>
  <c r="I15" i="7"/>
  <c r="I13" i="7"/>
  <c r="H19" i="7"/>
  <c r="G19" i="7"/>
  <c r="F19" i="7"/>
  <c r="E19" i="7"/>
  <c r="D19" i="7"/>
  <c r="C19" i="7"/>
  <c r="F56" i="11" l="1"/>
  <c r="F64" i="11"/>
  <c r="F55" i="11"/>
  <c r="F47" i="11"/>
  <c r="F62" i="11"/>
  <c r="F48" i="11"/>
  <c r="F44" i="11"/>
  <c r="F51" i="11"/>
  <c r="F60" i="11"/>
  <c r="F59" i="11"/>
  <c r="F63" i="11"/>
  <c r="I34" i="11"/>
  <c r="F43" i="11"/>
  <c r="F52" i="11"/>
  <c r="F61" i="11"/>
  <c r="C58" i="11"/>
  <c r="F58" i="11" s="1"/>
  <c r="C37" i="7"/>
  <c r="C65" i="7"/>
  <c r="E64" i="7"/>
  <c r="C64" i="7"/>
  <c r="E63" i="7"/>
  <c r="E62" i="7"/>
  <c r="E61" i="7"/>
  <c r="E60" i="7"/>
  <c r="E59" i="7"/>
  <c r="E58" i="7"/>
  <c r="E57" i="7"/>
  <c r="C57" i="7"/>
  <c r="E56" i="7"/>
  <c r="C56" i="7"/>
  <c r="E55" i="7"/>
  <c r="C55" i="7"/>
  <c r="E54" i="7"/>
  <c r="C54" i="7"/>
  <c r="E53" i="7"/>
  <c r="C53" i="7"/>
  <c r="E52" i="7"/>
  <c r="C52" i="7"/>
  <c r="E51" i="7"/>
  <c r="C51" i="7"/>
  <c r="E50" i="7"/>
  <c r="C50" i="7"/>
  <c r="E49" i="7"/>
  <c r="C49" i="7"/>
  <c r="E48" i="7"/>
  <c r="C48" i="7"/>
  <c r="E47" i="7"/>
  <c r="C47" i="7"/>
  <c r="E46" i="7"/>
  <c r="C46" i="7"/>
  <c r="E45" i="7"/>
  <c r="C45" i="7"/>
  <c r="E44" i="7"/>
  <c r="C44" i="7"/>
  <c r="E43" i="7"/>
  <c r="C43" i="7"/>
  <c r="E42" i="7"/>
  <c r="C42" i="7"/>
  <c r="E41" i="7"/>
  <c r="C41" i="7"/>
  <c r="I37" i="7"/>
  <c r="H34" i="7"/>
  <c r="C63" i="7" s="1"/>
  <c r="G34" i="7"/>
  <c r="C62" i="7" s="1"/>
  <c r="F34" i="7"/>
  <c r="C61" i="7" s="1"/>
  <c r="E34" i="7"/>
  <c r="C60" i="7" s="1"/>
  <c r="D34" i="7"/>
  <c r="C59" i="7" s="1"/>
  <c r="C34" i="7"/>
  <c r="C58" i="7" s="1"/>
  <c r="I33" i="7"/>
  <c r="I32" i="7"/>
  <c r="I31" i="7"/>
  <c r="F65" i="7" l="1"/>
  <c r="F60" i="7"/>
  <c r="F41" i="7"/>
  <c r="F43" i="7"/>
  <c r="F45" i="7"/>
  <c r="F47" i="7"/>
  <c r="F55" i="7"/>
  <c r="F57" i="7"/>
  <c r="F44" i="7"/>
  <c r="F46" i="7"/>
  <c r="F42" i="7"/>
  <c r="F50" i="7"/>
  <c r="F54" i="7"/>
  <c r="F59" i="7"/>
  <c r="F63" i="7"/>
  <c r="F58" i="7"/>
  <c r="F62" i="7"/>
  <c r="F49" i="7"/>
  <c r="F48" i="7"/>
  <c r="F51" i="7"/>
  <c r="F53" i="7"/>
  <c r="I34" i="7"/>
  <c r="F52" i="7"/>
  <c r="F56" i="7"/>
  <c r="F64" i="7"/>
  <c r="F61" i="7"/>
  <c r="I37" i="2" l="1"/>
  <c r="C65" i="2" l="1"/>
  <c r="F65" i="2" s="1"/>
  <c r="E64" i="2"/>
  <c r="C64" i="2"/>
  <c r="F64" i="2" s="1"/>
  <c r="E63" i="2"/>
  <c r="E62" i="2"/>
  <c r="E61" i="2"/>
  <c r="E60" i="2"/>
  <c r="E59" i="2"/>
  <c r="E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C37" i="2" l="1"/>
  <c r="D34" i="2" l="1"/>
  <c r="C59" i="2" s="1"/>
  <c r="E34" i="2"/>
  <c r="C60" i="2" s="1"/>
  <c r="F34" i="2"/>
  <c r="C61" i="2" s="1"/>
  <c r="G34" i="2"/>
  <c r="C62" i="2" s="1"/>
  <c r="H34" i="2"/>
  <c r="C63" i="2" s="1"/>
  <c r="C34" i="2"/>
  <c r="C58" i="2" s="1"/>
  <c r="F57" i="2"/>
  <c r="I32" i="2"/>
  <c r="I33" i="2"/>
  <c r="F56" i="2"/>
  <c r="I31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D18" i="1"/>
  <c r="E18" i="1"/>
  <c r="F18" i="1"/>
  <c r="G18" i="1"/>
  <c r="H18" i="1"/>
  <c r="C18" i="1"/>
  <c r="H16" i="1"/>
  <c r="G16" i="1"/>
  <c r="F16" i="1"/>
  <c r="E16" i="1"/>
  <c r="D16" i="1"/>
  <c r="C16" i="1"/>
  <c r="I14" i="1"/>
  <c r="D12" i="1"/>
  <c r="E12" i="1"/>
  <c r="F12" i="1"/>
  <c r="G12" i="1"/>
  <c r="H12" i="1"/>
  <c r="C12" i="1"/>
  <c r="I10" i="1"/>
  <c r="D8" i="1"/>
  <c r="E8" i="1"/>
  <c r="E19" i="1" s="1"/>
  <c r="F8" i="1"/>
  <c r="F19" i="1" s="1"/>
  <c r="G8" i="1"/>
  <c r="G19" i="1" s="1"/>
  <c r="H8" i="1"/>
  <c r="C8" i="1"/>
  <c r="I6" i="1"/>
  <c r="I18" i="1" s="1"/>
  <c r="F63" i="2" l="1"/>
  <c r="F59" i="2"/>
  <c r="F61" i="2"/>
  <c r="I34" i="2"/>
  <c r="F60" i="2"/>
  <c r="F62" i="2"/>
  <c r="F58" i="2"/>
  <c r="H19" i="1"/>
  <c r="D19" i="1"/>
  <c r="C19" i="1"/>
  <c r="I8" i="1"/>
  <c r="I12" i="1"/>
  <c r="I16" i="1"/>
  <c r="I15" i="1" s="1"/>
  <c r="I11" i="1"/>
  <c r="I7" i="1" l="1"/>
  <c r="I19" i="1"/>
</calcChain>
</file>

<file path=xl/sharedStrings.xml><?xml version="1.0" encoding="utf-8"?>
<sst xmlns="http://schemas.openxmlformats.org/spreadsheetml/2006/main" count="858" uniqueCount="197">
  <si>
    <t xml:space="preserve">EXHIBIT 4 : PRELIMINARY MEDIA PLAN PROPOSED BY IMPACT MARKETING LTD  </t>
  </si>
  <si>
    <t>Indonesia</t>
  </si>
  <si>
    <t>Korea</t>
  </si>
  <si>
    <t>Malaysia</t>
  </si>
  <si>
    <t>Pakistan</t>
  </si>
  <si>
    <t>Philippines</t>
  </si>
  <si>
    <t>Singapore</t>
  </si>
  <si>
    <t>Total</t>
  </si>
  <si>
    <t>Marketplace</t>
  </si>
  <si>
    <t>Impression</t>
  </si>
  <si>
    <t>CPM</t>
  </si>
  <si>
    <t>Cost</t>
  </si>
  <si>
    <t>Premium</t>
  </si>
  <si>
    <t>Impressions</t>
  </si>
  <si>
    <t>Mobile Ads</t>
  </si>
  <si>
    <t>Total Ads</t>
  </si>
  <si>
    <t xml:space="preserve">EXHIBIT 1 : DEMOGRAPHIC AND TECHNOLOGY PENETRATION DATA  </t>
  </si>
  <si>
    <t>Intel AP Markets</t>
  </si>
  <si>
    <t>Population (Ms)</t>
  </si>
  <si>
    <t># Internet Users (Ms)</t>
  </si>
  <si>
    <t>Mobile Phones (Ms)</t>
  </si>
  <si>
    <t># Facebook Users (Ms)</t>
  </si>
  <si>
    <t xml:space="preserve">EXHIBIT 2 : INTEL ASIA-PACIFIC FACEBOOK COMMUNITIES (AUGUST 2012)  </t>
  </si>
  <si>
    <t>Market</t>
  </si>
  <si>
    <t>Fans</t>
  </si>
  <si>
    <t>Growth</t>
  </si>
  <si>
    <t>Top Demographics</t>
  </si>
  <si>
    <t>M 18 - 24</t>
  </si>
  <si>
    <t>EXHIBIT 5 : INTEL’S ESTIMATED CLICK-THROUGH RATES AND SOCIAL IMPRESSIONS MULTIPLIERS</t>
  </si>
  <si>
    <t xml:space="preserve">Marketplace  CTR  </t>
  </si>
  <si>
    <t xml:space="preserve">Premium CTR  </t>
  </si>
  <si>
    <t xml:space="preserve">Social Impression Multiplier  </t>
  </si>
  <si>
    <t xml:space="preserve">Social CTR  </t>
  </si>
  <si>
    <t xml:space="preserve">CTR Mobile Ad  </t>
  </si>
  <si>
    <t xml:space="preserve">Decision variables </t>
  </si>
  <si>
    <t>Phippines</t>
  </si>
  <si>
    <t>Objective function</t>
  </si>
  <si>
    <t>Constraints</t>
  </si>
  <si>
    <t>&gt;=</t>
  </si>
  <si>
    <t>&lt;=</t>
  </si>
  <si>
    <t>Quantitative Analysis for Business Decisions: Intel Asia-Pacific The Catch &amp; Win Campaign Problem.</t>
  </si>
  <si>
    <t>Model:</t>
  </si>
  <si>
    <t xml:space="preserve">Mobile Ad CTR </t>
  </si>
  <si>
    <t>Premium Ads</t>
  </si>
  <si>
    <t>Marketplace Ads</t>
  </si>
  <si>
    <t>Constraints (also expressed as 'Subject To:')</t>
  </si>
  <si>
    <t>LHS</t>
  </si>
  <si>
    <t>RHS</t>
  </si>
  <si>
    <t>Slack</t>
  </si>
  <si>
    <t>Advertising Media</t>
  </si>
  <si>
    <t>Max. # of impressions media plan purchased</t>
  </si>
  <si>
    <t>Max. # of click-throughs media plan purchased</t>
  </si>
  <si>
    <t>Number of impressions media plan purchased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</si>
  <si>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</si>
  <si>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</si>
  <si>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</si>
  <si>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</si>
  <si>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</si>
  <si>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</si>
  <si>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</si>
  <si>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</si>
  <si>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</si>
  <si>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</si>
  <si>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</si>
  <si>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</si>
  <si>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</si>
  <si>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</si>
  <si>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</si>
  <si>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</si>
  <si>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Marketplace Ads Indonesia</t>
  </si>
  <si>
    <t>Marketplace Ads Korea</t>
  </si>
  <si>
    <t>Marketplace Ads Malaysia</t>
  </si>
  <si>
    <t>Marketplace Ads Pakistan</t>
  </si>
  <si>
    <t>Marketplace Ads Philippines</t>
  </si>
  <si>
    <t>Marketplace Ads Singapore</t>
  </si>
  <si>
    <t>Premium Ads Indonesia</t>
  </si>
  <si>
    <t>Premium Ads Korea</t>
  </si>
  <si>
    <t>Premium Ads Malaysia</t>
  </si>
  <si>
    <t>Premium Ads Pakistan</t>
  </si>
  <si>
    <t>Premium Ads Philippines</t>
  </si>
  <si>
    <t>Premium Ads Singapore</t>
  </si>
  <si>
    <t>Mobile Ads Indonesia</t>
  </si>
  <si>
    <t>Mobile Ads Korea</t>
  </si>
  <si>
    <t>Mobile Ads Malaysia</t>
  </si>
  <si>
    <t>Mobile Ads Pakistan</t>
  </si>
  <si>
    <t>Mobile Ads Philippines</t>
  </si>
  <si>
    <t>Mobile Ads Singapore</t>
  </si>
  <si>
    <t>$C$63</t>
  </si>
  <si>
    <t>$C$64</t>
  </si>
  <si>
    <t>$C$65</t>
  </si>
  <si>
    <t>1) No MP / IDN No. of impressions below 75%</t>
  </si>
  <si>
    <t>2) No MP / KOR No. of impressions below 75%</t>
  </si>
  <si>
    <t>3) No MP / MYS No. of impressions below 75%</t>
  </si>
  <si>
    <t>4) No MP / PAK No. of impressions below 75%</t>
  </si>
  <si>
    <t>5) No MP / PHL No. of impressions below 75%</t>
  </si>
  <si>
    <t>6) No MP / SGP No. of impressions below 75%</t>
  </si>
  <si>
    <t>7) No PRM / IDN No. of impressions below 75%</t>
  </si>
  <si>
    <t>8) No PRM / KOR No. of impressions below 75%</t>
  </si>
  <si>
    <t>9) No PRM / MYS No. of impressions below 75%</t>
  </si>
  <si>
    <t>10) No PRM / PAK No. of impressions below 75%</t>
  </si>
  <si>
    <t>11) No PRM / PHL No. of impressions below 75%</t>
  </si>
  <si>
    <t>12) No PRM / SGP No. of impressions below 75%</t>
  </si>
  <si>
    <t>13) No MOB / IDN No. of impressions below 75%</t>
  </si>
  <si>
    <t>14) No MOB / MYS No. of impressions below 75%</t>
  </si>
  <si>
    <t>15) No MOB / PAK No. of impressions below 75%</t>
  </si>
  <si>
    <t>16) No MOB / PHL No. of impressions below 75%</t>
  </si>
  <si>
    <t>17) No MOB / SGP No. of impressions below 75%</t>
  </si>
  <si>
    <t>18) Limiting the total impressions in Indonesia</t>
  </si>
  <si>
    <t>19) Limiting the total impressions in Korea</t>
  </si>
  <si>
    <t>20) Limiting the total impressions in Malaysia</t>
  </si>
  <si>
    <t>21) Limiting the total impressions in Pakistan</t>
  </si>
  <si>
    <t>22) Limiting the total impressions in Phippines</t>
  </si>
  <si>
    <t>23) Limiting the total impressions in Singapore</t>
  </si>
  <si>
    <t xml:space="preserve">24) Budget is limited &lt; $95k include the 9% fee </t>
  </si>
  <si>
    <t>Costs per 1,000 impressions are as follows:</t>
  </si>
  <si>
    <t>25) MOB / KOR No. of impressions equals 0</t>
  </si>
  <si>
    <t>=</t>
  </si>
  <si>
    <t>1) No MP / IDN No. of impressions below 75% LHS</t>
  </si>
  <si>
    <t>2) No MP / KOR No. of impressions below 75% LHS</t>
  </si>
  <si>
    <t>3) No MP / MYS No. of impressions below 75% LHS</t>
  </si>
  <si>
    <t>4) No MP / PAK No. of impressions below 75% LHS</t>
  </si>
  <si>
    <t>5) No MP / PHL No. of impressions below 75% LHS</t>
  </si>
  <si>
    <t>6) No MP / SGP No. of impressions below 75% LHS</t>
  </si>
  <si>
    <t>7) No PRM / IDN No. of impressions below 75% LHS</t>
  </si>
  <si>
    <t>8) No PRM / KOR No. of impressions below 75% LHS</t>
  </si>
  <si>
    <t>9) No PRM / MYS No. of impressions below 75% LHS</t>
  </si>
  <si>
    <t>10) No PRM / PAK No. of impressions below 75% LHS</t>
  </si>
  <si>
    <t>11) No PRM / PHL No. of impressions below 75% LHS</t>
  </si>
  <si>
    <t>12) No PRM / SGP No. of impressions below 75% LHS</t>
  </si>
  <si>
    <t>13) No MOB / IDN No. of impressions below 75% LHS</t>
  </si>
  <si>
    <t>14) No MOB / MYS No. of impressions below 75% LHS</t>
  </si>
  <si>
    <t>15) No MOB / PAK No. of impressions below 75% LHS</t>
  </si>
  <si>
    <t>16) No MOB / PHL No. of impressions below 75% LHS</t>
  </si>
  <si>
    <t>17) No MOB / SGP No. of impressions below 75% LHS</t>
  </si>
  <si>
    <t>18) Limiting the total impressions in Indonesia LHS</t>
  </si>
  <si>
    <t>19) Limiting the total impressions in Korea LHS</t>
  </si>
  <si>
    <t>20) Limiting the total impressions in Malaysia LHS</t>
  </si>
  <si>
    <t>21) Limiting the total impressions in Pakistan LHS</t>
  </si>
  <si>
    <t>22) Limiting the total impressions in Phippines LHS</t>
  </si>
  <si>
    <t>23) Limiting the total impressions in Singapore LHS</t>
  </si>
  <si>
    <t>24) Budget is limited &lt; $95k include the 9% fee  LHS</t>
  </si>
  <si>
    <t>25) MOB / KOR No. of impressions equals 0 LHS</t>
  </si>
  <si>
    <t>25) No MOB / KOR No. of impressions below 75%</t>
  </si>
  <si>
    <t>=D32</t>
  </si>
  <si>
    <t>=D16*0.75</t>
  </si>
  <si>
    <t>Assume Cost for Mobile Ads in Korea - 0.40</t>
  </si>
  <si>
    <t>Worksheet: [Case - Intel Asia Campaign Excel.xlsx]LP Model 2</t>
  </si>
  <si>
    <t>$C$31</t>
  </si>
  <si>
    <t>$D$31</t>
  </si>
  <si>
    <t>$E$31</t>
  </si>
  <si>
    <t>$F$31</t>
  </si>
  <si>
    <t>$G$31</t>
  </si>
  <si>
    <t>$H$31</t>
  </si>
  <si>
    <t>$C$32</t>
  </si>
  <si>
    <t>$D$32</t>
  </si>
  <si>
    <t>$E$32</t>
  </si>
  <si>
    <t>$F$32</t>
  </si>
  <si>
    <t>$G$32</t>
  </si>
  <si>
    <t>$H$32</t>
  </si>
  <si>
    <t>$C$41</t>
  </si>
  <si>
    <t>$C$42</t>
  </si>
  <si>
    <t>$C$43</t>
  </si>
  <si>
    <t>$C$44</t>
  </si>
  <si>
    <t>$C$45</t>
  </si>
  <si>
    <t>$C$46</t>
  </si>
  <si>
    <t>$C$47</t>
  </si>
  <si>
    <t>$C$48</t>
  </si>
  <si>
    <t>$C$49</t>
  </si>
  <si>
    <t>$C$50</t>
  </si>
  <si>
    <t>$C$51</t>
  </si>
  <si>
    <t>$C$52</t>
  </si>
  <si>
    <t>$C$53</t>
  </si>
  <si>
    <t>$C$54</t>
  </si>
  <si>
    <t>$C$55</t>
  </si>
  <si>
    <t>$C$56</t>
  </si>
  <si>
    <t>$C$57</t>
  </si>
  <si>
    <t>$C$58</t>
  </si>
  <si>
    <t>$C$59</t>
  </si>
  <si>
    <t>$C$60</t>
  </si>
  <si>
    <t>$C$61</t>
  </si>
  <si>
    <t>$C$62</t>
  </si>
  <si>
    <t>25) No MOB / KOR No. of impressions below 75% LHS</t>
  </si>
  <si>
    <t>Data for the problem:</t>
  </si>
  <si>
    <t>Estimated Click-Through Rates (CTR)</t>
  </si>
  <si>
    <t>Original Media Purchase Plan</t>
  </si>
  <si>
    <t>$C$33</t>
  </si>
  <si>
    <t>$D$33</t>
  </si>
  <si>
    <t>$E$33</t>
  </si>
  <si>
    <t>$F$33</t>
  </si>
  <si>
    <t>$G$33</t>
  </si>
  <si>
    <t>$H$33</t>
  </si>
  <si>
    <t>Report Created: 2021-03-19 오전 6:09:27</t>
  </si>
  <si>
    <t>Number of click-throughs media plan purchased</t>
  </si>
  <si>
    <t>Worksheet: [Case - Intel Asia Campaign Excel.xlsx]LP Model 1 - Max Impression</t>
  </si>
  <si>
    <t>Report Created: 2021-03-19 오전 6:32:44</t>
  </si>
  <si>
    <t>Worksheet: [Case - Intel Asia Campaign Excel.xlsx]LP Model 2 - Max Click-throughs</t>
  </si>
  <si>
    <t>Report Created: 2021-03-19 오전 7:53:35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</si>
</sst>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-* #,##0.0_-;\-* #,##0.0_-;_-* &quot;-&quot;_-;_-@_-"/>
    <numFmt numFmtId="165" formatCode="_-* #,##0.00_-;\-* #,##0.00_-;_-* &quot;-&quot;_-;_-@_-"/>
    <numFmt numFmtId="166" formatCode="0.0"/>
    <numFmt numFmtId="167" formatCode="0.000000000000%"/>
    <numFmt numFmtId="170" formatCode="#,##0_ ;[Red]\-#,##0\ 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29"/>
      <scheme val="minor"/>
    </font>
    <font>
      <strike/>
      <sz val="11"/>
      <color theme="1"/>
      <name val="Calibri"/>
      <family val="2"/>
      <charset val="129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indexed="18"/>
      <name val="Calibri"/>
      <family val="2"/>
      <charset val="129"/>
      <scheme val="minor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7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theme="0" tint="-0.14996795556505021"/>
      </right>
      <top style="medium">
        <color auto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auto="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auto="1"/>
      </right>
      <top style="medium">
        <color auto="1"/>
      </top>
      <bottom style="medium">
        <color theme="0" tint="-0.14996795556505021"/>
      </bottom>
      <diagonal/>
    </border>
    <border>
      <left style="medium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auto="1"/>
      </left>
      <right style="medium">
        <color theme="0" tint="-0.14996795556505021"/>
      </right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 style="medium">
        <color auto="1"/>
      </right>
      <top style="medium">
        <color theme="0" tint="-0.14996795556505021"/>
      </top>
      <bottom style="medium">
        <color auto="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auto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auto="1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auto="1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auto="1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auto="1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auto="1"/>
      </left>
      <right style="medium">
        <color theme="0" tint="-4.9989318521683403E-2"/>
      </right>
      <top style="medium">
        <color theme="0" tint="-4.9989318521683403E-2"/>
      </top>
      <bottom style="medium">
        <color auto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auto="1"/>
      </bottom>
      <diagonal/>
    </border>
    <border>
      <left style="medium">
        <color theme="0" tint="-4.9989318521683403E-2"/>
      </left>
      <right style="medium">
        <color auto="1"/>
      </right>
      <top style="medium">
        <color theme="0" tint="-4.9989318521683403E-2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theme="0" tint="-0.14996795556505021"/>
      </right>
      <top style="medium">
        <color auto="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auto="1"/>
      </top>
      <bottom/>
      <diagonal/>
    </border>
    <border>
      <left style="medium">
        <color theme="0" tint="-0.1499679555650502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 style="medium">
        <color auto="1"/>
      </right>
      <top/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theme="0" tint="-0.14996795556505021"/>
      </right>
      <top/>
      <bottom style="medium">
        <color auto="1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auto="1"/>
      </bottom>
      <diagonal/>
    </border>
    <border>
      <left style="medium">
        <color theme="0" tint="-0.1499679555650502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/>
    <xf numFmtId="41" fontId="0" fillId="0" borderId="1" xfId="1" applyFont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41" fontId="2" fillId="2" borderId="4" xfId="1" applyFont="1" applyFill="1" applyBorder="1"/>
    <xf numFmtId="0" fontId="0" fillId="0" borderId="5" xfId="0" applyBorder="1"/>
    <xf numFmtId="0" fontId="0" fillId="0" borderId="6" xfId="0" applyBorder="1"/>
    <xf numFmtId="41" fontId="0" fillId="0" borderId="5" xfId="1" applyFont="1" applyBorder="1"/>
    <xf numFmtId="41" fontId="0" fillId="0" borderId="6" xfId="1" applyFont="1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41" fontId="0" fillId="0" borderId="8" xfId="1" applyFont="1" applyBorder="1"/>
    <xf numFmtId="41" fontId="0" fillId="0" borderId="9" xfId="1" applyFont="1" applyBorder="1"/>
    <xf numFmtId="41" fontId="0" fillId="4" borderId="4" xfId="1" applyFont="1" applyFill="1" applyBorder="1"/>
    <xf numFmtId="41" fontId="0" fillId="4" borderId="7" xfId="1" applyFont="1" applyFill="1" applyBorder="1"/>
    <xf numFmtId="41" fontId="0" fillId="0" borderId="10" xfId="1" applyFont="1" applyBorder="1"/>
    <xf numFmtId="41" fontId="0" fillId="0" borderId="11" xfId="1" applyFont="1" applyBorder="1"/>
    <xf numFmtId="41" fontId="0" fillId="0" borderId="12" xfId="1" applyFont="1" applyBorder="1"/>
    <xf numFmtId="0" fontId="0" fillId="0" borderId="11" xfId="0" applyBorder="1"/>
    <xf numFmtId="41" fontId="2" fillId="3" borderId="1" xfId="1" applyFont="1" applyFill="1" applyBorder="1"/>
    <xf numFmtId="41" fontId="0" fillId="4" borderId="13" xfId="1" applyFont="1" applyFill="1" applyBorder="1"/>
    <xf numFmtId="10" fontId="0" fillId="0" borderId="14" xfId="2" applyNumberFormat="1" applyFont="1" applyBorder="1"/>
    <xf numFmtId="10" fontId="0" fillId="0" borderId="15" xfId="2" applyNumberFormat="1" applyFont="1" applyBorder="1"/>
    <xf numFmtId="41" fontId="0" fillId="4" borderId="16" xfId="1" applyFont="1" applyFill="1" applyBorder="1"/>
    <xf numFmtId="10" fontId="0" fillId="0" borderId="17" xfId="2" applyNumberFormat="1" applyFont="1" applyBorder="1"/>
    <xf numFmtId="10" fontId="0" fillId="0" borderId="18" xfId="2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41" fontId="0" fillId="4" borderId="19" xfId="1" applyFont="1" applyFill="1" applyBorder="1"/>
    <xf numFmtId="10" fontId="0" fillId="0" borderId="20" xfId="2" applyNumberFormat="1" applyFont="1" applyBorder="1"/>
    <xf numFmtId="10" fontId="0" fillId="0" borderId="21" xfId="2" applyNumberFormat="1" applyFont="1" applyBorder="1"/>
    <xf numFmtId="164" fontId="0" fillId="0" borderId="20" xfId="1" applyNumberFormat="1" applyFont="1" applyBorder="1" applyAlignment="1">
      <alignment horizontal="right"/>
    </xf>
    <xf numFmtId="164" fontId="0" fillId="0" borderId="21" xfId="1" applyNumberFormat="1" applyFont="1" applyBorder="1" applyAlignment="1">
      <alignment horizontal="right"/>
    </xf>
    <xf numFmtId="41" fontId="0" fillId="0" borderId="17" xfId="1" applyFont="1" applyBorder="1"/>
    <xf numFmtId="41" fontId="0" fillId="0" borderId="18" xfId="1" applyFont="1" applyBorder="1"/>
    <xf numFmtId="0" fontId="0" fillId="0" borderId="14" xfId="2" applyNumberFormat="1" applyFont="1" applyBorder="1" applyAlignment="1">
      <alignment horizontal="center"/>
    </xf>
    <xf numFmtId="0" fontId="0" fillId="0" borderId="15" xfId="2" applyNumberFormat="1" applyFont="1" applyBorder="1" applyAlignment="1">
      <alignment horizontal="center"/>
    </xf>
    <xf numFmtId="0" fontId="0" fillId="0" borderId="17" xfId="2" applyNumberFormat="1" applyFont="1" applyBorder="1" applyAlignment="1">
      <alignment horizontal="center"/>
    </xf>
    <xf numFmtId="0" fontId="0" fillId="0" borderId="18" xfId="2" applyNumberFormat="1" applyFont="1" applyBorder="1" applyAlignment="1">
      <alignment horizontal="center"/>
    </xf>
    <xf numFmtId="0" fontId="0" fillId="0" borderId="17" xfId="1" applyNumberFormat="1" applyFont="1" applyBorder="1" applyAlignment="1">
      <alignment horizontal="center"/>
    </xf>
    <xf numFmtId="0" fontId="0" fillId="0" borderId="18" xfId="1" applyNumberFormat="1" applyFont="1" applyBorder="1" applyAlignment="1">
      <alignment horizontal="center"/>
    </xf>
    <xf numFmtId="0" fontId="0" fillId="0" borderId="20" xfId="2" applyNumberFormat="1" applyFont="1" applyBorder="1" applyAlignment="1">
      <alignment horizontal="center"/>
    </xf>
    <xf numFmtId="0" fontId="0" fillId="0" borderId="21" xfId="2" applyNumberFormat="1" applyFont="1" applyBorder="1" applyAlignment="1">
      <alignment horizontal="center"/>
    </xf>
    <xf numFmtId="166" fontId="0" fillId="0" borderId="14" xfId="2" applyNumberFormat="1" applyFont="1" applyBorder="1" applyAlignment="1">
      <alignment horizontal="center"/>
    </xf>
    <xf numFmtId="43" fontId="0" fillId="0" borderId="0" xfId="0" applyNumberForma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1" fontId="3" fillId="2" borderId="4" xfId="1" applyFont="1" applyFill="1" applyBorder="1"/>
    <xf numFmtId="0" fontId="0" fillId="0" borderId="0" xfId="0" applyAlignment="1">
      <alignment horizontal="center"/>
    </xf>
    <xf numFmtId="41" fontId="0" fillId="4" borderId="1" xfId="1" applyFont="1" applyFill="1" applyBorder="1"/>
    <xf numFmtId="165" fontId="0" fillId="0" borderId="8" xfId="1" applyNumberFormat="1" applyFont="1" applyBorder="1"/>
    <xf numFmtId="165" fontId="0" fillId="0" borderId="9" xfId="1" applyNumberFormat="1" applyFont="1" applyBorder="1"/>
    <xf numFmtId="43" fontId="2" fillId="0" borderId="0" xfId="0" applyNumberFormat="1" applyFont="1"/>
    <xf numFmtId="0" fontId="0" fillId="0" borderId="0" xfId="0" applyAlignment="1">
      <alignment horizontal="left"/>
    </xf>
    <xf numFmtId="167" fontId="0" fillId="0" borderId="0" xfId="0" applyNumberFormat="1"/>
    <xf numFmtId="49" fontId="4" fillId="0" borderId="0" xfId="0" applyNumberFormat="1" applyFont="1" applyAlignment="1">
      <alignment horizontal="center"/>
    </xf>
    <xf numFmtId="0" fontId="5" fillId="0" borderId="0" xfId="0" applyFont="1"/>
    <xf numFmtId="0" fontId="6" fillId="6" borderId="0" xfId="0" applyFont="1" applyFill="1"/>
    <xf numFmtId="0" fontId="0" fillId="6" borderId="0" xfId="0" applyFill="1"/>
    <xf numFmtId="0" fontId="6" fillId="6" borderId="0" xfId="0" applyFont="1" applyFill="1" applyAlignment="1">
      <alignment vertical="center"/>
    </xf>
    <xf numFmtId="0" fontId="0" fillId="7" borderId="0" xfId="0" applyFill="1"/>
    <xf numFmtId="1" fontId="6" fillId="8" borderId="28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41" fontId="2" fillId="0" borderId="0" xfId="1" applyFont="1" applyFill="1" applyBorder="1" applyAlignment="1">
      <alignment horizontal="left"/>
    </xf>
    <xf numFmtId="41" fontId="2" fillId="5" borderId="23" xfId="1" applyFont="1" applyFill="1" applyBorder="1"/>
    <xf numFmtId="41" fontId="0" fillId="2" borderId="24" xfId="1" applyFont="1" applyFill="1" applyBorder="1"/>
    <xf numFmtId="0" fontId="2" fillId="0" borderId="0" xfId="0" applyFont="1" applyFill="1" applyBorder="1"/>
    <xf numFmtId="0" fontId="0" fillId="0" borderId="33" xfId="0" applyFill="1" applyBorder="1" applyAlignment="1"/>
    <xf numFmtId="0" fontId="0" fillId="0" borderId="34" xfId="0" applyFill="1" applyBorder="1" applyAlignment="1"/>
    <xf numFmtId="0" fontId="7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41" fontId="0" fillId="8" borderId="0" xfId="1" applyFont="1" applyFill="1" applyBorder="1" applyAlignment="1">
      <alignment horizontal="center" vertical="center"/>
    </xf>
    <xf numFmtId="41" fontId="0" fillId="0" borderId="26" xfId="1" applyFont="1" applyBorder="1"/>
    <xf numFmtId="41" fontId="0" fillId="4" borderId="25" xfId="1" applyFont="1" applyFill="1" applyBorder="1"/>
    <xf numFmtId="41" fontId="0" fillId="4" borderId="27" xfId="1" applyFont="1" applyFill="1" applyBorder="1"/>
    <xf numFmtId="0" fontId="8" fillId="10" borderId="38" xfId="0" applyFont="1" applyFill="1" applyBorder="1" applyAlignment="1">
      <alignment horizontal="center" vertical="center" wrapText="1" readingOrder="1"/>
    </xf>
    <xf numFmtId="0" fontId="8" fillId="10" borderId="39" xfId="0" applyFont="1" applyFill="1" applyBorder="1" applyAlignment="1">
      <alignment horizontal="center" vertical="center" wrapText="1" readingOrder="1"/>
    </xf>
    <xf numFmtId="0" fontId="2" fillId="2" borderId="40" xfId="0" applyFont="1" applyFill="1" applyBorder="1" applyAlignment="1">
      <alignment horizontal="center"/>
    </xf>
    <xf numFmtId="41" fontId="0" fillId="9" borderId="22" xfId="1" applyFont="1" applyFill="1" applyBorder="1"/>
    <xf numFmtId="41" fontId="0" fillId="0" borderId="0" xfId="1" applyFont="1" applyAlignment="1">
      <alignment horizontal="center"/>
    </xf>
    <xf numFmtId="41" fontId="0" fillId="0" borderId="0" xfId="1" applyFont="1"/>
    <xf numFmtId="170" fontId="0" fillId="8" borderId="29" xfId="1" applyNumberFormat="1" applyFont="1" applyFill="1" applyBorder="1"/>
    <xf numFmtId="170" fontId="0" fillId="8" borderId="30" xfId="1" applyNumberFormat="1" applyFont="1" applyFill="1" applyBorder="1"/>
    <xf numFmtId="0" fontId="2" fillId="11" borderId="35" xfId="0" applyFont="1" applyFill="1" applyBorder="1" applyAlignment="1">
      <alignment horizontal="center"/>
    </xf>
    <xf numFmtId="0" fontId="2" fillId="11" borderId="36" xfId="0" applyFont="1" applyFill="1" applyBorder="1" applyAlignment="1">
      <alignment horizontal="center"/>
    </xf>
    <xf numFmtId="0" fontId="2" fillId="11" borderId="37" xfId="0" applyFont="1" applyFill="1" applyBorder="1" applyAlignment="1">
      <alignment horizontal="center"/>
    </xf>
    <xf numFmtId="41" fontId="2" fillId="4" borderId="4" xfId="1" applyFont="1" applyFill="1" applyBorder="1"/>
    <xf numFmtId="41" fontId="2" fillId="4" borderId="7" xfId="1" applyFont="1" applyFill="1" applyBorder="1"/>
    <xf numFmtId="41" fontId="4" fillId="0" borderId="0" xfId="1" applyFont="1"/>
    <xf numFmtId="41" fontId="2" fillId="0" borderId="1" xfId="1" applyFont="1" applyBorder="1"/>
    <xf numFmtId="41" fontId="2" fillId="0" borderId="0" xfId="1" applyFont="1" applyFill="1" applyBorder="1"/>
    <xf numFmtId="41" fontId="2" fillId="0" borderId="0" xfId="1" applyFont="1"/>
    <xf numFmtId="41" fontId="0" fillId="0" borderId="0" xfId="0" applyNumberFormat="1"/>
    <xf numFmtId="41" fontId="0" fillId="0" borderId="41" xfId="1" applyFont="1" applyBorder="1"/>
    <xf numFmtId="0" fontId="3" fillId="3" borderId="42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41" fontId="3" fillId="2" borderId="44" xfId="1" applyFont="1" applyFill="1" applyBorder="1"/>
    <xf numFmtId="0" fontId="0" fillId="0" borderId="45" xfId="0" applyBorder="1"/>
    <xf numFmtId="0" fontId="0" fillId="0" borderId="46" xfId="0" applyBorder="1"/>
    <xf numFmtId="41" fontId="0" fillId="4" borderId="44" xfId="1" applyFont="1" applyFill="1" applyBorder="1"/>
    <xf numFmtId="41" fontId="0" fillId="0" borderId="45" xfId="1" applyFont="1" applyBorder="1"/>
    <xf numFmtId="41" fontId="0" fillId="0" borderId="46" xfId="1" applyFont="1" applyBorder="1"/>
    <xf numFmtId="41" fontId="0" fillId="0" borderId="47" xfId="1" applyFont="1" applyBorder="1"/>
    <xf numFmtId="41" fontId="0" fillId="0" borderId="0" xfId="1" applyFont="1" applyBorder="1"/>
    <xf numFmtId="41" fontId="0" fillId="0" borderId="48" xfId="1" applyFont="1" applyBorder="1"/>
    <xf numFmtId="0" fontId="0" fillId="0" borderId="0" xfId="0" applyBorder="1"/>
    <xf numFmtId="41" fontId="0" fillId="4" borderId="49" xfId="1" applyFont="1" applyFill="1" applyBorder="1"/>
    <xf numFmtId="41" fontId="0" fillId="0" borderId="50" xfId="1" applyFont="1" applyBorder="1"/>
    <xf numFmtId="41" fontId="0" fillId="0" borderId="51" xfId="1" applyFont="1" applyBorder="1"/>
    <xf numFmtId="0" fontId="7" fillId="0" borderId="52" xfId="0" applyFont="1" applyFill="1" applyBorder="1" applyAlignment="1">
      <alignment horizontal="center"/>
    </xf>
    <xf numFmtId="170" fontId="0" fillId="0" borderId="0" xfId="0" applyNumberFormat="1"/>
  </cellXfs>
  <cellStyles count="3">
    <cellStyle name="Comma [0]" xfId="1" builtinId="6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DEMOGRAPHIC AND TECHNOLOGY PENETRATION DATA  </a:t>
            </a:r>
          </a:p>
        </c:rich>
      </c:tx>
      <c:layout>
        <c:manualLayout>
          <c:xMode val="edge"/>
          <c:yMode val="edge"/>
          <c:x val="0.13973600174978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'Emerging Market Data'!$B$5</c:f>
              <c:strCache>
                <c:ptCount val="1"/>
                <c:pt idx="0">
                  <c:v> Population (Ms)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'Emerging Market Data'!$C$4:$H$4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'Emerging Market Data'!$C$5:$H$5</c:f>
              <c:numCache>
                <c:formatCode>0.0</c:formatCode>
                <c:ptCount val="6"/>
                <c:pt idx="0" formatCode="General">
                  <c:v>251.2</c:v>
                </c:pt>
                <c:pt idx="1">
                  <c:v>49</c:v>
                </c:pt>
                <c:pt idx="2" formatCode="General">
                  <c:v>29.6</c:v>
                </c:pt>
                <c:pt idx="3" formatCode="General">
                  <c:v>193.2</c:v>
                </c:pt>
                <c:pt idx="4" formatCode="General">
                  <c:v>105.7</c:v>
                </c:pt>
                <c:pt idx="5" formatCode="General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5-4AC9-88DB-84C41CD86F2D}"/>
            </c:ext>
          </c:extLst>
        </c:ser>
        <c:ser>
          <c:idx val="1"/>
          <c:order val="1"/>
          <c:tx>
            <c:strRef>
              <c:f>'Emerging Market Data'!$B$6</c:f>
              <c:strCache>
                <c:ptCount val="1"/>
                <c:pt idx="0">
                  <c:v> # Internet Users (Ms)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'Emerging Market Data'!$C$4:$H$4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'Emerging Market Data'!$C$6:$H$6</c:f>
              <c:numCache>
                <c:formatCode>General</c:formatCode>
                <c:ptCount val="6"/>
                <c:pt idx="0">
                  <c:v>20</c:v>
                </c:pt>
                <c:pt idx="1">
                  <c:v>39.4</c:v>
                </c:pt>
                <c:pt idx="2">
                  <c:v>15.4</c:v>
                </c:pt>
                <c:pt idx="3">
                  <c:v>20.399999999999999</c:v>
                </c:pt>
                <c:pt idx="4">
                  <c:v>8.3000000000000007</c:v>
                </c:pt>
                <c:pt idx="5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5-4AC9-88DB-84C41CD86F2D}"/>
            </c:ext>
          </c:extLst>
        </c:ser>
        <c:ser>
          <c:idx val="2"/>
          <c:order val="2"/>
          <c:tx>
            <c:strRef>
              <c:f>'Emerging Market Data'!$B$7</c:f>
              <c:strCache>
                <c:ptCount val="1"/>
                <c:pt idx="0">
                  <c:v> Mobile Phones (Ms)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'Emerging Market Data'!$C$4:$H$4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'Emerging Market Data'!$C$7:$H$7</c:f>
              <c:numCache>
                <c:formatCode>General</c:formatCode>
                <c:ptCount val="6"/>
                <c:pt idx="0">
                  <c:v>248.8</c:v>
                </c:pt>
                <c:pt idx="1">
                  <c:v>52.5</c:v>
                </c:pt>
                <c:pt idx="2">
                  <c:v>36.700000000000003</c:v>
                </c:pt>
                <c:pt idx="3">
                  <c:v>111</c:v>
                </c:pt>
                <c:pt idx="4">
                  <c:v>94.2</c:v>
                </c:pt>
                <c:pt idx="5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5-4AC9-88DB-84C41CD86F2D}"/>
            </c:ext>
          </c:extLst>
        </c:ser>
        <c:ser>
          <c:idx val="3"/>
          <c:order val="3"/>
          <c:tx>
            <c:strRef>
              <c:f>'Emerging Market Data'!$B$8</c:f>
              <c:strCache>
                <c:ptCount val="1"/>
                <c:pt idx="0">
                  <c:v> # Facebook Users (Ms)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'Emerging Market Data'!$C$4:$H$4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'Emerging Market Data'!$C$8:$H$8</c:f>
              <c:numCache>
                <c:formatCode>General</c:formatCode>
                <c:ptCount val="6"/>
                <c:pt idx="0">
                  <c:v>51.1</c:v>
                </c:pt>
                <c:pt idx="1">
                  <c:v>10</c:v>
                </c:pt>
                <c:pt idx="2">
                  <c:v>13.6</c:v>
                </c:pt>
                <c:pt idx="3">
                  <c:v>8</c:v>
                </c:pt>
                <c:pt idx="4">
                  <c:v>29.9</c:v>
                </c:pt>
                <c:pt idx="5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5-4AC9-88DB-84C41CD86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852832"/>
        <c:axId val="2022852416"/>
      </c:barChart>
      <c:catAx>
        <c:axId val="202285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52416"/>
        <c:crosses val="autoZero"/>
        <c:auto val="1"/>
        <c:lblAlgn val="ctr"/>
        <c:lblOffset val="100"/>
        <c:noMultiLvlLbl val="0"/>
      </c:catAx>
      <c:valAx>
        <c:axId val="20228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5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 INTEL ASIA-PACIFIC FACEBOOK COMMUNITIES (AUGUST 2012)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'Emerging Market Data'!$B$14</c:f>
              <c:strCache>
                <c:ptCount val="1"/>
                <c:pt idx="0">
                  <c:v> Fans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'Emerging Market Data'!$C$13:$H$13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'Emerging Market Data'!$C$14:$H$14</c:f>
              <c:numCache>
                <c:formatCode>_(* #,##0_);_(* \(#,##0\);_(* "-"_);_(@_)</c:formatCode>
                <c:ptCount val="6"/>
                <c:pt idx="0">
                  <c:v>778144</c:v>
                </c:pt>
                <c:pt idx="1">
                  <c:v>137801</c:v>
                </c:pt>
                <c:pt idx="2">
                  <c:v>128410</c:v>
                </c:pt>
                <c:pt idx="3">
                  <c:v>316425</c:v>
                </c:pt>
                <c:pt idx="4">
                  <c:v>203907</c:v>
                </c:pt>
                <c:pt idx="5">
                  <c:v>15595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6-4710-A741-6CDE77BD9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2105712"/>
        <c:axId val="1642828352"/>
      </c:barChart>
      <c:lineChart>
        <c:grouping val="standard"/>
        <c:varyColors val="0"/>
        <c:ser>
          <c:idx val="1"/>
          <c:order val="1"/>
          <c:tx>
            <c:strRef>
              <c:f>'Emerging Market Data'!$B$15</c:f>
              <c:strCache>
                <c:ptCount val="1"/>
                <c:pt idx="0">
                  <c:v> Growth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'Emerging Market Data'!$C$13:$H$13</c:f>
              <c:strCache>
                <c:ptCount val="6"/>
                <c:pt idx="0">
                  <c:v>Indonesia</c:v>
                </c:pt>
                <c:pt idx="1">
                  <c:v>Korea</c:v>
                </c:pt>
                <c:pt idx="2">
                  <c:v>Malaysia</c:v>
                </c:pt>
                <c:pt idx="3">
                  <c:v>Pakistan</c:v>
                </c:pt>
                <c:pt idx="4">
                  <c:v>Philippines</c:v>
                </c:pt>
                <c:pt idx="5">
                  <c:v>Singapore</c:v>
                </c:pt>
              </c:strCache>
            </c:strRef>
          </c:cat>
          <c:val>
            <c:numRef>
              <c:f>'Emerging Market Data'!$C$15:$H$15</c:f>
              <c:numCache>
                <c:formatCode>_(* #,##0_);_(* \(#,##0\);_(* "-"_);_(@_)</c:formatCode>
                <c:ptCount val="6"/>
                <c:pt idx="0">
                  <c:v>8009</c:v>
                </c:pt>
                <c:pt idx="1">
                  <c:v>9361</c:v>
                </c:pt>
                <c:pt idx="2">
                  <c:v>2932</c:v>
                </c:pt>
                <c:pt idx="3">
                  <c:v>18994</c:v>
                </c:pt>
                <c:pt idx="4">
                  <c:v>2204</c:v>
                </c:pt>
                <c:pt idx="5">
                  <c:v>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6-4710-A741-6CDE77BD9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829184"/>
        <c:axId val="1642828768"/>
      </c:lineChart>
      <c:catAx>
        <c:axId val="164210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28352"/>
        <c:crosses val="autoZero"/>
        <c:auto val="1"/>
        <c:lblAlgn val="ctr"/>
        <c:lblOffset val="100"/>
        <c:noMultiLvlLbl val="0"/>
      </c:catAx>
      <c:valAx>
        <c:axId val="16428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105712"/>
        <c:crosses val="autoZero"/>
        <c:crossBetween val="between"/>
      </c:valAx>
      <c:valAx>
        <c:axId val="1642828768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829184"/>
        <c:crosses val="max"/>
        <c:crossBetween val="between"/>
      </c:valAx>
      <c:catAx>
        <c:axId val="164282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282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431425</xdr:colOff>
      <xdr:row>2</xdr:row>
      <xdr:rowOff>141194</xdr:rowOff>
    </xdr:from>
    <xdr:to>
      <xdr:col>15</xdr:col>
      <xdr:colOff>453837</xdr:colOff>
      <xdr:row>17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8B9D0-F518-488B-972D-0BDD1105B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409013</xdr:colOff>
      <xdr:row>18</xdr:row>
      <xdr:rowOff>124384</xdr:rowOff>
    </xdr:from>
    <xdr:to>
      <xdr:col>15</xdr:col>
      <xdr:colOff>431425</xdr:colOff>
      <xdr:row>33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28CCD2-8281-449F-BE27-90CAA14CB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86E3-A252-4BD1-9B9D-0A03139FA88F}">
  <dimension ref="B2:I19"/>
  <sheetViews>
    <sheetView tabSelected="1" zoomScale="85" zoomScaleNormal="85" workbookViewId="0">
      <selection activeCell="B3" sqref="B3"/>
    </sheetView>
  </sheetViews>
  <sheetFormatPr defaultRowHeight="14.25"/>
  <cols>
    <col min="1" max="1" width="2.265625" customWidth="1"/>
    <col min="2" max="2" width="14.46484375" customWidth="1"/>
    <col min="3" max="9" width="11.59765625" customWidth="1"/>
  </cols>
  <sheetData>
    <row r="2" spans="2:9">
      <c r="B2" s="1" t="s">
        <v>0</v>
      </c>
    </row>
    <row r="3" spans="2:9" ht="14.65" thickBot="1"/>
    <row r="4" spans="2:9" ht="14.65" thickBot="1"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4" t="s">
        <v>7</v>
      </c>
    </row>
    <row r="5" spans="2:9" ht="14.65" thickBot="1">
      <c r="B5" s="5" t="s">
        <v>8</v>
      </c>
      <c r="C5" s="6"/>
      <c r="D5" s="6"/>
      <c r="E5" s="6"/>
      <c r="F5" s="6"/>
      <c r="G5" s="6"/>
      <c r="H5" s="6"/>
      <c r="I5" s="7"/>
    </row>
    <row r="6" spans="2:9" ht="14.65" thickBot="1">
      <c r="B6" s="14" t="s">
        <v>9</v>
      </c>
      <c r="C6" s="8">
        <v>6000000</v>
      </c>
      <c r="D6" s="8">
        <v>6000000</v>
      </c>
      <c r="E6" s="8">
        <v>6000000</v>
      </c>
      <c r="F6" s="8">
        <v>1000000</v>
      </c>
      <c r="G6" s="8">
        <v>6000000</v>
      </c>
      <c r="H6" s="8">
        <v>2000000</v>
      </c>
      <c r="I6" s="9">
        <f>SUM(C6:H6)</f>
        <v>27000000</v>
      </c>
    </row>
    <row r="7" spans="2:9" ht="14.65" thickBot="1">
      <c r="B7" s="14" t="s">
        <v>10</v>
      </c>
      <c r="C7" s="10">
        <v>0.53</v>
      </c>
      <c r="D7" s="10">
        <v>0.88</v>
      </c>
      <c r="E7" s="10">
        <v>0.6</v>
      </c>
      <c r="F7" s="10">
        <v>0.56999999999999995</v>
      </c>
      <c r="G7" s="10">
        <v>0.56000000000000005</v>
      </c>
      <c r="H7" s="10">
        <v>0.71</v>
      </c>
      <c r="I7" s="11">
        <f>I8/I6*1000</f>
        <v>0.64481481481481484</v>
      </c>
    </row>
    <row r="8" spans="2:9" ht="14.65" thickBot="1">
      <c r="B8" s="14" t="s">
        <v>11</v>
      </c>
      <c r="C8" s="8">
        <f>C6*C7/1000</f>
        <v>3180</v>
      </c>
      <c r="D8" s="8">
        <f t="shared" ref="D8:H8" si="0">D6*D7/1000</f>
        <v>5280</v>
      </c>
      <c r="E8" s="8">
        <f t="shared" si="0"/>
        <v>3600</v>
      </c>
      <c r="F8" s="8">
        <f t="shared" si="0"/>
        <v>570</v>
      </c>
      <c r="G8" s="8">
        <f t="shared" si="0"/>
        <v>3360.0000000000005</v>
      </c>
      <c r="H8" s="8">
        <f t="shared" si="0"/>
        <v>1420</v>
      </c>
      <c r="I8" s="9">
        <f>SUM(C8:H8)</f>
        <v>17410</v>
      </c>
    </row>
    <row r="9" spans="2:9" ht="14.65" thickBot="1">
      <c r="B9" s="5" t="s">
        <v>12</v>
      </c>
      <c r="C9" s="16"/>
      <c r="D9" s="17"/>
      <c r="E9" s="17"/>
      <c r="F9" s="17"/>
      <c r="G9" s="17"/>
      <c r="H9" s="17"/>
      <c r="I9" s="18"/>
    </row>
    <row r="10" spans="2:9" ht="14.65" thickBot="1">
      <c r="B10" s="14" t="s">
        <v>13</v>
      </c>
      <c r="C10" s="8">
        <v>3500000</v>
      </c>
      <c r="D10" s="8">
        <v>3700000</v>
      </c>
      <c r="E10" s="8">
        <v>3700000</v>
      </c>
      <c r="F10" s="8">
        <v>700000</v>
      </c>
      <c r="G10" s="8">
        <v>3700000</v>
      </c>
      <c r="H10" s="8">
        <v>1350000</v>
      </c>
      <c r="I10" s="9">
        <f>SUM(C10:H10)</f>
        <v>16650000</v>
      </c>
    </row>
    <row r="11" spans="2:9" ht="14.65" thickBot="1">
      <c r="B11" s="14" t="s">
        <v>10</v>
      </c>
      <c r="C11" s="10">
        <v>4.41</v>
      </c>
      <c r="D11" s="10">
        <v>5.25</v>
      </c>
      <c r="E11" s="10">
        <v>3.22</v>
      </c>
      <c r="F11" s="10">
        <v>4.41</v>
      </c>
      <c r="G11" s="10">
        <v>3.85</v>
      </c>
      <c r="H11" s="10">
        <v>5.6</v>
      </c>
      <c r="I11" s="11">
        <f>I12/I10*1000</f>
        <v>4.3042642642642646</v>
      </c>
    </row>
    <row r="12" spans="2:9" ht="14.65" thickBot="1">
      <c r="B12" s="14" t="s">
        <v>11</v>
      </c>
      <c r="C12" s="8">
        <f>C10*C11/1000</f>
        <v>15435</v>
      </c>
      <c r="D12" s="8">
        <f t="shared" ref="D12:H12" si="1">D10*D11/1000</f>
        <v>19425</v>
      </c>
      <c r="E12" s="8">
        <f t="shared" si="1"/>
        <v>11914</v>
      </c>
      <c r="F12" s="8">
        <f t="shared" si="1"/>
        <v>3087</v>
      </c>
      <c r="G12" s="8">
        <f t="shared" si="1"/>
        <v>14245</v>
      </c>
      <c r="H12" s="8">
        <f t="shared" si="1"/>
        <v>7559.9999999999991</v>
      </c>
      <c r="I12" s="9">
        <f>SUM(C12:H12)</f>
        <v>71666</v>
      </c>
    </row>
    <row r="13" spans="2:9" ht="14.65" thickBot="1">
      <c r="B13" s="5" t="s">
        <v>14</v>
      </c>
      <c r="C13" s="16"/>
      <c r="D13" s="17"/>
      <c r="E13" s="17"/>
      <c r="F13" s="17"/>
      <c r="G13" s="19"/>
      <c r="H13" s="17"/>
      <c r="I13" s="18"/>
    </row>
    <row r="14" spans="2:9" ht="14.65" thickBot="1">
      <c r="B14" s="14" t="s">
        <v>13</v>
      </c>
      <c r="C14" s="8">
        <v>3000000</v>
      </c>
      <c r="D14" s="8">
        <v>0</v>
      </c>
      <c r="E14" s="8">
        <v>3000000</v>
      </c>
      <c r="F14" s="8">
        <v>3000000</v>
      </c>
      <c r="G14" s="8">
        <v>3000000</v>
      </c>
      <c r="H14" s="8">
        <v>3000000</v>
      </c>
      <c r="I14" s="9">
        <f>SUM(C14:H14)</f>
        <v>15000000</v>
      </c>
    </row>
    <row r="15" spans="2:9" ht="14.65" thickBot="1">
      <c r="B15" s="14" t="s">
        <v>10</v>
      </c>
      <c r="C15" s="10">
        <v>0.4</v>
      </c>
      <c r="D15" s="10">
        <v>0</v>
      </c>
      <c r="E15" s="10">
        <v>0.4</v>
      </c>
      <c r="F15" s="10">
        <v>0.4</v>
      </c>
      <c r="G15" s="10">
        <v>0.4</v>
      </c>
      <c r="H15" s="10">
        <v>0.4</v>
      </c>
      <c r="I15" s="11">
        <f>I16/I14*1000</f>
        <v>0.4</v>
      </c>
    </row>
    <row r="16" spans="2:9" ht="14.65" thickBot="1">
      <c r="B16" s="14" t="s">
        <v>11</v>
      </c>
      <c r="C16" s="8">
        <f>C14*C15/1000</f>
        <v>1200</v>
      </c>
      <c r="D16" s="8">
        <f t="shared" ref="D16" si="2">D14*D15/1000</f>
        <v>0</v>
      </c>
      <c r="E16" s="8">
        <f t="shared" ref="E16" si="3">E14*E15/1000</f>
        <v>1200</v>
      </c>
      <c r="F16" s="8">
        <f t="shared" ref="F16" si="4">F14*F15/1000</f>
        <v>1200</v>
      </c>
      <c r="G16" s="8">
        <f t="shared" ref="G16" si="5">G14*G15/1000</f>
        <v>1200</v>
      </c>
      <c r="H16" s="8">
        <f t="shared" ref="H16" si="6">H14*H15/1000</f>
        <v>1200</v>
      </c>
      <c r="I16" s="9">
        <f>SUM(C16:H16)</f>
        <v>6000</v>
      </c>
    </row>
    <row r="17" spans="2:9" ht="14.65" thickBot="1">
      <c r="B17" s="5" t="s">
        <v>15</v>
      </c>
      <c r="C17" s="16"/>
      <c r="D17" s="17"/>
      <c r="E17" s="17"/>
      <c r="F17" s="17"/>
      <c r="G17" s="17"/>
      <c r="H17" s="17"/>
      <c r="I17" s="18"/>
    </row>
    <row r="18" spans="2:9" ht="14.65" thickBot="1">
      <c r="B18" s="14" t="s">
        <v>13</v>
      </c>
      <c r="C18" s="8">
        <f>C6+C10+C14</f>
        <v>12500000</v>
      </c>
      <c r="D18" s="8">
        <f t="shared" ref="D18:I18" si="7">D6+D10+D14</f>
        <v>9700000</v>
      </c>
      <c r="E18" s="8">
        <f t="shared" si="7"/>
        <v>12700000</v>
      </c>
      <c r="F18" s="8">
        <f t="shared" si="7"/>
        <v>4700000</v>
      </c>
      <c r="G18" s="8">
        <f t="shared" si="7"/>
        <v>12700000</v>
      </c>
      <c r="H18" s="8">
        <f t="shared" si="7"/>
        <v>6350000</v>
      </c>
      <c r="I18" s="9">
        <f t="shared" si="7"/>
        <v>58650000</v>
      </c>
    </row>
    <row r="19" spans="2:9" ht="14.65" thickBot="1">
      <c r="B19" s="15" t="s">
        <v>11</v>
      </c>
      <c r="C19" s="12">
        <f>C8+C12+C16</f>
        <v>19815</v>
      </c>
      <c r="D19" s="12">
        <f t="shared" ref="D19:I19" si="8">D8+D12+D16</f>
        <v>24705</v>
      </c>
      <c r="E19" s="12">
        <f t="shared" si="8"/>
        <v>16714</v>
      </c>
      <c r="F19" s="12">
        <f t="shared" si="8"/>
        <v>4857</v>
      </c>
      <c r="G19" s="12">
        <f t="shared" si="8"/>
        <v>18805</v>
      </c>
      <c r="H19" s="12">
        <f t="shared" si="8"/>
        <v>10180</v>
      </c>
      <c r="I19" s="13">
        <f t="shared" si="8"/>
        <v>95076</v>
      </c>
    </row>
  </sheetData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0337-48B0-4B31-99F1-D43A017C9327}">
  <dimension ref="B2:H26"/>
  <sheetViews>
    <sheetView zoomScale="85" zoomScaleNormal="85" workbookViewId="0">
      <selection activeCell="S19" sqref="S19"/>
    </sheetView>
  </sheetViews>
  <sheetFormatPr defaultRowHeight="14.25"/>
  <cols>
    <col min="1" max="1" width="2.265625" customWidth="1"/>
    <col min="2" max="2" width="25.265625" customWidth="1"/>
    <col min="3" max="8" width="11.59765625" customWidth="1"/>
  </cols>
  <sheetData>
    <row r="2" spans="2:8">
      <c r="B2" s="1" t="s">
        <v>16</v>
      </c>
    </row>
    <row r="3" spans="2:8" ht="14.65" thickBot="1"/>
    <row r="4" spans="2:8" ht="14.65" thickBot="1">
      <c r="B4" s="20" t="s">
        <v>17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4" t="s">
        <v>6</v>
      </c>
    </row>
    <row r="5" spans="2:8" ht="14.65" thickBot="1">
      <c r="B5" s="21" t="s">
        <v>18</v>
      </c>
      <c r="C5" s="36">
        <v>251.2</v>
      </c>
      <c r="D5" s="44">
        <v>49</v>
      </c>
      <c r="E5" s="36">
        <v>29.6</v>
      </c>
      <c r="F5" s="36">
        <v>193.2</v>
      </c>
      <c r="G5" s="36">
        <v>105.7</v>
      </c>
      <c r="H5" s="37">
        <v>5.5</v>
      </c>
    </row>
    <row r="6" spans="2:8" ht="14.65" thickBot="1">
      <c r="B6" s="24" t="s">
        <v>19</v>
      </c>
      <c r="C6" s="38">
        <v>20</v>
      </c>
      <c r="D6" s="38">
        <v>39.4</v>
      </c>
      <c r="E6" s="38">
        <v>15.4</v>
      </c>
      <c r="F6" s="38">
        <v>20.399999999999999</v>
      </c>
      <c r="G6" s="38">
        <v>8.3000000000000007</v>
      </c>
      <c r="H6" s="39">
        <v>3.2</v>
      </c>
    </row>
    <row r="7" spans="2:8" ht="14.65" thickBot="1">
      <c r="B7" s="24" t="s">
        <v>20</v>
      </c>
      <c r="C7" s="40">
        <v>248.8</v>
      </c>
      <c r="D7" s="40">
        <v>52.5</v>
      </c>
      <c r="E7" s="40">
        <v>36.700000000000003</v>
      </c>
      <c r="F7" s="40">
        <v>111</v>
      </c>
      <c r="G7" s="40">
        <v>94.2</v>
      </c>
      <c r="H7" s="41">
        <v>7.8</v>
      </c>
    </row>
    <row r="8" spans="2:8" ht="14.65" thickBot="1">
      <c r="B8" s="29" t="s">
        <v>21</v>
      </c>
      <c r="C8" s="42">
        <v>51.1</v>
      </c>
      <c r="D8" s="42">
        <v>10</v>
      </c>
      <c r="E8" s="42">
        <v>13.6</v>
      </c>
      <c r="F8" s="42">
        <v>8</v>
      </c>
      <c r="G8" s="42">
        <v>29.9</v>
      </c>
      <c r="H8" s="43">
        <v>2.9</v>
      </c>
    </row>
    <row r="11" spans="2:8">
      <c r="B11" s="1" t="s">
        <v>22</v>
      </c>
    </row>
    <row r="12" spans="2:8" ht="14.65" thickBot="1"/>
    <row r="13" spans="2:8" ht="14.65" thickBot="1">
      <c r="B13" s="20" t="s">
        <v>23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4" t="s">
        <v>6</v>
      </c>
    </row>
    <row r="14" spans="2:8" ht="14.65" thickBot="1">
      <c r="B14" s="21" t="s">
        <v>24</v>
      </c>
      <c r="C14" s="34">
        <v>778144</v>
      </c>
      <c r="D14" s="34">
        <v>137801</v>
      </c>
      <c r="E14" s="34">
        <v>128410</v>
      </c>
      <c r="F14" s="34">
        <v>316425</v>
      </c>
      <c r="G14" s="34">
        <v>203907</v>
      </c>
      <c r="H14" s="35">
        <v>15595</v>
      </c>
    </row>
    <row r="15" spans="2:8" ht="14.65" thickBot="1">
      <c r="B15" s="24" t="s">
        <v>25</v>
      </c>
      <c r="C15" s="34">
        <v>8009</v>
      </c>
      <c r="D15" s="34">
        <v>9361</v>
      </c>
      <c r="E15" s="34">
        <v>2932</v>
      </c>
      <c r="F15" s="34">
        <v>18994</v>
      </c>
      <c r="G15" s="34">
        <v>2204</v>
      </c>
      <c r="H15" s="35">
        <v>1496</v>
      </c>
    </row>
    <row r="16" spans="2:8" ht="14.65" thickBot="1">
      <c r="B16" s="29" t="s">
        <v>26</v>
      </c>
      <c r="C16" s="32" t="s">
        <v>27</v>
      </c>
      <c r="D16" s="32" t="s">
        <v>27</v>
      </c>
      <c r="E16" s="32" t="s">
        <v>27</v>
      </c>
      <c r="F16" s="32" t="s">
        <v>27</v>
      </c>
      <c r="G16" s="32" t="s">
        <v>27</v>
      </c>
      <c r="H16" s="33" t="s">
        <v>27</v>
      </c>
    </row>
    <row r="19" spans="2:8">
      <c r="B19" s="1" t="s">
        <v>28</v>
      </c>
    </row>
    <row r="20" spans="2:8" ht="14.65" thickBot="1"/>
    <row r="21" spans="2:8" ht="14.65" thickBot="1">
      <c r="B21" s="20" t="s">
        <v>23</v>
      </c>
      <c r="C21" s="3" t="s">
        <v>1</v>
      </c>
      <c r="D21" s="3" t="s">
        <v>2</v>
      </c>
      <c r="E21" s="3" t="s">
        <v>3</v>
      </c>
      <c r="F21" s="3" t="s">
        <v>4</v>
      </c>
      <c r="G21" s="3" t="s">
        <v>5</v>
      </c>
      <c r="H21" s="4" t="s">
        <v>6</v>
      </c>
    </row>
    <row r="22" spans="2:8" ht="14.65" hidden="1" thickBot="1">
      <c r="B22" s="21" t="s">
        <v>29</v>
      </c>
      <c r="C22" s="22">
        <v>8.9999999999999998E-4</v>
      </c>
      <c r="D22" s="22">
        <v>8.0000000000000004E-4</v>
      </c>
      <c r="E22" s="22">
        <v>1.1000000000000001E-3</v>
      </c>
      <c r="F22" s="22">
        <v>1.1999999999999999E-3</v>
      </c>
      <c r="G22" s="22">
        <v>1.1000000000000001E-3</v>
      </c>
      <c r="H22" s="23">
        <v>1.1999999999999999E-3</v>
      </c>
    </row>
    <row r="23" spans="2:8" ht="14.65" hidden="1" thickBot="1">
      <c r="B23" s="24" t="s">
        <v>30</v>
      </c>
      <c r="C23" s="25">
        <v>4.3E-3</v>
      </c>
      <c r="D23" s="25">
        <v>2.3E-3</v>
      </c>
      <c r="E23" s="25">
        <v>3.2000000000000002E-3</v>
      </c>
      <c r="F23" s="25">
        <v>5.8999999999999999E-3</v>
      </c>
      <c r="G23" s="25">
        <v>4.7999999999999996E-3</v>
      </c>
      <c r="H23" s="26">
        <v>3.3999999999999998E-3</v>
      </c>
    </row>
    <row r="24" spans="2:8" ht="14.65" thickBot="1">
      <c r="B24" s="24" t="s">
        <v>31</v>
      </c>
      <c r="C24" s="27">
        <v>12.9</v>
      </c>
      <c r="D24" s="27">
        <v>41.1</v>
      </c>
      <c r="E24" s="27">
        <v>21.4</v>
      </c>
      <c r="F24" s="27">
        <v>26.5</v>
      </c>
      <c r="G24" s="27">
        <v>32.4</v>
      </c>
      <c r="H24" s="28">
        <v>20.6</v>
      </c>
    </row>
    <row r="25" spans="2:8" ht="14.65" thickBot="1">
      <c r="B25" s="24" t="s">
        <v>32</v>
      </c>
      <c r="C25" s="25">
        <v>1.9599999999999999E-2</v>
      </c>
      <c r="D25" s="25">
        <v>2.3900000000000001E-2</v>
      </c>
      <c r="E25" s="25">
        <v>1.8200000000000001E-2</v>
      </c>
      <c r="F25" s="25">
        <v>2.64E-2</v>
      </c>
      <c r="G25" s="25">
        <v>1.8100000000000002E-2</v>
      </c>
      <c r="H25" s="26">
        <v>1.83E-2</v>
      </c>
    </row>
    <row r="26" spans="2:8" ht="14.65" thickBot="1">
      <c r="B26" s="29" t="s">
        <v>33</v>
      </c>
      <c r="C26" s="30">
        <v>5.0000000000000001E-4</v>
      </c>
      <c r="D26" s="30">
        <v>5.0000000000000001E-4</v>
      </c>
      <c r="E26" s="30">
        <v>5.0000000000000001E-4</v>
      </c>
      <c r="F26" s="30">
        <v>5.0000000000000001E-4</v>
      </c>
      <c r="G26" s="30">
        <v>5.0000000000000001E-4</v>
      </c>
      <c r="H26" s="31">
        <v>5.0000000000000001E-4</v>
      </c>
    </row>
  </sheetData>
  <pageMargins left="0.7" right="0.7" top="0.75" bottom="0.75" header="0.3" footer="0.3"/>
  <pageSetup paperSize="9" scale="8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7490E-11D1-47F6-A2D7-3E3C1CB9169B}">
  <dimension ref="A1:K68"/>
  <sheetViews>
    <sheetView zoomScale="70" zoomScaleNormal="70" workbookViewId="0">
      <selection activeCell="K13" sqref="K13"/>
    </sheetView>
  </sheetViews>
  <sheetFormatPr defaultRowHeight="14.25"/>
  <cols>
    <col min="1" max="1" width="4.59765625" customWidth="1"/>
    <col min="2" max="2" width="39.53125" customWidth="1"/>
    <col min="3" max="9" width="12" customWidth="1"/>
    <col min="10" max="11" width="11.33203125" bestFit="1" customWidth="1"/>
  </cols>
  <sheetData>
    <row r="1" spans="1:9" ht="18">
      <c r="B1" s="57" t="s">
        <v>40</v>
      </c>
    </row>
    <row r="2" spans="1:9">
      <c r="B2" s="58" t="s">
        <v>182</v>
      </c>
      <c r="C2" s="59"/>
      <c r="D2" s="59"/>
      <c r="E2" s="59"/>
      <c r="F2" s="59"/>
      <c r="G2" s="58"/>
      <c r="H2" s="59"/>
      <c r="I2" s="59"/>
    </row>
    <row r="4" spans="1:9" ht="14.65" thickBot="1">
      <c r="A4" s="1"/>
      <c r="B4" s="92" t="s">
        <v>183</v>
      </c>
    </row>
    <row r="5" spans="1:9" ht="14.65" thickBot="1">
      <c r="B5" s="20" t="s">
        <v>23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4" t="s">
        <v>6</v>
      </c>
    </row>
    <row r="6" spans="1:9" ht="14.65" thickBot="1">
      <c r="B6" s="21" t="s">
        <v>29</v>
      </c>
      <c r="C6" s="22">
        <v>8.9999999999999998E-4</v>
      </c>
      <c r="D6" s="22">
        <v>8.0000000000000004E-4</v>
      </c>
      <c r="E6" s="22">
        <v>1.1000000000000001E-3</v>
      </c>
      <c r="F6" s="22">
        <v>1.1999999999999999E-3</v>
      </c>
      <c r="G6" s="22">
        <v>1.1000000000000001E-3</v>
      </c>
      <c r="H6" s="23">
        <v>1.1999999999999999E-3</v>
      </c>
    </row>
    <row r="7" spans="1:9" ht="14.65" thickBot="1">
      <c r="B7" s="24" t="s">
        <v>30</v>
      </c>
      <c r="C7" s="25">
        <v>4.3E-3</v>
      </c>
      <c r="D7" s="25">
        <v>2.3E-3</v>
      </c>
      <c r="E7" s="25">
        <v>3.2000000000000002E-3</v>
      </c>
      <c r="F7" s="25">
        <v>5.8999999999999999E-3</v>
      </c>
      <c r="G7" s="25">
        <v>4.7999999999999996E-3</v>
      </c>
      <c r="H7" s="26">
        <v>3.3999999999999998E-3</v>
      </c>
    </row>
    <row r="8" spans="1:9" ht="14.65" thickBot="1">
      <c r="B8" s="29" t="s">
        <v>42</v>
      </c>
      <c r="C8" s="30">
        <v>5.0000000000000001E-4</v>
      </c>
      <c r="D8" s="30">
        <v>5.0000000000000001E-4</v>
      </c>
      <c r="E8" s="30">
        <v>5.0000000000000001E-4</v>
      </c>
      <c r="F8" s="30">
        <v>5.0000000000000001E-4</v>
      </c>
      <c r="G8" s="30">
        <v>5.0000000000000001E-4</v>
      </c>
      <c r="H8" s="31">
        <v>5.0000000000000001E-4</v>
      </c>
    </row>
    <row r="10" spans="1:9" ht="14.65" thickBot="1">
      <c r="B10" s="91" t="s">
        <v>184</v>
      </c>
      <c r="C10" s="45"/>
      <c r="D10" s="45"/>
      <c r="E10" s="45"/>
      <c r="F10" s="45"/>
      <c r="G10" s="45"/>
      <c r="H10" s="45"/>
    </row>
    <row r="11" spans="1:9" ht="14.65" thickBot="1">
      <c r="B11" s="90"/>
      <c r="C11" s="46" t="s">
        <v>1</v>
      </c>
      <c r="D11" s="46" t="s">
        <v>2</v>
      </c>
      <c r="E11" s="46" t="s">
        <v>3</v>
      </c>
      <c r="F11" s="46" t="s">
        <v>4</v>
      </c>
      <c r="G11" s="46" t="s">
        <v>5</v>
      </c>
      <c r="H11" s="46" t="s">
        <v>6</v>
      </c>
      <c r="I11" s="47" t="s">
        <v>7</v>
      </c>
    </row>
    <row r="12" spans="1:9" ht="14.65" thickBot="1">
      <c r="B12" s="48" t="s">
        <v>44</v>
      </c>
      <c r="C12" s="6"/>
      <c r="D12" s="6"/>
      <c r="E12" s="6"/>
      <c r="F12" s="6"/>
      <c r="G12" s="6"/>
      <c r="H12" s="6"/>
      <c r="I12" s="7"/>
    </row>
    <row r="13" spans="1:9" ht="14.65" thickBot="1">
      <c r="B13" s="14" t="s">
        <v>9</v>
      </c>
      <c r="C13" s="8">
        <v>6000000</v>
      </c>
      <c r="D13" s="8">
        <v>6000000</v>
      </c>
      <c r="E13" s="8">
        <v>6000000</v>
      </c>
      <c r="F13" s="8">
        <v>1000000</v>
      </c>
      <c r="G13" s="8">
        <v>6000000</v>
      </c>
      <c r="H13" s="8">
        <v>2000000</v>
      </c>
      <c r="I13" s="102">
        <f>SUM(C13:H13)</f>
        <v>27000000</v>
      </c>
    </row>
    <row r="14" spans="1:9" ht="14.65" thickBot="1">
      <c r="B14" s="48" t="s">
        <v>43</v>
      </c>
      <c r="C14" s="16"/>
      <c r="D14" s="17"/>
      <c r="E14" s="17"/>
      <c r="F14" s="17"/>
      <c r="G14" s="17"/>
      <c r="H14" s="17"/>
      <c r="I14" s="105"/>
    </row>
    <row r="15" spans="1:9" ht="14.65" thickBot="1">
      <c r="B15" s="14" t="s">
        <v>13</v>
      </c>
      <c r="C15" s="8">
        <v>3500000</v>
      </c>
      <c r="D15" s="8">
        <v>3700000</v>
      </c>
      <c r="E15" s="8">
        <v>3700000</v>
      </c>
      <c r="F15" s="8">
        <v>700000</v>
      </c>
      <c r="G15" s="8">
        <v>3700000</v>
      </c>
      <c r="H15" s="8">
        <v>1350000</v>
      </c>
      <c r="I15" s="102">
        <f>SUM(C15:H15)</f>
        <v>16650000</v>
      </c>
    </row>
    <row r="16" spans="1:9" ht="14.65" thickBot="1">
      <c r="B16" s="48" t="s">
        <v>14</v>
      </c>
      <c r="C16" s="16"/>
      <c r="D16" s="17"/>
      <c r="E16" s="17"/>
      <c r="F16" s="17"/>
      <c r="G16" s="19"/>
      <c r="H16" s="17"/>
      <c r="I16" s="105"/>
    </row>
    <row r="17" spans="2:11" ht="14.65" thickBot="1">
      <c r="B17" s="14" t="s">
        <v>13</v>
      </c>
      <c r="C17" s="8">
        <v>3000000</v>
      </c>
      <c r="D17" s="8">
        <v>0</v>
      </c>
      <c r="E17" s="8">
        <v>3000000</v>
      </c>
      <c r="F17" s="8">
        <v>3000000</v>
      </c>
      <c r="G17" s="8">
        <v>3000000</v>
      </c>
      <c r="H17" s="8">
        <v>3000000</v>
      </c>
      <c r="I17" s="102">
        <f>SUM(C17:H17)</f>
        <v>15000000</v>
      </c>
    </row>
    <row r="18" spans="2:11" ht="14.65" thickBot="1">
      <c r="B18" s="48" t="s">
        <v>15</v>
      </c>
      <c r="C18" s="16"/>
      <c r="D18" s="17"/>
      <c r="E18" s="17"/>
      <c r="F18" s="17"/>
      <c r="G18" s="17"/>
      <c r="H18" s="17"/>
      <c r="I18" s="105"/>
    </row>
    <row r="19" spans="2:11" ht="14.65" thickBot="1">
      <c r="B19" s="15" t="s">
        <v>13</v>
      </c>
      <c r="C19" s="108">
        <f>C13+C15+C17</f>
        <v>12500000</v>
      </c>
      <c r="D19" s="108">
        <f>D13+D15+D17</f>
        <v>9700000</v>
      </c>
      <c r="E19" s="108">
        <f>E13+E15+E17</f>
        <v>12700000</v>
      </c>
      <c r="F19" s="108">
        <f>F13+F15+F17</f>
        <v>4700000</v>
      </c>
      <c r="G19" s="108">
        <f>G13+G15+G17</f>
        <v>12700000</v>
      </c>
      <c r="H19" s="108">
        <f>H13+H15+H17</f>
        <v>6350000</v>
      </c>
      <c r="I19" s="109">
        <f>I13+I15+I17</f>
        <v>58650000</v>
      </c>
    </row>
    <row r="20" spans="2:11">
      <c r="C20" s="45"/>
      <c r="D20" s="45"/>
      <c r="E20" s="45"/>
      <c r="F20" s="45"/>
      <c r="G20" s="45"/>
      <c r="H20" s="45"/>
    </row>
    <row r="21" spans="2:11" ht="14.65" thickBot="1">
      <c r="B21" s="53" t="s">
        <v>114</v>
      </c>
      <c r="C21" s="45"/>
      <c r="D21" s="45"/>
      <c r="E21" s="45"/>
      <c r="F21" s="45"/>
      <c r="G21" s="45"/>
      <c r="H21" s="45"/>
    </row>
    <row r="22" spans="2:11" ht="14.65" thickBot="1">
      <c r="B22" s="50"/>
      <c r="C22" s="46" t="s">
        <v>1</v>
      </c>
      <c r="D22" s="46" t="s">
        <v>2</v>
      </c>
      <c r="E22" s="46" t="s">
        <v>3</v>
      </c>
      <c r="F22" s="46" t="s">
        <v>4</v>
      </c>
      <c r="G22" s="46" t="s">
        <v>5</v>
      </c>
      <c r="H22" s="47" t="s">
        <v>6</v>
      </c>
    </row>
    <row r="23" spans="2:11" ht="14.65" thickBot="1">
      <c r="B23" s="87" t="s">
        <v>44</v>
      </c>
      <c r="C23" s="10">
        <v>0.53</v>
      </c>
      <c r="D23" s="10">
        <v>0.88</v>
      </c>
      <c r="E23" s="10">
        <v>0.6</v>
      </c>
      <c r="F23" s="10">
        <v>0.56999999999999995</v>
      </c>
      <c r="G23" s="10">
        <v>0.56000000000000005</v>
      </c>
      <c r="H23" s="11">
        <v>0.71</v>
      </c>
    </row>
    <row r="24" spans="2:11" ht="14.65" thickBot="1">
      <c r="B24" s="87" t="s">
        <v>43</v>
      </c>
      <c r="C24" s="10">
        <v>4.41</v>
      </c>
      <c r="D24" s="10">
        <v>5.25</v>
      </c>
      <c r="E24" s="10">
        <v>3.22</v>
      </c>
      <c r="F24" s="10">
        <v>4.41</v>
      </c>
      <c r="G24" s="10">
        <v>3.85</v>
      </c>
      <c r="H24" s="11">
        <v>5.6</v>
      </c>
    </row>
    <row r="25" spans="2:11" ht="14.65" thickBot="1">
      <c r="B25" s="88" t="s">
        <v>14</v>
      </c>
      <c r="C25" s="51">
        <v>0.4</v>
      </c>
      <c r="D25" s="51">
        <v>0</v>
      </c>
      <c r="E25" s="51">
        <v>0.4</v>
      </c>
      <c r="F25" s="51">
        <v>0.4</v>
      </c>
      <c r="G25" s="51">
        <v>0.4</v>
      </c>
      <c r="H25" s="52">
        <v>0.4</v>
      </c>
    </row>
    <row r="26" spans="2:11">
      <c r="C26" s="45"/>
      <c r="D26" s="45"/>
      <c r="E26" s="45"/>
      <c r="F26" s="45"/>
      <c r="G26" s="45"/>
      <c r="H26" s="45"/>
    </row>
    <row r="27" spans="2:11">
      <c r="B27" s="60" t="s">
        <v>41</v>
      </c>
      <c r="C27" s="59"/>
      <c r="D27" s="59"/>
      <c r="E27" s="59"/>
      <c r="F27" s="59"/>
      <c r="G27" s="59"/>
      <c r="H27" s="59"/>
      <c r="I27" s="59"/>
    </row>
    <row r="28" spans="2:11" ht="12.75" customHeight="1" thickBot="1"/>
    <row r="29" spans="2:11" ht="14.65" thickBot="1">
      <c r="B29" s="1"/>
      <c r="C29" s="84" t="s">
        <v>34</v>
      </c>
      <c r="D29" s="85"/>
      <c r="E29" s="85"/>
      <c r="F29" s="85"/>
      <c r="G29" s="85"/>
      <c r="H29" s="86"/>
    </row>
    <row r="30" spans="2:11">
      <c r="B30" s="76" t="s">
        <v>49</v>
      </c>
      <c r="C30" s="77" t="s">
        <v>1</v>
      </c>
      <c r="D30" s="77" t="s">
        <v>2</v>
      </c>
      <c r="E30" s="77" t="s">
        <v>3</v>
      </c>
      <c r="F30" s="77" t="s">
        <v>4</v>
      </c>
      <c r="G30" s="77" t="s">
        <v>5</v>
      </c>
      <c r="H30" s="77" t="s">
        <v>6</v>
      </c>
      <c r="I30" s="78" t="s">
        <v>7</v>
      </c>
    </row>
    <row r="31" spans="2:11">
      <c r="B31" s="65" t="s">
        <v>44</v>
      </c>
      <c r="C31" s="79">
        <v>10750000</v>
      </c>
      <c r="D31" s="79">
        <v>9350000</v>
      </c>
      <c r="E31" s="79">
        <v>4500000</v>
      </c>
      <c r="F31" s="79">
        <v>750000</v>
      </c>
      <c r="G31" s="79">
        <v>6203125.0000002692</v>
      </c>
      <c r="H31" s="79">
        <v>1500000</v>
      </c>
      <c r="I31" s="73">
        <f>SUM(C31:H31)</f>
        <v>33053125.000000268</v>
      </c>
      <c r="J31" s="93"/>
      <c r="K31" s="93"/>
    </row>
    <row r="32" spans="2:11">
      <c r="B32" s="65" t="s">
        <v>43</v>
      </c>
      <c r="C32" s="79">
        <v>2625000</v>
      </c>
      <c r="D32" s="79">
        <v>2775000</v>
      </c>
      <c r="E32" s="79">
        <v>2775000</v>
      </c>
      <c r="F32" s="79">
        <v>525000</v>
      </c>
      <c r="G32" s="79">
        <v>2775000</v>
      </c>
      <c r="H32" s="79">
        <v>1012500</v>
      </c>
      <c r="I32" s="73">
        <f t="shared" ref="I32:I33" si="0">SUM(C32:H32)</f>
        <v>12487500</v>
      </c>
      <c r="J32" s="93"/>
      <c r="K32" s="93"/>
    </row>
    <row r="33" spans="2:11">
      <c r="B33" s="65" t="s">
        <v>14</v>
      </c>
      <c r="C33" s="79">
        <v>2250000</v>
      </c>
      <c r="D33" s="79">
        <v>0</v>
      </c>
      <c r="E33" s="79">
        <v>8600000</v>
      </c>
      <c r="F33" s="79">
        <v>4600000</v>
      </c>
      <c r="G33" s="79">
        <v>6896874.9999997308</v>
      </c>
      <c r="H33" s="79">
        <v>5425000</v>
      </c>
      <c r="I33" s="73">
        <f t="shared" si="0"/>
        <v>27771874.999999732</v>
      </c>
      <c r="J33" s="93"/>
      <c r="K33" s="93"/>
    </row>
    <row r="34" spans="2:11" ht="14.65" thickBot="1">
      <c r="B34" s="66" t="s">
        <v>15</v>
      </c>
      <c r="C34" s="74">
        <f>SUM(C31:C33)</f>
        <v>15625000</v>
      </c>
      <c r="D34" s="74">
        <f t="shared" ref="D34:H34" si="1">SUM(D31:D33)</f>
        <v>12125000</v>
      </c>
      <c r="E34" s="74">
        <f t="shared" si="1"/>
        <v>15875000</v>
      </c>
      <c r="F34" s="74">
        <f t="shared" si="1"/>
        <v>5875000</v>
      </c>
      <c r="G34" s="74">
        <f t="shared" si="1"/>
        <v>15875000</v>
      </c>
      <c r="H34" s="74">
        <f t="shared" si="1"/>
        <v>7937500</v>
      </c>
      <c r="I34" s="75">
        <f>SUM(C34:H34)</f>
        <v>73312500</v>
      </c>
    </row>
    <row r="36" spans="2:11">
      <c r="B36" t="s">
        <v>36</v>
      </c>
    </row>
    <row r="37" spans="2:11">
      <c r="B37" s="64" t="s">
        <v>50</v>
      </c>
      <c r="C37" s="72">
        <f>SUM(C31:H33)</f>
        <v>73312500</v>
      </c>
      <c r="E37" s="67" t="s">
        <v>192</v>
      </c>
      <c r="I37" s="72">
        <f>SUMPRODUCT(C31:H33,C6:H8)</f>
        <v>91924.37500000016</v>
      </c>
    </row>
    <row r="38" spans="2:11">
      <c r="B38" s="64"/>
      <c r="C38" s="64"/>
    </row>
    <row r="39" spans="2:11" ht="14.65" thickBot="1">
      <c r="D39" s="55"/>
    </row>
    <row r="40" spans="2:11">
      <c r="B40" s="1" t="s">
        <v>45</v>
      </c>
      <c r="C40" s="63" t="s">
        <v>46</v>
      </c>
      <c r="D40" s="63"/>
      <c r="E40" s="63" t="s">
        <v>47</v>
      </c>
      <c r="F40" s="62" t="s">
        <v>48</v>
      </c>
    </row>
    <row r="41" spans="2:11">
      <c r="B41" s="61" t="s">
        <v>90</v>
      </c>
      <c r="C41" s="80">
        <f>C31</f>
        <v>10750000</v>
      </c>
      <c r="D41" s="49" t="s">
        <v>38</v>
      </c>
      <c r="E41" s="80">
        <f>C13*0.75</f>
        <v>4500000</v>
      </c>
      <c r="F41" s="82">
        <f>E41-C41</f>
        <v>-6250000</v>
      </c>
      <c r="G41" s="81" t="s">
        <v>8</v>
      </c>
      <c r="H41" s="81" t="s">
        <v>1</v>
      </c>
    </row>
    <row r="42" spans="2:11">
      <c r="B42" s="61" t="s">
        <v>91</v>
      </c>
      <c r="C42" s="80">
        <f>D31</f>
        <v>9350000</v>
      </c>
      <c r="D42" s="49" t="s">
        <v>38</v>
      </c>
      <c r="E42" s="80">
        <f>D13*0.75</f>
        <v>4500000</v>
      </c>
      <c r="F42" s="82">
        <f t="shared" ref="F42:F65" si="2">E42-C42</f>
        <v>-4850000</v>
      </c>
      <c r="G42" s="81" t="s">
        <v>8</v>
      </c>
      <c r="H42" s="81" t="s">
        <v>2</v>
      </c>
    </row>
    <row r="43" spans="2:11">
      <c r="B43" s="61" t="s">
        <v>92</v>
      </c>
      <c r="C43" s="80">
        <f>E31</f>
        <v>4500000</v>
      </c>
      <c r="D43" s="49" t="s">
        <v>38</v>
      </c>
      <c r="E43" s="80">
        <f>E13*0.75</f>
        <v>4500000</v>
      </c>
      <c r="F43" s="82">
        <f t="shared" si="2"/>
        <v>0</v>
      </c>
      <c r="G43" s="81" t="s">
        <v>8</v>
      </c>
      <c r="H43" s="81" t="s">
        <v>3</v>
      </c>
    </row>
    <row r="44" spans="2:11">
      <c r="B44" s="61" t="s">
        <v>93</v>
      </c>
      <c r="C44" s="80">
        <f>F31</f>
        <v>750000</v>
      </c>
      <c r="D44" s="49" t="s">
        <v>38</v>
      </c>
      <c r="E44" s="80">
        <f>F13*0.75</f>
        <v>750000</v>
      </c>
      <c r="F44" s="82">
        <f t="shared" si="2"/>
        <v>0</v>
      </c>
      <c r="G44" s="81" t="s">
        <v>8</v>
      </c>
      <c r="H44" s="81" t="s">
        <v>4</v>
      </c>
    </row>
    <row r="45" spans="2:11">
      <c r="B45" s="61" t="s">
        <v>94</v>
      </c>
      <c r="C45" s="80">
        <f>G31</f>
        <v>6203125.0000002692</v>
      </c>
      <c r="D45" s="49" t="s">
        <v>38</v>
      </c>
      <c r="E45" s="80">
        <f>G13*0.75</f>
        <v>4500000</v>
      </c>
      <c r="F45" s="82">
        <f t="shared" si="2"/>
        <v>-1703125.0000002692</v>
      </c>
      <c r="G45" s="81" t="s">
        <v>8</v>
      </c>
      <c r="H45" s="81" t="s">
        <v>35</v>
      </c>
    </row>
    <row r="46" spans="2:11">
      <c r="B46" s="61" t="s">
        <v>95</v>
      </c>
      <c r="C46" s="80">
        <f>H31</f>
        <v>1500000</v>
      </c>
      <c r="D46" s="49" t="s">
        <v>38</v>
      </c>
      <c r="E46" s="80">
        <f>H13*0.75</f>
        <v>1500000</v>
      </c>
      <c r="F46" s="82">
        <f t="shared" si="2"/>
        <v>0</v>
      </c>
      <c r="G46" s="81" t="s">
        <v>8</v>
      </c>
      <c r="H46" s="81" t="s">
        <v>6</v>
      </c>
    </row>
    <row r="47" spans="2:11">
      <c r="B47" s="61" t="s">
        <v>96</v>
      </c>
      <c r="C47" s="80">
        <f>C32</f>
        <v>2625000</v>
      </c>
      <c r="D47" s="49" t="s">
        <v>38</v>
      </c>
      <c r="E47" s="80">
        <f>C15*0.75</f>
        <v>2625000</v>
      </c>
      <c r="F47" s="82">
        <f t="shared" si="2"/>
        <v>0</v>
      </c>
      <c r="G47" s="81" t="s">
        <v>12</v>
      </c>
      <c r="H47" s="81" t="s">
        <v>1</v>
      </c>
    </row>
    <row r="48" spans="2:11">
      <c r="B48" s="61" t="s">
        <v>97</v>
      </c>
      <c r="C48" s="80">
        <f>D32</f>
        <v>2775000</v>
      </c>
      <c r="D48" s="49" t="s">
        <v>38</v>
      </c>
      <c r="E48" s="80">
        <f>D15*0.75</f>
        <v>2775000</v>
      </c>
      <c r="F48" s="82">
        <f t="shared" si="2"/>
        <v>0</v>
      </c>
      <c r="G48" s="81" t="s">
        <v>12</v>
      </c>
      <c r="H48" s="81" t="s">
        <v>2</v>
      </c>
    </row>
    <row r="49" spans="2:8">
      <c r="B49" s="61" t="s">
        <v>98</v>
      </c>
      <c r="C49" s="80">
        <f>E32</f>
        <v>2775000</v>
      </c>
      <c r="D49" s="49" t="s">
        <v>38</v>
      </c>
      <c r="E49" s="80">
        <f>E15*0.75</f>
        <v>2775000</v>
      </c>
      <c r="F49" s="82">
        <f t="shared" si="2"/>
        <v>0</v>
      </c>
      <c r="G49" s="81" t="s">
        <v>12</v>
      </c>
      <c r="H49" s="81" t="s">
        <v>3</v>
      </c>
    </row>
    <row r="50" spans="2:8">
      <c r="B50" s="61" t="s">
        <v>99</v>
      </c>
      <c r="C50" s="80">
        <f>F32</f>
        <v>525000</v>
      </c>
      <c r="D50" s="49" t="s">
        <v>38</v>
      </c>
      <c r="E50" s="80">
        <f>F15*0.75</f>
        <v>525000</v>
      </c>
      <c r="F50" s="82">
        <f t="shared" si="2"/>
        <v>0</v>
      </c>
      <c r="G50" s="81" t="s">
        <v>12</v>
      </c>
      <c r="H50" s="81" t="s">
        <v>4</v>
      </c>
    </row>
    <row r="51" spans="2:8">
      <c r="B51" s="61" t="s">
        <v>100</v>
      </c>
      <c r="C51" s="80">
        <f>G32</f>
        <v>2775000</v>
      </c>
      <c r="D51" s="49" t="s">
        <v>38</v>
      </c>
      <c r="E51" s="80">
        <f>G15*0.75</f>
        <v>2775000</v>
      </c>
      <c r="F51" s="82">
        <f t="shared" si="2"/>
        <v>0</v>
      </c>
      <c r="G51" s="81" t="s">
        <v>12</v>
      </c>
      <c r="H51" s="81" t="s">
        <v>35</v>
      </c>
    </row>
    <row r="52" spans="2:8">
      <c r="B52" s="61" t="s">
        <v>101</v>
      </c>
      <c r="C52" s="80">
        <f>H32</f>
        <v>1012500</v>
      </c>
      <c r="D52" s="49" t="s">
        <v>38</v>
      </c>
      <c r="E52" s="80">
        <f>H15*0.75</f>
        <v>1012500</v>
      </c>
      <c r="F52" s="82">
        <f t="shared" si="2"/>
        <v>0</v>
      </c>
      <c r="G52" s="81" t="s">
        <v>12</v>
      </c>
      <c r="H52" s="81" t="s">
        <v>6</v>
      </c>
    </row>
    <row r="53" spans="2:8">
      <c r="B53" s="61" t="s">
        <v>102</v>
      </c>
      <c r="C53" s="80">
        <f>C33</f>
        <v>2250000</v>
      </c>
      <c r="D53" s="49" t="s">
        <v>38</v>
      </c>
      <c r="E53" s="80">
        <f>C17*0.75</f>
        <v>2250000</v>
      </c>
      <c r="F53" s="82">
        <f t="shared" si="2"/>
        <v>0</v>
      </c>
      <c r="G53" s="81" t="s">
        <v>14</v>
      </c>
      <c r="H53" s="81" t="s">
        <v>1</v>
      </c>
    </row>
    <row r="54" spans="2:8">
      <c r="B54" s="61" t="s">
        <v>103</v>
      </c>
      <c r="C54" s="80">
        <f>E33</f>
        <v>8600000</v>
      </c>
      <c r="D54" s="49" t="s">
        <v>38</v>
      </c>
      <c r="E54" s="80">
        <f>E17*0.75</f>
        <v>2250000</v>
      </c>
      <c r="F54" s="82">
        <f t="shared" si="2"/>
        <v>-6350000</v>
      </c>
      <c r="G54" s="81" t="s">
        <v>14</v>
      </c>
      <c r="H54" s="81" t="s">
        <v>3</v>
      </c>
    </row>
    <row r="55" spans="2:8">
      <c r="B55" s="61" t="s">
        <v>104</v>
      </c>
      <c r="C55" s="80">
        <f>F33</f>
        <v>4600000</v>
      </c>
      <c r="D55" s="49" t="s">
        <v>38</v>
      </c>
      <c r="E55" s="80">
        <f>F17*0.75</f>
        <v>2250000</v>
      </c>
      <c r="F55" s="82">
        <f t="shared" si="2"/>
        <v>-2350000</v>
      </c>
      <c r="G55" s="81" t="s">
        <v>14</v>
      </c>
      <c r="H55" s="81" t="s">
        <v>4</v>
      </c>
    </row>
    <row r="56" spans="2:8">
      <c r="B56" s="61" t="s">
        <v>105</v>
      </c>
      <c r="C56" s="80">
        <f>G33</f>
        <v>6896874.9999997308</v>
      </c>
      <c r="D56" s="49" t="s">
        <v>38</v>
      </c>
      <c r="E56" s="80">
        <f>G17*0.75</f>
        <v>2250000</v>
      </c>
      <c r="F56" s="82">
        <f t="shared" si="2"/>
        <v>-4646874.9999997308</v>
      </c>
      <c r="G56" s="81" t="s">
        <v>14</v>
      </c>
      <c r="H56" s="81" t="s">
        <v>35</v>
      </c>
    </row>
    <row r="57" spans="2:8">
      <c r="B57" s="61" t="s">
        <v>106</v>
      </c>
      <c r="C57" s="80">
        <f>H33</f>
        <v>5425000</v>
      </c>
      <c r="D57" s="49" t="s">
        <v>38</v>
      </c>
      <c r="E57" s="80">
        <f>H17*0.75</f>
        <v>2250000</v>
      </c>
      <c r="F57" s="82">
        <f t="shared" si="2"/>
        <v>-3175000</v>
      </c>
      <c r="G57" s="81" t="s">
        <v>14</v>
      </c>
      <c r="H57" s="81" t="s">
        <v>6</v>
      </c>
    </row>
    <row r="58" spans="2:8">
      <c r="B58" s="61" t="s">
        <v>107</v>
      </c>
      <c r="C58" s="80">
        <f>C34</f>
        <v>15625000</v>
      </c>
      <c r="D58" s="49" t="s">
        <v>39</v>
      </c>
      <c r="E58" s="80">
        <f>1.25*C19</f>
        <v>15625000</v>
      </c>
      <c r="F58" s="82">
        <f t="shared" si="2"/>
        <v>0</v>
      </c>
    </row>
    <row r="59" spans="2:8">
      <c r="B59" s="61" t="s">
        <v>108</v>
      </c>
      <c r="C59" s="80">
        <f>D34</f>
        <v>12125000</v>
      </c>
      <c r="D59" s="49" t="s">
        <v>39</v>
      </c>
      <c r="E59" s="80">
        <f>1.25*D19</f>
        <v>12125000</v>
      </c>
      <c r="F59" s="82">
        <f t="shared" si="2"/>
        <v>0</v>
      </c>
    </row>
    <row r="60" spans="2:8">
      <c r="B60" s="61" t="s">
        <v>109</v>
      </c>
      <c r="C60" s="80">
        <f>E34</f>
        <v>15875000</v>
      </c>
      <c r="D60" s="49" t="s">
        <v>39</v>
      </c>
      <c r="E60" s="80">
        <f>1.25*E19</f>
        <v>15875000</v>
      </c>
      <c r="F60" s="82">
        <f t="shared" si="2"/>
        <v>0</v>
      </c>
      <c r="H60" s="54"/>
    </row>
    <row r="61" spans="2:8">
      <c r="B61" s="61" t="s">
        <v>110</v>
      </c>
      <c r="C61" s="80">
        <f>F34</f>
        <v>5875000</v>
      </c>
      <c r="D61" s="49" t="s">
        <v>39</v>
      </c>
      <c r="E61" s="80">
        <f>1.25*F19</f>
        <v>5875000</v>
      </c>
      <c r="F61" s="82">
        <f t="shared" si="2"/>
        <v>0</v>
      </c>
    </row>
    <row r="62" spans="2:8">
      <c r="B62" s="61" t="s">
        <v>111</v>
      </c>
      <c r="C62" s="80">
        <f>G34</f>
        <v>15875000</v>
      </c>
      <c r="D62" s="49" t="s">
        <v>39</v>
      </c>
      <c r="E62" s="80">
        <f>1.25*G19</f>
        <v>15875000</v>
      </c>
      <c r="F62" s="82">
        <f t="shared" si="2"/>
        <v>0</v>
      </c>
    </row>
    <row r="63" spans="2:8">
      <c r="B63" s="61" t="s">
        <v>112</v>
      </c>
      <c r="C63" s="80">
        <f>H34</f>
        <v>7937500</v>
      </c>
      <c r="D63" s="49" t="s">
        <v>39</v>
      </c>
      <c r="E63" s="80">
        <f>1.25*H19</f>
        <v>7937500</v>
      </c>
      <c r="F63" s="82">
        <f t="shared" si="2"/>
        <v>0</v>
      </c>
    </row>
    <row r="64" spans="2:8">
      <c r="B64" s="61" t="s">
        <v>113</v>
      </c>
      <c r="C64" s="80">
        <f>SUMPRODUCT(C23:H25,C31:H33)/1000</f>
        <v>86450.000000000044</v>
      </c>
      <c r="D64" s="49" t="s">
        <v>39</v>
      </c>
      <c r="E64" s="80">
        <f>95000*0.91</f>
        <v>86450</v>
      </c>
      <c r="F64" s="82">
        <f t="shared" si="2"/>
        <v>0</v>
      </c>
    </row>
    <row r="65" spans="2:8" ht="14.65" thickBot="1">
      <c r="B65" s="61" t="s">
        <v>115</v>
      </c>
      <c r="C65" s="81">
        <f>D33</f>
        <v>0</v>
      </c>
      <c r="D65" s="49" t="s">
        <v>116</v>
      </c>
      <c r="E65" s="81">
        <v>0</v>
      </c>
      <c r="F65" s="83">
        <f t="shared" si="2"/>
        <v>0</v>
      </c>
      <c r="G65" s="81" t="s">
        <v>14</v>
      </c>
      <c r="H65" s="81" t="s">
        <v>2</v>
      </c>
    </row>
    <row r="68" spans="2:8">
      <c r="C68" s="56" t="s">
        <v>143</v>
      </c>
      <c r="D68" s="56" t="s">
        <v>38</v>
      </c>
      <c r="E68" s="56" t="s">
        <v>144</v>
      </c>
      <c r="G68" s="89" t="s">
        <v>14</v>
      </c>
      <c r="H68" s="89" t="s">
        <v>2</v>
      </c>
    </row>
  </sheetData>
  <mergeCells count="1">
    <mergeCell ref="C29:H29"/>
  </mergeCells>
  <conditionalFormatting sqref="C40:E40">
    <cfRule type="uniqu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7DFA6-FC1B-4494-909C-29BC8FE871EA}">
  <dimension ref="A1:H55"/>
  <sheetViews>
    <sheetView showGridLines="0" topLeftCell="A13" zoomScale="70" zoomScaleNormal="70" workbookViewId="0">
      <selection activeCell="C19" sqref="C19"/>
    </sheetView>
  </sheetViews>
  <sheetFormatPr defaultRowHeight="14.25"/>
  <cols>
    <col min="1" max="1" width="2.1328125" customWidth="1"/>
    <col min="2" max="2" width="5.9296875" bestFit="1" customWidth="1"/>
    <col min="3" max="3" width="43.6640625" bestFit="1" customWidth="1"/>
    <col min="4" max="4" width="8.73046875" bestFit="1" customWidth="1"/>
    <col min="5" max="5" width="12.19921875" bestFit="1" customWidth="1"/>
    <col min="6" max="6" width="9.46484375" bestFit="1" customWidth="1"/>
    <col min="7" max="8" width="11.73046875" bestFit="1" customWidth="1"/>
  </cols>
  <sheetData>
    <row r="1" spans="1:8">
      <c r="A1" s="1" t="s">
        <v>53</v>
      </c>
    </row>
    <row r="2" spans="1:8">
      <c r="A2" s="1" t="s">
        <v>193</v>
      </c>
    </row>
    <row r="3" spans="1:8">
      <c r="A3" s="1" t="s">
        <v>194</v>
      </c>
    </row>
    <row r="6" spans="1:8" ht="14.65" thickBot="1">
      <c r="A6" t="s">
        <v>54</v>
      </c>
    </row>
    <row r="7" spans="1:8">
      <c r="B7" s="110"/>
      <c r="C7" s="110"/>
      <c r="D7" s="110" t="s">
        <v>57</v>
      </c>
      <c r="E7" s="110" t="s">
        <v>59</v>
      </c>
      <c r="F7" s="110" t="s">
        <v>60</v>
      </c>
      <c r="G7" s="110" t="s">
        <v>62</v>
      </c>
      <c r="H7" s="110" t="s">
        <v>62</v>
      </c>
    </row>
    <row r="8" spans="1:8" ht="14.65" thickBot="1">
      <c r="B8" s="71" t="s">
        <v>55</v>
      </c>
      <c r="C8" s="71" t="s">
        <v>56</v>
      </c>
      <c r="D8" s="71" t="s">
        <v>58</v>
      </c>
      <c r="E8" s="71" t="s">
        <v>11</v>
      </c>
      <c r="F8" s="71" t="s">
        <v>61</v>
      </c>
      <c r="G8" s="71" t="s">
        <v>63</v>
      </c>
      <c r="H8" s="71" t="s">
        <v>64</v>
      </c>
    </row>
    <row r="9" spans="1:8">
      <c r="B9" s="68" t="s">
        <v>147</v>
      </c>
      <c r="C9" s="68" t="s">
        <v>69</v>
      </c>
      <c r="D9" s="68">
        <v>10750000</v>
      </c>
      <c r="E9" s="68">
        <v>0</v>
      </c>
      <c r="F9" s="68">
        <v>1</v>
      </c>
      <c r="G9" s="68">
        <v>1E+30</v>
      </c>
      <c r="H9" s="68">
        <v>0</v>
      </c>
    </row>
    <row r="10" spans="1:8">
      <c r="B10" s="68" t="s">
        <v>148</v>
      </c>
      <c r="C10" s="68" t="s">
        <v>70</v>
      </c>
      <c r="D10" s="68">
        <v>9350000</v>
      </c>
      <c r="E10" s="68">
        <v>0</v>
      </c>
      <c r="F10" s="68">
        <v>1</v>
      </c>
      <c r="G10" s="68">
        <v>1E+30</v>
      </c>
      <c r="H10" s="68">
        <v>0</v>
      </c>
    </row>
    <row r="11" spans="1:8">
      <c r="B11" s="68" t="s">
        <v>149</v>
      </c>
      <c r="C11" s="68" t="s">
        <v>71</v>
      </c>
      <c r="D11" s="68">
        <v>4500000</v>
      </c>
      <c r="E11" s="68">
        <v>0</v>
      </c>
      <c r="F11" s="68">
        <v>1</v>
      </c>
      <c r="G11" s="68">
        <v>0</v>
      </c>
      <c r="H11" s="68">
        <v>1E+30</v>
      </c>
    </row>
    <row r="12" spans="1:8">
      <c r="B12" s="68" t="s">
        <v>150</v>
      </c>
      <c r="C12" s="68" t="s">
        <v>72</v>
      </c>
      <c r="D12" s="68">
        <v>750000</v>
      </c>
      <c r="E12" s="68">
        <v>0</v>
      </c>
      <c r="F12" s="68">
        <v>1</v>
      </c>
      <c r="G12" s="68">
        <v>0</v>
      </c>
      <c r="H12" s="68">
        <v>1E+30</v>
      </c>
    </row>
    <row r="13" spans="1:8">
      <c r="B13" s="68" t="s">
        <v>151</v>
      </c>
      <c r="C13" s="68" t="s">
        <v>73</v>
      </c>
      <c r="D13" s="68">
        <v>6203125.0000002692</v>
      </c>
      <c r="E13" s="68">
        <v>0</v>
      </c>
      <c r="F13" s="68">
        <v>1</v>
      </c>
      <c r="G13" s="68">
        <v>0</v>
      </c>
      <c r="H13" s="68">
        <v>0</v>
      </c>
    </row>
    <row r="14" spans="1:8">
      <c r="B14" s="68" t="s">
        <v>152</v>
      </c>
      <c r="C14" s="68" t="s">
        <v>74</v>
      </c>
      <c r="D14" s="68">
        <v>1500000</v>
      </c>
      <c r="E14" s="68">
        <v>0</v>
      </c>
      <c r="F14" s="68">
        <v>1</v>
      </c>
      <c r="G14" s="68">
        <v>0</v>
      </c>
      <c r="H14" s="68">
        <v>1E+30</v>
      </c>
    </row>
    <row r="15" spans="1:8">
      <c r="B15" s="68" t="s">
        <v>153</v>
      </c>
      <c r="C15" s="68" t="s">
        <v>75</v>
      </c>
      <c r="D15" s="68">
        <v>2625000</v>
      </c>
      <c r="E15" s="68">
        <v>0</v>
      </c>
      <c r="F15" s="68">
        <v>1</v>
      </c>
      <c r="G15" s="68">
        <v>0</v>
      </c>
      <c r="H15" s="68">
        <v>1E+30</v>
      </c>
    </row>
    <row r="16" spans="1:8">
      <c r="B16" s="68" t="s">
        <v>154</v>
      </c>
      <c r="C16" s="68" t="s">
        <v>76</v>
      </c>
      <c r="D16" s="68">
        <v>2775000</v>
      </c>
      <c r="E16" s="68">
        <v>0</v>
      </c>
      <c r="F16" s="68">
        <v>1</v>
      </c>
      <c r="G16" s="68">
        <v>0</v>
      </c>
      <c r="H16" s="68">
        <v>1E+30</v>
      </c>
    </row>
    <row r="17" spans="1:8">
      <c r="B17" s="68" t="s">
        <v>155</v>
      </c>
      <c r="C17" s="68" t="s">
        <v>77</v>
      </c>
      <c r="D17" s="68">
        <v>2775000</v>
      </c>
      <c r="E17" s="68">
        <v>0</v>
      </c>
      <c r="F17" s="68">
        <v>1</v>
      </c>
      <c r="G17" s="68">
        <v>0</v>
      </c>
      <c r="H17" s="68">
        <v>1E+30</v>
      </c>
    </row>
    <row r="18" spans="1:8">
      <c r="B18" s="68" t="s">
        <v>156</v>
      </c>
      <c r="C18" s="68" t="s">
        <v>78</v>
      </c>
      <c r="D18" s="68">
        <v>525000</v>
      </c>
      <c r="E18" s="68">
        <v>0</v>
      </c>
      <c r="F18" s="68">
        <v>1</v>
      </c>
      <c r="G18" s="68">
        <v>0</v>
      </c>
      <c r="H18" s="68">
        <v>1E+30</v>
      </c>
    </row>
    <row r="19" spans="1:8">
      <c r="B19" s="68" t="s">
        <v>157</v>
      </c>
      <c r="C19" s="68" t="s">
        <v>79</v>
      </c>
      <c r="D19" s="68">
        <v>2775000</v>
      </c>
      <c r="E19" s="68">
        <v>0</v>
      </c>
      <c r="F19" s="68">
        <v>1</v>
      </c>
      <c r="G19" s="68">
        <v>0</v>
      </c>
      <c r="H19" s="68">
        <v>1E+30</v>
      </c>
    </row>
    <row r="20" spans="1:8">
      <c r="B20" s="68" t="s">
        <v>158</v>
      </c>
      <c r="C20" s="68" t="s">
        <v>80</v>
      </c>
      <c r="D20" s="68">
        <v>1012500</v>
      </c>
      <c r="E20" s="68">
        <v>0</v>
      </c>
      <c r="F20" s="68">
        <v>1</v>
      </c>
      <c r="G20" s="68">
        <v>0</v>
      </c>
      <c r="H20" s="68">
        <v>1E+30</v>
      </c>
    </row>
    <row r="21" spans="1:8">
      <c r="B21" s="68" t="s">
        <v>185</v>
      </c>
      <c r="C21" s="68" t="s">
        <v>81</v>
      </c>
      <c r="D21" s="68">
        <v>2250000</v>
      </c>
      <c r="E21" s="68">
        <v>0</v>
      </c>
      <c r="F21" s="68">
        <v>1</v>
      </c>
      <c r="G21" s="68">
        <v>0</v>
      </c>
      <c r="H21" s="68">
        <v>1E+30</v>
      </c>
    </row>
    <row r="22" spans="1:8">
      <c r="B22" s="68" t="s">
        <v>186</v>
      </c>
      <c r="C22" s="68" t="s">
        <v>82</v>
      </c>
      <c r="D22" s="68">
        <v>0</v>
      </c>
      <c r="E22" s="68">
        <v>0</v>
      </c>
      <c r="F22" s="68">
        <v>1</v>
      </c>
      <c r="G22" s="68">
        <v>1E+30</v>
      </c>
      <c r="H22" s="68">
        <v>1E+30</v>
      </c>
    </row>
    <row r="23" spans="1:8">
      <c r="B23" s="68" t="s">
        <v>187</v>
      </c>
      <c r="C23" s="68" t="s">
        <v>83</v>
      </c>
      <c r="D23" s="68">
        <v>8600000</v>
      </c>
      <c r="E23" s="68">
        <v>0</v>
      </c>
      <c r="F23" s="68">
        <v>1</v>
      </c>
      <c r="G23" s="68">
        <v>1E+30</v>
      </c>
      <c r="H23" s="68">
        <v>0</v>
      </c>
    </row>
    <row r="24" spans="1:8">
      <c r="B24" s="68" t="s">
        <v>188</v>
      </c>
      <c r="C24" s="68" t="s">
        <v>84</v>
      </c>
      <c r="D24" s="68">
        <v>4600000</v>
      </c>
      <c r="E24" s="68">
        <v>0</v>
      </c>
      <c r="F24" s="68">
        <v>1</v>
      </c>
      <c r="G24" s="68">
        <v>1E+30</v>
      </c>
      <c r="H24" s="68">
        <v>0</v>
      </c>
    </row>
    <row r="25" spans="1:8">
      <c r="B25" s="68" t="s">
        <v>189</v>
      </c>
      <c r="C25" s="68" t="s">
        <v>85</v>
      </c>
      <c r="D25" s="68">
        <v>6896874.9999997308</v>
      </c>
      <c r="E25" s="68">
        <v>0</v>
      </c>
      <c r="F25" s="68">
        <v>1</v>
      </c>
      <c r="G25" s="68">
        <v>0</v>
      </c>
      <c r="H25" s="68">
        <v>0</v>
      </c>
    </row>
    <row r="26" spans="1:8" ht="14.65" thickBot="1">
      <c r="B26" s="69" t="s">
        <v>190</v>
      </c>
      <c r="C26" s="69" t="s">
        <v>86</v>
      </c>
      <c r="D26" s="69">
        <v>5425000</v>
      </c>
      <c r="E26" s="69">
        <v>0</v>
      </c>
      <c r="F26" s="69">
        <v>1</v>
      </c>
      <c r="G26" s="69">
        <v>1E+30</v>
      </c>
      <c r="H26" s="69">
        <v>0</v>
      </c>
    </row>
    <row r="28" spans="1:8" ht="14.65" thickBot="1">
      <c r="A28" t="s">
        <v>37</v>
      </c>
    </row>
    <row r="29" spans="1:8">
      <c r="B29" s="110"/>
      <c r="C29" s="110"/>
      <c r="D29" s="110" t="s">
        <v>57</v>
      </c>
      <c r="E29" s="110" t="s">
        <v>65</v>
      </c>
      <c r="F29" s="110" t="s">
        <v>67</v>
      </c>
      <c r="G29" s="110" t="s">
        <v>62</v>
      </c>
      <c r="H29" s="110" t="s">
        <v>62</v>
      </c>
    </row>
    <row r="30" spans="1:8" ht="14.65" thickBot="1">
      <c r="B30" s="71" t="s">
        <v>55</v>
      </c>
      <c r="C30" s="71" t="s">
        <v>56</v>
      </c>
      <c r="D30" s="71" t="s">
        <v>58</v>
      </c>
      <c r="E30" s="71" t="s">
        <v>66</v>
      </c>
      <c r="F30" s="71" t="s">
        <v>68</v>
      </c>
      <c r="G30" s="71" t="s">
        <v>63</v>
      </c>
      <c r="H30" s="71" t="s">
        <v>64</v>
      </c>
    </row>
    <row r="31" spans="1:8">
      <c r="B31" s="68" t="s">
        <v>159</v>
      </c>
      <c r="C31" s="68" t="s">
        <v>117</v>
      </c>
      <c r="D31" s="68">
        <v>10750000</v>
      </c>
      <c r="E31" s="68">
        <v>0</v>
      </c>
      <c r="F31" s="68">
        <v>4500000</v>
      </c>
      <c r="G31" s="68">
        <v>6250000</v>
      </c>
      <c r="H31" s="68">
        <v>1E+30</v>
      </c>
    </row>
    <row r="32" spans="1:8">
      <c r="B32" s="68" t="s">
        <v>160</v>
      </c>
      <c r="C32" s="68" t="s">
        <v>118</v>
      </c>
      <c r="D32" s="68">
        <v>9350000</v>
      </c>
      <c r="E32" s="68">
        <v>0</v>
      </c>
      <c r="F32" s="68">
        <v>4500000</v>
      </c>
      <c r="G32" s="68">
        <v>4850000</v>
      </c>
      <c r="H32" s="68">
        <v>1E+30</v>
      </c>
    </row>
    <row r="33" spans="2:8">
      <c r="B33" s="68" t="s">
        <v>161</v>
      </c>
      <c r="C33" s="68" t="s">
        <v>119</v>
      </c>
      <c r="D33" s="68">
        <v>4500000</v>
      </c>
      <c r="E33" s="68">
        <v>0</v>
      </c>
      <c r="F33" s="68">
        <v>4500000</v>
      </c>
      <c r="G33" s="68">
        <v>1362500.0000002182</v>
      </c>
      <c r="H33" s="68">
        <v>3717499.9999997928</v>
      </c>
    </row>
    <row r="34" spans="2:8">
      <c r="B34" s="68" t="s">
        <v>162</v>
      </c>
      <c r="C34" s="68" t="s">
        <v>120</v>
      </c>
      <c r="D34" s="68">
        <v>750000</v>
      </c>
      <c r="E34" s="68">
        <v>0</v>
      </c>
      <c r="F34" s="68">
        <v>750000</v>
      </c>
      <c r="G34" s="68">
        <v>1602941.1764708385</v>
      </c>
      <c r="H34" s="68">
        <v>750000</v>
      </c>
    </row>
    <row r="35" spans="2:8">
      <c r="B35" s="68" t="s">
        <v>163</v>
      </c>
      <c r="C35" s="68" t="s">
        <v>121</v>
      </c>
      <c r="D35" s="68">
        <v>6203125.0000002692</v>
      </c>
      <c r="E35" s="68">
        <v>0</v>
      </c>
      <c r="F35" s="68">
        <v>4500000</v>
      </c>
      <c r="G35" s="68">
        <v>1703125.0000002692</v>
      </c>
      <c r="H35" s="68">
        <v>1E+30</v>
      </c>
    </row>
    <row r="36" spans="2:8">
      <c r="B36" s="68" t="s">
        <v>164</v>
      </c>
      <c r="C36" s="68" t="s">
        <v>122</v>
      </c>
      <c r="D36" s="68">
        <v>1500000</v>
      </c>
      <c r="E36" s="68">
        <v>0</v>
      </c>
      <c r="F36" s="68">
        <v>1500000</v>
      </c>
      <c r="G36" s="68">
        <v>879032.25806465955</v>
      </c>
      <c r="H36" s="68">
        <v>1500000</v>
      </c>
    </row>
    <row r="37" spans="2:8">
      <c r="B37" s="68" t="s">
        <v>165</v>
      </c>
      <c r="C37" s="68" t="s">
        <v>123</v>
      </c>
      <c r="D37" s="68">
        <v>2625000</v>
      </c>
      <c r="E37" s="68">
        <v>0</v>
      </c>
      <c r="F37" s="68">
        <v>2625000</v>
      </c>
      <c r="G37" s="68">
        <v>70231.958762898648</v>
      </c>
      <c r="H37" s="68">
        <v>191623.71134019768</v>
      </c>
    </row>
    <row r="38" spans="2:8">
      <c r="B38" s="68" t="s">
        <v>166</v>
      </c>
      <c r="C38" s="68" t="s">
        <v>124</v>
      </c>
      <c r="D38" s="68">
        <v>2775000</v>
      </c>
      <c r="E38" s="68">
        <v>0</v>
      </c>
      <c r="F38" s="68">
        <v>2775000</v>
      </c>
      <c r="G38" s="68">
        <v>62356.979405045029</v>
      </c>
      <c r="H38" s="68">
        <v>170137.29977115951</v>
      </c>
    </row>
    <row r="39" spans="2:8">
      <c r="B39" s="68" t="s">
        <v>167</v>
      </c>
      <c r="C39" s="68" t="s">
        <v>125</v>
      </c>
      <c r="D39" s="68">
        <v>2775000</v>
      </c>
      <c r="E39" s="68">
        <v>0</v>
      </c>
      <c r="F39" s="68">
        <v>2775000</v>
      </c>
      <c r="G39" s="68">
        <v>96631.205673775272</v>
      </c>
      <c r="H39" s="68">
        <v>263652.48226949136</v>
      </c>
    </row>
    <row r="40" spans="2:8">
      <c r="B40" s="68" t="s">
        <v>168</v>
      </c>
      <c r="C40" s="68" t="s">
        <v>126</v>
      </c>
      <c r="D40" s="68">
        <v>525000</v>
      </c>
      <c r="E40" s="68">
        <v>0</v>
      </c>
      <c r="F40" s="68">
        <v>525000</v>
      </c>
      <c r="G40" s="68">
        <v>67955.11221946303</v>
      </c>
      <c r="H40" s="68">
        <v>185411.47132168751</v>
      </c>
    </row>
    <row r="41" spans="2:8">
      <c r="B41" s="68" t="s">
        <v>169</v>
      </c>
      <c r="C41" s="68" t="s">
        <v>127</v>
      </c>
      <c r="D41" s="68">
        <v>2775000</v>
      </c>
      <c r="E41" s="68">
        <v>0</v>
      </c>
      <c r="F41" s="68">
        <v>2775000</v>
      </c>
      <c r="G41" s="68">
        <v>78985.507246390232</v>
      </c>
      <c r="H41" s="68">
        <v>225987.84194527849</v>
      </c>
    </row>
    <row r="42" spans="2:8">
      <c r="B42" s="68" t="s">
        <v>170</v>
      </c>
      <c r="C42" s="68" t="s">
        <v>128</v>
      </c>
      <c r="D42" s="68">
        <v>1012500</v>
      </c>
      <c r="E42" s="68">
        <v>0</v>
      </c>
      <c r="F42" s="68">
        <v>1012500</v>
      </c>
      <c r="G42" s="68">
        <v>52403.846153855098</v>
      </c>
      <c r="H42" s="68">
        <v>142980.76923076276</v>
      </c>
    </row>
    <row r="43" spans="2:8">
      <c r="B43" s="68" t="s">
        <v>171</v>
      </c>
      <c r="C43" s="68" t="s">
        <v>129</v>
      </c>
      <c r="D43" s="68">
        <v>2250000</v>
      </c>
      <c r="E43" s="68">
        <v>0</v>
      </c>
      <c r="F43" s="68">
        <v>2250000</v>
      </c>
      <c r="G43" s="68">
        <v>5719230.7692305623</v>
      </c>
      <c r="H43" s="68">
        <v>2096153.846154223</v>
      </c>
    </row>
    <row r="44" spans="2:8">
      <c r="B44" s="68" t="s">
        <v>172</v>
      </c>
      <c r="C44" s="68" t="s">
        <v>130</v>
      </c>
      <c r="D44" s="68">
        <v>8600000</v>
      </c>
      <c r="E44" s="68">
        <v>0</v>
      </c>
      <c r="F44" s="68">
        <v>2250000</v>
      </c>
      <c r="G44" s="68">
        <v>6350000</v>
      </c>
      <c r="H44" s="68">
        <v>1E+30</v>
      </c>
    </row>
    <row r="45" spans="2:8">
      <c r="B45" s="68" t="s">
        <v>173</v>
      </c>
      <c r="C45" s="68" t="s">
        <v>131</v>
      </c>
      <c r="D45" s="68">
        <v>4600000</v>
      </c>
      <c r="E45" s="68">
        <v>0</v>
      </c>
      <c r="F45" s="68">
        <v>2250000</v>
      </c>
      <c r="G45" s="68">
        <v>2350000</v>
      </c>
      <c r="H45" s="68">
        <v>1E+30</v>
      </c>
    </row>
    <row r="46" spans="2:8">
      <c r="B46" s="68" t="s">
        <v>174</v>
      </c>
      <c r="C46" s="68" t="s">
        <v>132</v>
      </c>
      <c r="D46" s="68">
        <v>6896874.9999997308</v>
      </c>
      <c r="E46" s="68">
        <v>0</v>
      </c>
      <c r="F46" s="68">
        <v>2250000</v>
      </c>
      <c r="G46" s="68">
        <v>4646874.9999997308</v>
      </c>
      <c r="H46" s="68">
        <v>1E+30</v>
      </c>
    </row>
    <row r="47" spans="2:8">
      <c r="B47" s="68" t="s">
        <v>175</v>
      </c>
      <c r="C47" s="68" t="s">
        <v>133</v>
      </c>
      <c r="D47" s="68">
        <v>5425000</v>
      </c>
      <c r="E47" s="68">
        <v>0</v>
      </c>
      <c r="F47" s="68">
        <v>2250000</v>
      </c>
      <c r="G47" s="68">
        <v>3175000</v>
      </c>
      <c r="H47" s="68">
        <v>1E+30</v>
      </c>
    </row>
    <row r="48" spans="2:8">
      <c r="B48" s="68" t="s">
        <v>176</v>
      </c>
      <c r="C48" s="68" t="s">
        <v>134</v>
      </c>
      <c r="D48" s="68">
        <v>15625000</v>
      </c>
      <c r="E48" s="68">
        <v>1</v>
      </c>
      <c r="F48" s="68">
        <v>15625000</v>
      </c>
      <c r="G48" s="68">
        <v>514150.94339631457</v>
      </c>
      <c r="H48" s="68">
        <v>1402830.1886791829</v>
      </c>
    </row>
    <row r="49" spans="2:8">
      <c r="B49" s="68" t="s">
        <v>177</v>
      </c>
      <c r="C49" s="68" t="s">
        <v>135</v>
      </c>
      <c r="D49" s="68">
        <v>12125000</v>
      </c>
      <c r="E49" s="68">
        <v>1.0000000000000002</v>
      </c>
      <c r="F49" s="68">
        <v>12125000</v>
      </c>
      <c r="G49" s="68">
        <v>309659.09090914391</v>
      </c>
      <c r="H49" s="68">
        <v>844886.3636363257</v>
      </c>
    </row>
    <row r="50" spans="2:8">
      <c r="B50" s="68" t="s">
        <v>178</v>
      </c>
      <c r="C50" s="68" t="s">
        <v>136</v>
      </c>
      <c r="D50" s="68">
        <v>15875000</v>
      </c>
      <c r="E50" s="68">
        <v>1</v>
      </c>
      <c r="F50" s="68">
        <v>15875000</v>
      </c>
      <c r="G50" s="68">
        <v>681250.00000012084</v>
      </c>
      <c r="H50" s="68">
        <v>1858749.9999999283</v>
      </c>
    </row>
    <row r="51" spans="2:8">
      <c r="B51" s="68" t="s">
        <v>179</v>
      </c>
      <c r="C51" s="68" t="s">
        <v>137</v>
      </c>
      <c r="D51" s="68">
        <v>5875000</v>
      </c>
      <c r="E51" s="68">
        <v>1</v>
      </c>
      <c r="F51" s="68">
        <v>5875000</v>
      </c>
      <c r="G51" s="68">
        <v>681250.00000012084</v>
      </c>
      <c r="H51" s="68">
        <v>1858749.9999999283</v>
      </c>
    </row>
    <row r="52" spans="2:8">
      <c r="B52" s="68" t="s">
        <v>180</v>
      </c>
      <c r="C52" s="68" t="s">
        <v>138</v>
      </c>
      <c r="D52" s="68">
        <v>15875000</v>
      </c>
      <c r="E52" s="68">
        <v>1</v>
      </c>
      <c r="F52" s="68">
        <v>15875000</v>
      </c>
      <c r="G52" s="68">
        <v>681250.00000012084</v>
      </c>
      <c r="H52" s="68">
        <v>1327678.5714285129</v>
      </c>
    </row>
    <row r="53" spans="2:8">
      <c r="B53" s="68" t="s">
        <v>87</v>
      </c>
      <c r="C53" s="68" t="s">
        <v>139</v>
      </c>
      <c r="D53" s="68">
        <v>7937500</v>
      </c>
      <c r="E53" s="68">
        <v>1</v>
      </c>
      <c r="F53" s="68">
        <v>7937500</v>
      </c>
      <c r="G53" s="68">
        <v>681250.00000012084</v>
      </c>
      <c r="H53" s="68">
        <v>1858749.9999999283</v>
      </c>
    </row>
    <row r="54" spans="2:8">
      <c r="B54" s="68" t="s">
        <v>88</v>
      </c>
      <c r="C54" s="68" t="s">
        <v>140</v>
      </c>
      <c r="D54" s="68">
        <v>86450.000000000044</v>
      </c>
      <c r="E54" s="68">
        <v>0</v>
      </c>
      <c r="F54" s="68">
        <v>86450</v>
      </c>
      <c r="G54" s="68">
        <v>743.49999999996692</v>
      </c>
      <c r="H54" s="68">
        <v>272.50000000004673</v>
      </c>
    </row>
    <row r="55" spans="2:8" ht="14.65" thickBot="1">
      <c r="B55" s="69" t="s">
        <v>89</v>
      </c>
      <c r="C55" s="69" t="s">
        <v>141</v>
      </c>
      <c r="D55" s="69">
        <v>0</v>
      </c>
      <c r="E55" s="69">
        <v>-2.2204460492503131E-16</v>
      </c>
      <c r="F55" s="69">
        <v>0</v>
      </c>
      <c r="G55" s="69">
        <v>844886.3636363257</v>
      </c>
      <c r="H55" s="6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B8758-C6C9-4AC5-83BF-8DF74CBD1A20}">
  <dimension ref="A1:K68"/>
  <sheetViews>
    <sheetView zoomScale="55" zoomScaleNormal="55" workbookViewId="0">
      <selection activeCell="C37" sqref="C37"/>
    </sheetView>
  </sheetViews>
  <sheetFormatPr defaultRowHeight="14.25"/>
  <cols>
    <col min="1" max="1" width="4.59765625" customWidth="1"/>
    <col min="2" max="2" width="39.53125" customWidth="1"/>
    <col min="3" max="9" width="12" customWidth="1"/>
    <col min="10" max="11" width="11.33203125" bestFit="1" customWidth="1"/>
  </cols>
  <sheetData>
    <row r="1" spans="1:9" ht="18">
      <c r="B1" s="57" t="s">
        <v>40</v>
      </c>
    </row>
    <row r="2" spans="1:9">
      <c r="B2" s="58" t="s">
        <v>182</v>
      </c>
      <c r="C2" s="59"/>
      <c r="D2" s="59"/>
      <c r="E2" s="59"/>
      <c r="F2" s="59"/>
      <c r="G2" s="58"/>
      <c r="H2" s="59"/>
      <c r="I2" s="59"/>
    </row>
    <row r="4" spans="1:9" ht="14.65" thickBot="1">
      <c r="A4" s="1"/>
      <c r="B4" s="92" t="s">
        <v>183</v>
      </c>
    </row>
    <row r="5" spans="1:9" ht="14.65" thickBot="1">
      <c r="B5" s="20" t="s">
        <v>23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4" t="s">
        <v>6</v>
      </c>
    </row>
    <row r="6" spans="1:9" ht="14.65" thickBot="1">
      <c r="B6" s="21" t="s">
        <v>29</v>
      </c>
      <c r="C6" s="22">
        <v>8.9999999999999998E-4</v>
      </c>
      <c r="D6" s="22">
        <v>8.0000000000000004E-4</v>
      </c>
      <c r="E6" s="22">
        <v>1.1000000000000001E-3</v>
      </c>
      <c r="F6" s="22">
        <v>1.1999999999999999E-3</v>
      </c>
      <c r="G6" s="22">
        <v>1.1000000000000001E-3</v>
      </c>
      <c r="H6" s="23">
        <v>1.1999999999999999E-3</v>
      </c>
    </row>
    <row r="7" spans="1:9" ht="14.65" thickBot="1">
      <c r="B7" s="24" t="s">
        <v>30</v>
      </c>
      <c r="C7" s="25">
        <v>4.3E-3</v>
      </c>
      <c r="D7" s="25">
        <v>2.3E-3</v>
      </c>
      <c r="E7" s="25">
        <v>3.2000000000000002E-3</v>
      </c>
      <c r="F7" s="25">
        <v>5.8999999999999999E-3</v>
      </c>
      <c r="G7" s="25">
        <v>4.7999999999999996E-3</v>
      </c>
      <c r="H7" s="26">
        <v>3.3999999999999998E-3</v>
      </c>
    </row>
    <row r="8" spans="1:9" ht="14.65" thickBot="1">
      <c r="B8" s="29" t="s">
        <v>42</v>
      </c>
      <c r="C8" s="30">
        <v>5.0000000000000001E-4</v>
      </c>
      <c r="D8" s="30">
        <v>5.0000000000000001E-4</v>
      </c>
      <c r="E8" s="30">
        <v>5.0000000000000001E-4</v>
      </c>
      <c r="F8" s="30">
        <v>5.0000000000000001E-4</v>
      </c>
      <c r="G8" s="30">
        <v>5.0000000000000001E-4</v>
      </c>
      <c r="H8" s="31">
        <v>5.0000000000000001E-4</v>
      </c>
    </row>
    <row r="10" spans="1:9" ht="14.65" thickBot="1">
      <c r="B10" s="91" t="s">
        <v>184</v>
      </c>
      <c r="C10" s="45"/>
      <c r="D10" s="45"/>
      <c r="E10" s="45"/>
      <c r="F10" s="45"/>
      <c r="G10" s="45"/>
      <c r="H10" s="45"/>
    </row>
    <row r="11" spans="1:9" ht="14.65" thickBot="1">
      <c r="B11" s="90"/>
      <c r="C11" s="46" t="s">
        <v>1</v>
      </c>
      <c r="D11" s="46" t="s">
        <v>2</v>
      </c>
      <c r="E11" s="46" t="s">
        <v>3</v>
      </c>
      <c r="F11" s="46" t="s">
        <v>4</v>
      </c>
      <c r="G11" s="46" t="s">
        <v>5</v>
      </c>
      <c r="H11" s="46" t="s">
        <v>6</v>
      </c>
      <c r="I11" s="47" t="s">
        <v>7</v>
      </c>
    </row>
    <row r="12" spans="1:9" ht="14.65" thickBot="1">
      <c r="B12" s="48" t="s">
        <v>44</v>
      </c>
      <c r="C12" s="6"/>
      <c r="D12" s="6"/>
      <c r="E12" s="6"/>
      <c r="F12" s="6"/>
      <c r="G12" s="6"/>
      <c r="H12" s="6"/>
      <c r="I12" s="7"/>
    </row>
    <row r="13" spans="1:9" ht="14.65" thickBot="1">
      <c r="B13" s="14" t="s">
        <v>9</v>
      </c>
      <c r="C13" s="8">
        <v>6000000</v>
      </c>
      <c r="D13" s="8">
        <v>6000000</v>
      </c>
      <c r="E13" s="8">
        <v>6000000</v>
      </c>
      <c r="F13" s="8">
        <v>1000000</v>
      </c>
      <c r="G13" s="8">
        <v>6000000</v>
      </c>
      <c r="H13" s="8">
        <v>2000000</v>
      </c>
      <c r="I13" s="102">
        <f>SUM(C13:H13)</f>
        <v>27000000</v>
      </c>
    </row>
    <row r="14" spans="1:9" ht="14.65" thickBot="1">
      <c r="B14" s="48" t="s">
        <v>43</v>
      </c>
      <c r="C14" s="16"/>
      <c r="D14" s="17"/>
      <c r="E14" s="17"/>
      <c r="F14" s="17"/>
      <c r="G14" s="17"/>
      <c r="H14" s="17"/>
      <c r="I14" s="105"/>
    </row>
    <row r="15" spans="1:9" ht="14.65" thickBot="1">
      <c r="B15" s="14" t="s">
        <v>13</v>
      </c>
      <c r="C15" s="8">
        <v>3500000</v>
      </c>
      <c r="D15" s="8">
        <v>3700000</v>
      </c>
      <c r="E15" s="8">
        <v>3700000</v>
      </c>
      <c r="F15" s="8">
        <v>700000</v>
      </c>
      <c r="G15" s="8">
        <v>3700000</v>
      </c>
      <c r="H15" s="8">
        <v>1350000</v>
      </c>
      <c r="I15" s="102">
        <f>SUM(C15:H15)</f>
        <v>16650000</v>
      </c>
    </row>
    <row r="16" spans="1:9" ht="14.65" thickBot="1">
      <c r="B16" s="48" t="s">
        <v>14</v>
      </c>
      <c r="C16" s="16"/>
      <c r="D16" s="17"/>
      <c r="E16" s="17"/>
      <c r="F16" s="17"/>
      <c r="G16" s="19"/>
      <c r="H16" s="17"/>
      <c r="I16" s="105"/>
    </row>
    <row r="17" spans="2:11" ht="14.65" thickBot="1">
      <c r="B17" s="14" t="s">
        <v>13</v>
      </c>
      <c r="C17" s="8">
        <v>3000000</v>
      </c>
      <c r="D17" s="8">
        <v>0</v>
      </c>
      <c r="E17" s="8">
        <v>3000000</v>
      </c>
      <c r="F17" s="8">
        <v>3000000</v>
      </c>
      <c r="G17" s="8">
        <v>3000000</v>
      </c>
      <c r="H17" s="8">
        <v>3000000</v>
      </c>
      <c r="I17" s="102">
        <f>SUM(C17:H17)</f>
        <v>15000000</v>
      </c>
    </row>
    <row r="18" spans="2:11" ht="14.65" thickBot="1">
      <c r="B18" s="48" t="s">
        <v>15</v>
      </c>
      <c r="C18" s="16"/>
      <c r="D18" s="17"/>
      <c r="E18" s="17"/>
      <c r="F18" s="17"/>
      <c r="G18" s="17"/>
      <c r="H18" s="17"/>
      <c r="I18" s="105"/>
    </row>
    <row r="19" spans="2:11" ht="14.65" thickBot="1">
      <c r="B19" s="15" t="s">
        <v>13</v>
      </c>
      <c r="C19" s="108">
        <f>C13+C15+C17</f>
        <v>12500000</v>
      </c>
      <c r="D19" s="108">
        <f>D13+D15+D17</f>
        <v>9700000</v>
      </c>
      <c r="E19" s="108">
        <f>E13+E15+E17</f>
        <v>12700000</v>
      </c>
      <c r="F19" s="108">
        <f>F13+F15+F17</f>
        <v>4700000</v>
      </c>
      <c r="G19" s="108">
        <f>G13+G15+G17</f>
        <v>12700000</v>
      </c>
      <c r="H19" s="108">
        <f>H13+H15+H17</f>
        <v>6350000</v>
      </c>
      <c r="I19" s="109">
        <f>I13+I15+I17</f>
        <v>58650000</v>
      </c>
    </row>
    <row r="20" spans="2:11">
      <c r="C20" s="45"/>
      <c r="D20" s="45"/>
      <c r="E20" s="45"/>
      <c r="F20" s="45"/>
      <c r="G20" s="45"/>
      <c r="H20" s="45"/>
    </row>
    <row r="21" spans="2:11" ht="14.65" thickBot="1">
      <c r="B21" s="53" t="s">
        <v>114</v>
      </c>
      <c r="C21" s="45"/>
      <c r="D21" s="45"/>
      <c r="E21" s="45"/>
      <c r="F21" s="45"/>
      <c r="G21" s="45"/>
      <c r="H21" s="45"/>
    </row>
    <row r="22" spans="2:11" ht="14.65" thickBot="1">
      <c r="B22" s="50"/>
      <c r="C22" s="46" t="s">
        <v>1</v>
      </c>
      <c r="D22" s="46" t="s">
        <v>2</v>
      </c>
      <c r="E22" s="46" t="s">
        <v>3</v>
      </c>
      <c r="F22" s="46" t="s">
        <v>4</v>
      </c>
      <c r="G22" s="46" t="s">
        <v>5</v>
      </c>
      <c r="H22" s="47" t="s">
        <v>6</v>
      </c>
    </row>
    <row r="23" spans="2:11" ht="14.65" thickBot="1">
      <c r="B23" s="87" t="s">
        <v>44</v>
      </c>
      <c r="C23" s="10">
        <v>0.53</v>
      </c>
      <c r="D23" s="10">
        <v>0.88</v>
      </c>
      <c r="E23" s="10">
        <v>0.6</v>
      </c>
      <c r="F23" s="10">
        <v>0.56999999999999995</v>
      </c>
      <c r="G23" s="10">
        <v>0.56000000000000005</v>
      </c>
      <c r="H23" s="11">
        <v>0.71</v>
      </c>
    </row>
    <row r="24" spans="2:11" ht="14.65" thickBot="1">
      <c r="B24" s="87" t="s">
        <v>43</v>
      </c>
      <c r="C24" s="10">
        <v>4.41</v>
      </c>
      <c r="D24" s="10">
        <v>5.25</v>
      </c>
      <c r="E24" s="10">
        <v>3.22</v>
      </c>
      <c r="F24" s="10">
        <v>4.41</v>
      </c>
      <c r="G24" s="10">
        <v>3.85</v>
      </c>
      <c r="H24" s="11">
        <v>5.6</v>
      </c>
    </row>
    <row r="25" spans="2:11" ht="14.65" thickBot="1">
      <c r="B25" s="88" t="s">
        <v>14</v>
      </c>
      <c r="C25" s="51">
        <v>0.4</v>
      </c>
      <c r="D25" s="51">
        <v>0</v>
      </c>
      <c r="E25" s="51">
        <v>0.4</v>
      </c>
      <c r="F25" s="51">
        <v>0.4</v>
      </c>
      <c r="G25" s="51">
        <v>0.4</v>
      </c>
      <c r="H25" s="52">
        <v>0.4</v>
      </c>
    </row>
    <row r="26" spans="2:11">
      <c r="C26" s="45"/>
      <c r="D26" s="45"/>
      <c r="E26" s="45"/>
      <c r="F26" s="45"/>
      <c r="G26" s="45"/>
      <c r="H26" s="45"/>
    </row>
    <row r="27" spans="2:11">
      <c r="B27" s="60" t="s">
        <v>41</v>
      </c>
      <c r="C27" s="59"/>
      <c r="D27" s="59"/>
      <c r="E27" s="59"/>
      <c r="F27" s="59"/>
      <c r="G27" s="59"/>
      <c r="H27" s="59"/>
      <c r="I27" s="59"/>
    </row>
    <row r="28" spans="2:11" ht="12.75" customHeight="1" thickBot="1"/>
    <row r="29" spans="2:11" ht="14.65" thickBot="1">
      <c r="B29" s="1"/>
      <c r="C29" s="84" t="s">
        <v>34</v>
      </c>
      <c r="D29" s="85"/>
      <c r="E29" s="85"/>
      <c r="F29" s="85"/>
      <c r="G29" s="85"/>
      <c r="H29" s="86"/>
    </row>
    <row r="30" spans="2:11">
      <c r="B30" s="76" t="s">
        <v>49</v>
      </c>
      <c r="C30" s="77" t="s">
        <v>1</v>
      </c>
      <c r="D30" s="77" t="s">
        <v>2</v>
      </c>
      <c r="E30" s="77" t="s">
        <v>3</v>
      </c>
      <c r="F30" s="77" t="s">
        <v>4</v>
      </c>
      <c r="G30" s="77" t="s">
        <v>5</v>
      </c>
      <c r="H30" s="77" t="s">
        <v>6</v>
      </c>
      <c r="I30" s="78" t="s">
        <v>7</v>
      </c>
    </row>
    <row r="31" spans="2:11">
      <c r="B31" s="65" t="s">
        <v>44</v>
      </c>
      <c r="C31" s="79">
        <v>10750000</v>
      </c>
      <c r="D31" s="79">
        <v>4500000</v>
      </c>
      <c r="E31" s="79">
        <v>10850000</v>
      </c>
      <c r="F31" s="79">
        <v>2873242.1874999986</v>
      </c>
      <c r="G31" s="79">
        <v>10850000</v>
      </c>
      <c r="H31" s="79">
        <v>4675000</v>
      </c>
      <c r="I31" s="73">
        <f>SUM(C31:H31)</f>
        <v>44498242.1875</v>
      </c>
      <c r="J31" s="93"/>
      <c r="K31" s="93"/>
    </row>
    <row r="32" spans="2:11">
      <c r="B32" s="65" t="s">
        <v>43</v>
      </c>
      <c r="C32" s="79">
        <v>2625000</v>
      </c>
      <c r="D32" s="79">
        <v>2775000</v>
      </c>
      <c r="E32" s="79">
        <v>2775000</v>
      </c>
      <c r="F32" s="79">
        <v>751757.8125000014</v>
      </c>
      <c r="G32" s="79">
        <v>2775000</v>
      </c>
      <c r="H32" s="79">
        <v>1012500</v>
      </c>
      <c r="I32" s="73">
        <f t="shared" ref="I32:I33" si="0">SUM(C32:H32)</f>
        <v>12714257.812500002</v>
      </c>
      <c r="J32" s="93"/>
      <c r="K32" s="93"/>
    </row>
    <row r="33" spans="2:11">
      <c r="B33" s="65" t="s">
        <v>14</v>
      </c>
      <c r="C33" s="79">
        <v>2250000</v>
      </c>
      <c r="D33" s="79">
        <v>0</v>
      </c>
      <c r="E33" s="79">
        <v>2250000</v>
      </c>
      <c r="F33" s="79">
        <v>2250000</v>
      </c>
      <c r="G33" s="79">
        <v>2250000</v>
      </c>
      <c r="H33" s="79">
        <v>2250000</v>
      </c>
      <c r="I33" s="73">
        <f t="shared" si="0"/>
        <v>11250000</v>
      </c>
      <c r="J33" s="93"/>
      <c r="K33" s="93"/>
    </row>
    <row r="34" spans="2:11" ht="14.65" thickBot="1">
      <c r="B34" s="66" t="s">
        <v>15</v>
      </c>
      <c r="C34" s="74">
        <f>SUM(C31:C33)</f>
        <v>15625000</v>
      </c>
      <c r="D34" s="74">
        <f t="shared" ref="D34:H34" si="1">SUM(D31:D33)</f>
        <v>7275000</v>
      </c>
      <c r="E34" s="74">
        <f t="shared" si="1"/>
        <v>15875000</v>
      </c>
      <c r="F34" s="74">
        <f t="shared" si="1"/>
        <v>5875000</v>
      </c>
      <c r="G34" s="74">
        <f t="shared" si="1"/>
        <v>15875000</v>
      </c>
      <c r="H34" s="74">
        <f t="shared" si="1"/>
        <v>7937500</v>
      </c>
      <c r="I34" s="75">
        <f>SUM(C34:H34)</f>
        <v>68462500</v>
      </c>
    </row>
    <row r="36" spans="2:11">
      <c r="B36" t="s">
        <v>36</v>
      </c>
    </row>
    <row r="37" spans="2:11">
      <c r="B37" s="64" t="s">
        <v>51</v>
      </c>
      <c r="C37" s="72">
        <f>SUMPRODUCT(C31:H33,C6:H8)</f>
        <v>99575.761718750015</v>
      </c>
      <c r="E37" s="67" t="s">
        <v>52</v>
      </c>
      <c r="I37" s="72">
        <f>SUM(C31:H33)</f>
        <v>68462500</v>
      </c>
    </row>
    <row r="38" spans="2:11">
      <c r="B38" s="64"/>
      <c r="C38" s="64"/>
    </row>
    <row r="39" spans="2:11" ht="14.65" thickBot="1">
      <c r="D39" s="55"/>
    </row>
    <row r="40" spans="2:11">
      <c r="B40" s="1" t="s">
        <v>45</v>
      </c>
      <c r="C40" s="63" t="s">
        <v>46</v>
      </c>
      <c r="D40" s="63"/>
      <c r="E40" s="63" t="s">
        <v>47</v>
      </c>
      <c r="F40" s="62" t="s">
        <v>48</v>
      </c>
    </row>
    <row r="41" spans="2:11">
      <c r="B41" s="61" t="s">
        <v>90</v>
      </c>
      <c r="C41" s="80">
        <f>C31</f>
        <v>10750000</v>
      </c>
      <c r="D41" s="49" t="s">
        <v>38</v>
      </c>
      <c r="E41" s="80">
        <f>C13*0.75</f>
        <v>4500000</v>
      </c>
      <c r="F41" s="82">
        <f>E41-C41</f>
        <v>-6250000</v>
      </c>
      <c r="G41" s="81" t="s">
        <v>8</v>
      </c>
      <c r="H41" s="81" t="s">
        <v>1</v>
      </c>
    </row>
    <row r="42" spans="2:11">
      <c r="B42" s="61" t="s">
        <v>91</v>
      </c>
      <c r="C42" s="80">
        <f>D31</f>
        <v>4500000</v>
      </c>
      <c r="D42" s="49" t="s">
        <v>38</v>
      </c>
      <c r="E42" s="80">
        <f>D13*0.75</f>
        <v>4500000</v>
      </c>
      <c r="F42" s="82">
        <f t="shared" ref="F42:F65" si="2">E42-C42</f>
        <v>0</v>
      </c>
      <c r="G42" s="81" t="s">
        <v>8</v>
      </c>
      <c r="H42" s="81" t="s">
        <v>2</v>
      </c>
    </row>
    <row r="43" spans="2:11">
      <c r="B43" s="61" t="s">
        <v>92</v>
      </c>
      <c r="C43" s="80">
        <f>E31</f>
        <v>10850000</v>
      </c>
      <c r="D43" s="49" t="s">
        <v>38</v>
      </c>
      <c r="E43" s="80">
        <f>E13*0.75</f>
        <v>4500000</v>
      </c>
      <c r="F43" s="82">
        <f t="shared" si="2"/>
        <v>-6350000</v>
      </c>
      <c r="G43" s="81" t="s">
        <v>8</v>
      </c>
      <c r="H43" s="81" t="s">
        <v>3</v>
      </c>
    </row>
    <row r="44" spans="2:11">
      <c r="B44" s="61" t="s">
        <v>93</v>
      </c>
      <c r="C44" s="80">
        <f>F31</f>
        <v>2873242.1874999986</v>
      </c>
      <c r="D44" s="49" t="s">
        <v>38</v>
      </c>
      <c r="E44" s="80">
        <f>F13*0.75</f>
        <v>750000</v>
      </c>
      <c r="F44" s="82">
        <f t="shared" si="2"/>
        <v>-2123242.1874999986</v>
      </c>
      <c r="G44" s="81" t="s">
        <v>8</v>
      </c>
      <c r="H44" s="81" t="s">
        <v>4</v>
      </c>
    </row>
    <row r="45" spans="2:11">
      <c r="B45" s="61" t="s">
        <v>94</v>
      </c>
      <c r="C45" s="80">
        <f>G31</f>
        <v>10850000</v>
      </c>
      <c r="D45" s="49" t="s">
        <v>38</v>
      </c>
      <c r="E45" s="80">
        <f>G13*0.75</f>
        <v>4500000</v>
      </c>
      <c r="F45" s="82">
        <f t="shared" si="2"/>
        <v>-6350000</v>
      </c>
      <c r="G45" s="81" t="s">
        <v>8</v>
      </c>
      <c r="H45" s="81" t="s">
        <v>35</v>
      </c>
    </row>
    <row r="46" spans="2:11">
      <c r="B46" s="61" t="s">
        <v>95</v>
      </c>
      <c r="C46" s="80">
        <f>H31</f>
        <v>4675000</v>
      </c>
      <c r="D46" s="49" t="s">
        <v>38</v>
      </c>
      <c r="E46" s="80">
        <f>H13*0.75</f>
        <v>1500000</v>
      </c>
      <c r="F46" s="82">
        <f t="shared" si="2"/>
        <v>-3175000</v>
      </c>
      <c r="G46" s="81" t="s">
        <v>8</v>
      </c>
      <c r="H46" s="81" t="s">
        <v>6</v>
      </c>
    </row>
    <row r="47" spans="2:11">
      <c r="B47" s="61" t="s">
        <v>96</v>
      </c>
      <c r="C47" s="80">
        <f>C32</f>
        <v>2625000</v>
      </c>
      <c r="D47" s="49" t="s">
        <v>38</v>
      </c>
      <c r="E47" s="80">
        <f>C15*0.75</f>
        <v>2625000</v>
      </c>
      <c r="F47" s="82">
        <f t="shared" si="2"/>
        <v>0</v>
      </c>
      <c r="G47" s="81" t="s">
        <v>12</v>
      </c>
      <c r="H47" s="81" t="s">
        <v>1</v>
      </c>
    </row>
    <row r="48" spans="2:11">
      <c r="B48" s="61" t="s">
        <v>97</v>
      </c>
      <c r="C48" s="80">
        <f>D32</f>
        <v>2775000</v>
      </c>
      <c r="D48" s="49" t="s">
        <v>38</v>
      </c>
      <c r="E48" s="80">
        <f>D15*0.75</f>
        <v>2775000</v>
      </c>
      <c r="F48" s="82">
        <f t="shared" si="2"/>
        <v>0</v>
      </c>
      <c r="G48" s="81" t="s">
        <v>12</v>
      </c>
      <c r="H48" s="81" t="s">
        <v>2</v>
      </c>
    </row>
    <row r="49" spans="2:8">
      <c r="B49" s="61" t="s">
        <v>98</v>
      </c>
      <c r="C49" s="80">
        <f>E32</f>
        <v>2775000</v>
      </c>
      <c r="D49" s="49" t="s">
        <v>38</v>
      </c>
      <c r="E49" s="80">
        <f>E15*0.75</f>
        <v>2775000</v>
      </c>
      <c r="F49" s="82">
        <f t="shared" si="2"/>
        <v>0</v>
      </c>
      <c r="G49" s="81" t="s">
        <v>12</v>
      </c>
      <c r="H49" s="81" t="s">
        <v>3</v>
      </c>
    </row>
    <row r="50" spans="2:8">
      <c r="B50" s="61" t="s">
        <v>99</v>
      </c>
      <c r="C50" s="80">
        <f>F32</f>
        <v>751757.8125000014</v>
      </c>
      <c r="D50" s="49" t="s">
        <v>38</v>
      </c>
      <c r="E50" s="80">
        <f>F15*0.75</f>
        <v>525000</v>
      </c>
      <c r="F50" s="82">
        <f t="shared" si="2"/>
        <v>-226757.8125000014</v>
      </c>
      <c r="G50" s="81" t="s">
        <v>12</v>
      </c>
      <c r="H50" s="81" t="s">
        <v>4</v>
      </c>
    </row>
    <row r="51" spans="2:8">
      <c r="B51" s="61" t="s">
        <v>100</v>
      </c>
      <c r="C51" s="80">
        <f>G32</f>
        <v>2775000</v>
      </c>
      <c r="D51" s="49" t="s">
        <v>38</v>
      </c>
      <c r="E51" s="80">
        <f>G15*0.75</f>
        <v>2775000</v>
      </c>
      <c r="F51" s="82">
        <f t="shared" si="2"/>
        <v>0</v>
      </c>
      <c r="G51" s="81" t="s">
        <v>12</v>
      </c>
      <c r="H51" s="81" t="s">
        <v>35</v>
      </c>
    </row>
    <row r="52" spans="2:8">
      <c r="B52" s="61" t="s">
        <v>101</v>
      </c>
      <c r="C52" s="80">
        <f>H32</f>
        <v>1012500</v>
      </c>
      <c r="D52" s="49" t="s">
        <v>38</v>
      </c>
      <c r="E52" s="80">
        <f>H15*0.75</f>
        <v>1012500</v>
      </c>
      <c r="F52" s="82">
        <f t="shared" si="2"/>
        <v>0</v>
      </c>
      <c r="G52" s="81" t="s">
        <v>12</v>
      </c>
      <c r="H52" s="81" t="s">
        <v>6</v>
      </c>
    </row>
    <row r="53" spans="2:8">
      <c r="B53" s="61" t="s">
        <v>102</v>
      </c>
      <c r="C53" s="80">
        <f>C33</f>
        <v>2250000</v>
      </c>
      <c r="D53" s="49" t="s">
        <v>38</v>
      </c>
      <c r="E53" s="80">
        <f>C17*0.75</f>
        <v>2250000</v>
      </c>
      <c r="F53" s="82">
        <f t="shared" si="2"/>
        <v>0</v>
      </c>
      <c r="G53" s="81" t="s">
        <v>14</v>
      </c>
      <c r="H53" s="81" t="s">
        <v>1</v>
      </c>
    </row>
    <row r="54" spans="2:8">
      <c r="B54" s="61" t="s">
        <v>103</v>
      </c>
      <c r="C54" s="80">
        <f>E33</f>
        <v>2250000</v>
      </c>
      <c r="D54" s="49" t="s">
        <v>38</v>
      </c>
      <c r="E54" s="80">
        <f>E17*0.75</f>
        <v>2250000</v>
      </c>
      <c r="F54" s="82">
        <f t="shared" si="2"/>
        <v>0</v>
      </c>
      <c r="G54" s="81" t="s">
        <v>14</v>
      </c>
      <c r="H54" s="81" t="s">
        <v>3</v>
      </c>
    </row>
    <row r="55" spans="2:8">
      <c r="B55" s="61" t="s">
        <v>104</v>
      </c>
      <c r="C55" s="80">
        <f>F33</f>
        <v>2250000</v>
      </c>
      <c r="D55" s="49" t="s">
        <v>38</v>
      </c>
      <c r="E55" s="80">
        <f>F17*0.75</f>
        <v>2250000</v>
      </c>
      <c r="F55" s="82">
        <f t="shared" si="2"/>
        <v>0</v>
      </c>
      <c r="G55" s="81" t="s">
        <v>14</v>
      </c>
      <c r="H55" s="81" t="s">
        <v>4</v>
      </c>
    </row>
    <row r="56" spans="2:8">
      <c r="B56" s="61" t="s">
        <v>105</v>
      </c>
      <c r="C56" s="80">
        <f>G33</f>
        <v>2250000</v>
      </c>
      <c r="D56" s="49" t="s">
        <v>38</v>
      </c>
      <c r="E56" s="80">
        <f>G17*0.75</f>
        <v>2250000</v>
      </c>
      <c r="F56" s="82">
        <f t="shared" si="2"/>
        <v>0</v>
      </c>
      <c r="G56" s="81" t="s">
        <v>14</v>
      </c>
      <c r="H56" s="81" t="s">
        <v>35</v>
      </c>
    </row>
    <row r="57" spans="2:8">
      <c r="B57" s="61" t="s">
        <v>106</v>
      </c>
      <c r="C57" s="80">
        <f>H33</f>
        <v>2250000</v>
      </c>
      <c r="D57" s="49" t="s">
        <v>38</v>
      </c>
      <c r="E57" s="80">
        <f>H17*0.75</f>
        <v>2250000</v>
      </c>
      <c r="F57" s="82">
        <f t="shared" si="2"/>
        <v>0</v>
      </c>
      <c r="G57" s="81" t="s">
        <v>14</v>
      </c>
      <c r="H57" s="81" t="s">
        <v>6</v>
      </c>
    </row>
    <row r="58" spans="2:8">
      <c r="B58" s="61" t="s">
        <v>107</v>
      </c>
      <c r="C58" s="80">
        <f>C34</f>
        <v>15625000</v>
      </c>
      <c r="D58" s="49" t="s">
        <v>39</v>
      </c>
      <c r="E58" s="80">
        <f>1.25*C19</f>
        <v>15625000</v>
      </c>
      <c r="F58" s="82">
        <f t="shared" si="2"/>
        <v>0</v>
      </c>
    </row>
    <row r="59" spans="2:8">
      <c r="B59" s="61" t="s">
        <v>108</v>
      </c>
      <c r="C59" s="80">
        <f>D34</f>
        <v>7275000</v>
      </c>
      <c r="D59" s="49" t="s">
        <v>39</v>
      </c>
      <c r="E59" s="80">
        <f>1.25*D19</f>
        <v>12125000</v>
      </c>
      <c r="F59" s="82">
        <f t="shared" si="2"/>
        <v>4850000</v>
      </c>
    </row>
    <row r="60" spans="2:8">
      <c r="B60" s="61" t="s">
        <v>109</v>
      </c>
      <c r="C60" s="80">
        <f>E34</f>
        <v>15875000</v>
      </c>
      <c r="D60" s="49" t="s">
        <v>39</v>
      </c>
      <c r="E60" s="80">
        <f>1.25*E19</f>
        <v>15875000</v>
      </c>
      <c r="F60" s="82">
        <f t="shared" si="2"/>
        <v>0</v>
      </c>
      <c r="H60" s="54"/>
    </row>
    <row r="61" spans="2:8">
      <c r="B61" s="61" t="s">
        <v>110</v>
      </c>
      <c r="C61" s="80">
        <f>F34</f>
        <v>5875000</v>
      </c>
      <c r="D61" s="49" t="s">
        <v>39</v>
      </c>
      <c r="E61" s="80">
        <f>1.25*F19</f>
        <v>5875000</v>
      </c>
      <c r="F61" s="82">
        <f t="shared" si="2"/>
        <v>0</v>
      </c>
    </row>
    <row r="62" spans="2:8">
      <c r="B62" s="61" t="s">
        <v>111</v>
      </c>
      <c r="C62" s="80">
        <f>G34</f>
        <v>15875000</v>
      </c>
      <c r="D62" s="49" t="s">
        <v>39</v>
      </c>
      <c r="E62" s="80">
        <f>1.25*G19</f>
        <v>15875000</v>
      </c>
      <c r="F62" s="82">
        <f t="shared" si="2"/>
        <v>0</v>
      </c>
    </row>
    <row r="63" spans="2:8">
      <c r="B63" s="61" t="s">
        <v>112</v>
      </c>
      <c r="C63" s="80">
        <f>H34</f>
        <v>7937500</v>
      </c>
      <c r="D63" s="49" t="s">
        <v>39</v>
      </c>
      <c r="E63" s="80">
        <f>1.25*H19</f>
        <v>7937500</v>
      </c>
      <c r="F63" s="82">
        <f t="shared" si="2"/>
        <v>0</v>
      </c>
    </row>
    <row r="64" spans="2:8">
      <c r="B64" s="61" t="s">
        <v>113</v>
      </c>
      <c r="C64" s="80">
        <f>SUMPRODUCT(C23:H25,C31:H33)/1000</f>
        <v>86450</v>
      </c>
      <c r="D64" s="49" t="s">
        <v>39</v>
      </c>
      <c r="E64" s="80">
        <f>95000*0.91</f>
        <v>86450</v>
      </c>
      <c r="F64" s="82">
        <f t="shared" si="2"/>
        <v>0</v>
      </c>
    </row>
    <row r="65" spans="2:8" ht="14.65" thickBot="1">
      <c r="B65" s="61" t="s">
        <v>115</v>
      </c>
      <c r="C65" s="81">
        <f>D33</f>
        <v>0</v>
      </c>
      <c r="D65" s="49" t="s">
        <v>116</v>
      </c>
      <c r="E65" s="81">
        <v>0</v>
      </c>
      <c r="F65" s="83">
        <f t="shared" si="2"/>
        <v>0</v>
      </c>
      <c r="G65" s="81" t="s">
        <v>14</v>
      </c>
      <c r="H65" s="81" t="s">
        <v>2</v>
      </c>
    </row>
    <row r="68" spans="2:8">
      <c r="C68" s="56" t="s">
        <v>143</v>
      </c>
      <c r="D68" s="56" t="s">
        <v>38</v>
      </c>
      <c r="E68" s="56" t="s">
        <v>144</v>
      </c>
      <c r="G68" s="89" t="s">
        <v>14</v>
      </c>
      <c r="H68" s="89" t="s">
        <v>2</v>
      </c>
    </row>
  </sheetData>
  <mergeCells count="1">
    <mergeCell ref="C29:H29"/>
  </mergeCells>
  <conditionalFormatting sqref="C40:E40">
    <cfRule type="uniqueValues" dxfId="2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0F67-2B0A-47F3-A6F0-41274BA67B76}">
  <dimension ref="A1:H55"/>
  <sheetViews>
    <sheetView showGridLines="0" zoomScale="70" zoomScaleNormal="70" workbookViewId="0"/>
  </sheetViews>
  <sheetFormatPr defaultRowHeight="14.25"/>
  <cols>
    <col min="1" max="1" width="2.1328125" customWidth="1"/>
    <col min="2" max="2" width="5.9296875" bestFit="1" customWidth="1"/>
    <col min="3" max="3" width="43.6640625" bestFit="1" customWidth="1"/>
    <col min="4" max="4" width="11.73046875" bestFit="1" customWidth="1"/>
    <col min="5" max="5" width="12.33203125" bestFit="1" customWidth="1"/>
    <col min="6" max="6" width="9.46484375" bestFit="1" customWidth="1"/>
    <col min="7" max="8" width="11.73046875" bestFit="1" customWidth="1"/>
  </cols>
  <sheetData>
    <row r="1" spans="1:8">
      <c r="A1" s="1" t="s">
        <v>53</v>
      </c>
    </row>
    <row r="2" spans="1:8">
      <c r="A2" s="1" t="s">
        <v>195</v>
      </c>
    </row>
    <row r="3" spans="1:8">
      <c r="A3" s="1" t="s">
        <v>196</v>
      </c>
    </row>
    <row r="6" spans="1:8" ht="14.65" thickBot="1">
      <c r="A6" t="s">
        <v>54</v>
      </c>
    </row>
    <row r="7" spans="1:8">
      <c r="B7" s="110"/>
      <c r="C7" s="110"/>
      <c r="D7" s="110" t="s">
        <v>57</v>
      </c>
      <c r="E7" s="110" t="s">
        <v>59</v>
      </c>
      <c r="F7" s="110" t="s">
        <v>60</v>
      </c>
      <c r="G7" s="110" t="s">
        <v>62</v>
      </c>
      <c r="H7" s="110" t="s">
        <v>62</v>
      </c>
    </row>
    <row r="8" spans="1:8" ht="14.65" thickBot="1">
      <c r="B8" s="71" t="s">
        <v>55</v>
      </c>
      <c r="C8" s="71" t="s">
        <v>56</v>
      </c>
      <c r="D8" s="71" t="s">
        <v>58</v>
      </c>
      <c r="E8" s="71" t="s">
        <v>11</v>
      </c>
      <c r="F8" s="71" t="s">
        <v>61</v>
      </c>
      <c r="G8" s="71" t="s">
        <v>63</v>
      </c>
      <c r="H8" s="71" t="s">
        <v>64</v>
      </c>
    </row>
    <row r="9" spans="1:8">
      <c r="B9" s="68" t="s">
        <v>147</v>
      </c>
      <c r="C9" s="68" t="s">
        <v>69</v>
      </c>
      <c r="D9" s="68">
        <v>10750000</v>
      </c>
      <c r="E9" s="68">
        <v>0</v>
      </c>
      <c r="F9" s="68">
        <v>8.9999999999999998E-4</v>
      </c>
      <c r="G9" s="68">
        <v>1E+30</v>
      </c>
      <c r="H9" s="68">
        <v>2.4088541666666754E-4</v>
      </c>
    </row>
    <row r="10" spans="1:8">
      <c r="B10" s="68" t="s">
        <v>148</v>
      </c>
      <c r="C10" s="68" t="s">
        <v>70</v>
      </c>
      <c r="D10" s="68">
        <v>4500000</v>
      </c>
      <c r="E10" s="68">
        <v>0</v>
      </c>
      <c r="F10" s="68">
        <v>8.0000000000000015E-4</v>
      </c>
      <c r="G10" s="68">
        <v>2.7708333333333415E-4</v>
      </c>
      <c r="H10" s="68">
        <v>1E+30</v>
      </c>
    </row>
    <row r="11" spans="1:8">
      <c r="B11" s="68" t="s">
        <v>149</v>
      </c>
      <c r="C11" s="68" t="s">
        <v>71</v>
      </c>
      <c r="D11" s="68">
        <v>10850000</v>
      </c>
      <c r="E11" s="68">
        <v>0</v>
      </c>
      <c r="F11" s="68">
        <v>1.1000000000000003E-3</v>
      </c>
      <c r="G11" s="68">
        <v>2322608362514.0234</v>
      </c>
      <c r="H11" s="68">
        <v>3.5520833333333026E-4</v>
      </c>
    </row>
    <row r="12" spans="1:8">
      <c r="B12" s="68" t="s">
        <v>150</v>
      </c>
      <c r="C12" s="68" t="s">
        <v>72</v>
      </c>
      <c r="D12" s="68">
        <v>2873242.1874999986</v>
      </c>
      <c r="E12" s="68">
        <v>0</v>
      </c>
      <c r="F12" s="68">
        <v>1.1999999999999997E-3</v>
      </c>
      <c r="G12" s="68">
        <v>3.8145896656535796E-4</v>
      </c>
      <c r="H12" s="68">
        <v>4.3741496598639342E-4</v>
      </c>
    </row>
    <row r="13" spans="1:8">
      <c r="B13" s="68" t="s">
        <v>151</v>
      </c>
      <c r="C13" s="68" t="s">
        <v>73</v>
      </c>
      <c r="D13" s="68">
        <v>10850000</v>
      </c>
      <c r="E13" s="68">
        <v>0</v>
      </c>
      <c r="F13" s="68">
        <v>1.1000000000000003E-3</v>
      </c>
      <c r="G13" s="68">
        <v>1E+30</v>
      </c>
      <c r="H13" s="68">
        <v>3.2682291666667447E-4</v>
      </c>
    </row>
    <row r="14" spans="1:8">
      <c r="B14" s="68" t="s">
        <v>152</v>
      </c>
      <c r="C14" s="68" t="s">
        <v>74</v>
      </c>
      <c r="D14" s="68">
        <v>4675000</v>
      </c>
      <c r="E14" s="68">
        <v>0</v>
      </c>
      <c r="F14" s="68">
        <v>1.1999999999999997E-3</v>
      </c>
      <c r="G14" s="68">
        <v>1E+30</v>
      </c>
      <c r="H14" s="68">
        <v>3.2057291666666248E-4</v>
      </c>
    </row>
    <row r="15" spans="1:8">
      <c r="B15" s="68" t="s">
        <v>153</v>
      </c>
      <c r="C15" s="68" t="s">
        <v>75</v>
      </c>
      <c r="D15" s="68">
        <v>2625000</v>
      </c>
      <c r="E15" s="68">
        <v>0</v>
      </c>
      <c r="F15" s="68">
        <v>4.3E-3</v>
      </c>
      <c r="G15" s="68">
        <v>1.348958333333337E-3</v>
      </c>
      <c r="H15" s="68">
        <v>1E+30</v>
      </c>
    </row>
    <row r="16" spans="1:8">
      <c r="B16" s="68" t="s">
        <v>154</v>
      </c>
      <c r="C16" s="68" t="s">
        <v>76</v>
      </c>
      <c r="D16" s="68">
        <v>2775000</v>
      </c>
      <c r="E16" s="68">
        <v>0</v>
      </c>
      <c r="F16" s="68">
        <v>2.3E-3</v>
      </c>
      <c r="G16" s="68">
        <v>4.1257812500000018E-3</v>
      </c>
      <c r="H16" s="68">
        <v>1E+30</v>
      </c>
    </row>
    <row r="17" spans="1:8">
      <c r="B17" s="68" t="s">
        <v>155</v>
      </c>
      <c r="C17" s="68" t="s">
        <v>77</v>
      </c>
      <c r="D17" s="68">
        <v>2775000</v>
      </c>
      <c r="E17" s="68">
        <v>0</v>
      </c>
      <c r="F17" s="68">
        <v>3.1999999999999997E-3</v>
      </c>
      <c r="G17" s="68">
        <v>1.1067708333333387E-3</v>
      </c>
      <c r="H17" s="68">
        <v>1E+30</v>
      </c>
    </row>
    <row r="18" spans="1:8">
      <c r="B18" s="68" t="s">
        <v>156</v>
      </c>
      <c r="C18" s="68" t="s">
        <v>78</v>
      </c>
      <c r="D18" s="68">
        <v>751757.8125000014</v>
      </c>
      <c r="E18" s="68">
        <v>0</v>
      </c>
      <c r="F18" s="68">
        <v>5.899999999999999E-3</v>
      </c>
      <c r="G18" s="68">
        <v>1.7901408450704146E-3</v>
      </c>
      <c r="H18" s="68">
        <v>3.8145896656535796E-4</v>
      </c>
    </row>
    <row r="19" spans="1:8">
      <c r="B19" s="68" t="s">
        <v>157</v>
      </c>
      <c r="C19" s="68" t="s">
        <v>79</v>
      </c>
      <c r="D19" s="68">
        <v>2775000</v>
      </c>
      <c r="E19" s="68">
        <v>0</v>
      </c>
      <c r="F19" s="68">
        <v>4.7999999999999987E-3</v>
      </c>
      <c r="G19" s="68">
        <v>3.2682291666667447E-4</v>
      </c>
      <c r="H19" s="68">
        <v>1E+30</v>
      </c>
    </row>
    <row r="20" spans="1:8">
      <c r="B20" s="68" t="s">
        <v>158</v>
      </c>
      <c r="C20" s="68" t="s">
        <v>80</v>
      </c>
      <c r="D20" s="68">
        <v>1012500</v>
      </c>
      <c r="E20" s="68">
        <v>0</v>
      </c>
      <c r="F20" s="68">
        <v>3.4000000000000002E-3</v>
      </c>
      <c r="G20" s="68">
        <v>3.7851562500000047E-3</v>
      </c>
      <c r="H20" s="68">
        <v>1E+30</v>
      </c>
    </row>
    <row r="21" spans="1:8">
      <c r="B21" s="68" t="s">
        <v>185</v>
      </c>
      <c r="C21" s="68" t="s">
        <v>81</v>
      </c>
      <c r="D21" s="68">
        <v>2250000</v>
      </c>
      <c r="E21" s="68">
        <v>0</v>
      </c>
      <c r="F21" s="68">
        <v>5.0000000000000044E-4</v>
      </c>
      <c r="G21" s="68">
        <v>2.4088541666666754E-4</v>
      </c>
      <c r="H21" s="68">
        <v>1E+30</v>
      </c>
    </row>
    <row r="22" spans="1:8">
      <c r="B22" s="68" t="s">
        <v>186</v>
      </c>
      <c r="C22" s="68" t="s">
        <v>82</v>
      </c>
      <c r="D22" s="68">
        <v>0</v>
      </c>
      <c r="E22" s="68">
        <v>0</v>
      </c>
      <c r="F22" s="68">
        <v>5.0000000000000044E-4</v>
      </c>
      <c r="G22" s="68">
        <v>1E+30</v>
      </c>
      <c r="H22" s="68">
        <v>1E+30</v>
      </c>
    </row>
    <row r="23" spans="1:8">
      <c r="B23" s="68" t="s">
        <v>187</v>
      </c>
      <c r="C23" s="68" t="s">
        <v>83</v>
      </c>
      <c r="D23" s="68">
        <v>2250000</v>
      </c>
      <c r="E23" s="68">
        <v>0</v>
      </c>
      <c r="F23" s="68">
        <v>5.0000000000000044E-4</v>
      </c>
      <c r="G23" s="68">
        <v>3.5520833333333026E-4</v>
      </c>
      <c r="H23" s="68">
        <v>1E+30</v>
      </c>
    </row>
    <row r="24" spans="1:8">
      <c r="B24" s="68" t="s">
        <v>188</v>
      </c>
      <c r="C24" s="68" t="s">
        <v>84</v>
      </c>
      <c r="D24" s="68">
        <v>2250000</v>
      </c>
      <c r="E24" s="68">
        <v>0</v>
      </c>
      <c r="F24" s="68">
        <v>5.0000000000000044E-4</v>
      </c>
      <c r="G24" s="68">
        <v>4.9192708333332903E-4</v>
      </c>
      <c r="H24" s="68">
        <v>1E+30</v>
      </c>
    </row>
    <row r="25" spans="1:8">
      <c r="B25" s="68" t="s">
        <v>189</v>
      </c>
      <c r="C25" s="68" t="s">
        <v>85</v>
      </c>
      <c r="D25" s="68">
        <v>2250000</v>
      </c>
      <c r="E25" s="68">
        <v>0</v>
      </c>
      <c r="F25" s="68">
        <v>5.0000000000000044E-4</v>
      </c>
      <c r="G25" s="68">
        <v>4.0416666666666373E-4</v>
      </c>
      <c r="H25" s="68">
        <v>1E+30</v>
      </c>
    </row>
    <row r="26" spans="1:8" ht="14.65" thickBot="1">
      <c r="B26" s="69" t="s">
        <v>190</v>
      </c>
      <c r="C26" s="69" t="s">
        <v>86</v>
      </c>
      <c r="D26" s="69">
        <v>2250000</v>
      </c>
      <c r="E26" s="69">
        <v>0</v>
      </c>
      <c r="F26" s="69">
        <v>5.0000000000000044E-4</v>
      </c>
      <c r="G26" s="69">
        <v>3.2057291666666248E-4</v>
      </c>
      <c r="H26" s="69">
        <v>1E+30</v>
      </c>
    </row>
    <row r="28" spans="1:8" ht="14.65" thickBot="1">
      <c r="A28" t="s">
        <v>37</v>
      </c>
    </row>
    <row r="29" spans="1:8">
      <c r="B29" s="110"/>
      <c r="C29" s="110"/>
      <c r="D29" s="110" t="s">
        <v>57</v>
      </c>
      <c r="E29" s="110" t="s">
        <v>65</v>
      </c>
      <c r="F29" s="110" t="s">
        <v>67</v>
      </c>
      <c r="G29" s="110" t="s">
        <v>62</v>
      </c>
      <c r="H29" s="110" t="s">
        <v>62</v>
      </c>
    </row>
    <row r="30" spans="1:8" ht="14.65" thickBot="1">
      <c r="B30" s="71" t="s">
        <v>55</v>
      </c>
      <c r="C30" s="71" t="s">
        <v>56</v>
      </c>
      <c r="D30" s="71" t="s">
        <v>58</v>
      </c>
      <c r="E30" s="71" t="s">
        <v>66</v>
      </c>
      <c r="F30" s="71" t="s">
        <v>68</v>
      </c>
      <c r="G30" s="71" t="s">
        <v>63</v>
      </c>
      <c r="H30" s="71" t="s">
        <v>64</v>
      </c>
    </row>
    <row r="31" spans="1:8">
      <c r="B31" s="68" t="s">
        <v>159</v>
      </c>
      <c r="C31" s="68" t="s">
        <v>117</v>
      </c>
      <c r="D31" s="68">
        <v>10750000</v>
      </c>
      <c r="E31" s="68">
        <v>0</v>
      </c>
      <c r="F31" s="68">
        <v>4500000</v>
      </c>
      <c r="G31" s="68">
        <v>6250000</v>
      </c>
      <c r="H31" s="68">
        <v>1E+30</v>
      </c>
    </row>
    <row r="32" spans="1:8">
      <c r="B32" s="68" t="s">
        <v>160</v>
      </c>
      <c r="C32" s="68" t="s">
        <v>118</v>
      </c>
      <c r="D32" s="68">
        <v>4500000</v>
      </c>
      <c r="E32" s="68">
        <v>-2.7708333333333415E-4</v>
      </c>
      <c r="F32" s="68">
        <v>4500000</v>
      </c>
      <c r="G32" s="68">
        <v>989488.63636364136</v>
      </c>
      <c r="H32" s="68">
        <v>4500000</v>
      </c>
    </row>
    <row r="33" spans="2:8">
      <c r="B33" s="68" t="s">
        <v>161</v>
      </c>
      <c r="C33" s="68" t="s">
        <v>119</v>
      </c>
      <c r="D33" s="68">
        <v>10850000</v>
      </c>
      <c r="E33" s="68">
        <v>0</v>
      </c>
      <c r="F33" s="68">
        <v>4500000</v>
      </c>
      <c r="G33" s="68">
        <v>6350000</v>
      </c>
      <c r="H33" s="68">
        <v>1E+30</v>
      </c>
    </row>
    <row r="34" spans="2:8">
      <c r="B34" s="68" t="s">
        <v>162</v>
      </c>
      <c r="C34" s="68" t="s">
        <v>120</v>
      </c>
      <c r="D34" s="68">
        <v>2873242.1874999986</v>
      </c>
      <c r="E34" s="68">
        <v>0</v>
      </c>
      <c r="F34" s="68">
        <v>750000</v>
      </c>
      <c r="G34" s="68">
        <v>2123242.1874999986</v>
      </c>
      <c r="H34" s="68">
        <v>1E+30</v>
      </c>
    </row>
    <row r="35" spans="2:8">
      <c r="B35" s="68" t="s">
        <v>163</v>
      </c>
      <c r="C35" s="68" t="s">
        <v>121</v>
      </c>
      <c r="D35" s="68">
        <v>10850000</v>
      </c>
      <c r="E35" s="68">
        <v>0</v>
      </c>
      <c r="F35" s="68">
        <v>4500000</v>
      </c>
      <c r="G35" s="68">
        <v>6350000.0000000009</v>
      </c>
      <c r="H35" s="68">
        <v>1E+30</v>
      </c>
    </row>
    <row r="36" spans="2:8">
      <c r="B36" s="68" t="s">
        <v>164</v>
      </c>
      <c r="C36" s="68" t="s">
        <v>122</v>
      </c>
      <c r="D36" s="68">
        <v>4675000</v>
      </c>
      <c r="E36" s="68">
        <v>0</v>
      </c>
      <c r="F36" s="68">
        <v>1500000</v>
      </c>
      <c r="G36" s="68">
        <v>3175000</v>
      </c>
      <c r="H36" s="68">
        <v>1E+30</v>
      </c>
    </row>
    <row r="37" spans="2:8">
      <c r="B37" s="68" t="s">
        <v>165</v>
      </c>
      <c r="C37" s="68" t="s">
        <v>123</v>
      </c>
      <c r="D37" s="68">
        <v>2625000</v>
      </c>
      <c r="E37" s="68">
        <v>-1.348958333333337E-3</v>
      </c>
      <c r="F37" s="68">
        <v>2625000</v>
      </c>
      <c r="G37" s="68">
        <v>224420.10309278473</v>
      </c>
      <c r="H37" s="68">
        <v>2101353.0927835023</v>
      </c>
    </row>
    <row r="38" spans="2:8">
      <c r="B38" s="68" t="s">
        <v>166</v>
      </c>
      <c r="C38" s="68" t="s">
        <v>124</v>
      </c>
      <c r="D38" s="68">
        <v>2775000</v>
      </c>
      <c r="E38" s="68">
        <v>-4.1257812500000018E-3</v>
      </c>
      <c r="F38" s="68">
        <v>2775000</v>
      </c>
      <c r="G38" s="68">
        <v>165857.14285714374</v>
      </c>
      <c r="H38" s="68">
        <v>1552999.9999999977</v>
      </c>
    </row>
    <row r="39" spans="2:8">
      <c r="B39" s="68" t="s">
        <v>167</v>
      </c>
      <c r="C39" s="68" t="s">
        <v>125</v>
      </c>
      <c r="D39" s="68">
        <v>2775000</v>
      </c>
      <c r="E39" s="68">
        <v>-1.1067708333333387E-3</v>
      </c>
      <c r="F39" s="68">
        <v>2775000</v>
      </c>
      <c r="G39" s="68">
        <v>332347.32824427623</v>
      </c>
      <c r="H39" s="68">
        <v>2775000</v>
      </c>
    </row>
    <row r="40" spans="2:8">
      <c r="B40" s="68" t="s">
        <v>168</v>
      </c>
      <c r="C40" s="68" t="s">
        <v>126</v>
      </c>
      <c r="D40" s="68">
        <v>751757.8125000014</v>
      </c>
      <c r="E40" s="68">
        <v>0</v>
      </c>
      <c r="F40" s="68">
        <v>525000</v>
      </c>
      <c r="G40" s="68">
        <v>226757.8125000014</v>
      </c>
      <c r="H40" s="68">
        <v>1E+30</v>
      </c>
    </row>
    <row r="41" spans="2:8">
      <c r="B41" s="68" t="s">
        <v>169</v>
      </c>
      <c r="C41" s="68" t="s">
        <v>127</v>
      </c>
      <c r="D41" s="68">
        <v>2775000</v>
      </c>
      <c r="E41" s="68">
        <v>-3.2682291666667447E-4</v>
      </c>
      <c r="F41" s="68">
        <v>2775000</v>
      </c>
      <c r="G41" s="68">
        <v>264665.65349544189</v>
      </c>
      <c r="H41" s="68">
        <v>2478191.4893616959</v>
      </c>
    </row>
    <row r="42" spans="2:8">
      <c r="B42" s="68" t="s">
        <v>170</v>
      </c>
      <c r="C42" s="68" t="s">
        <v>128</v>
      </c>
      <c r="D42" s="68">
        <v>1012500</v>
      </c>
      <c r="E42" s="68">
        <v>-3.7851562500000047E-3</v>
      </c>
      <c r="F42" s="68">
        <v>1012500</v>
      </c>
      <c r="G42" s="68">
        <v>178067.4846625776</v>
      </c>
      <c r="H42" s="68">
        <v>1012500</v>
      </c>
    </row>
    <row r="43" spans="2:8">
      <c r="B43" s="68" t="s">
        <v>171</v>
      </c>
      <c r="C43" s="68" t="s">
        <v>129</v>
      </c>
      <c r="D43" s="68">
        <v>2250000</v>
      </c>
      <c r="E43" s="68">
        <v>-2.4088541666666754E-4</v>
      </c>
      <c r="F43" s="68">
        <v>2250000</v>
      </c>
      <c r="G43" s="68">
        <v>6250000</v>
      </c>
      <c r="H43" s="68">
        <v>2250000</v>
      </c>
    </row>
    <row r="44" spans="2:8">
      <c r="B44" s="68" t="s">
        <v>172</v>
      </c>
      <c r="C44" s="68" t="s">
        <v>130</v>
      </c>
      <c r="D44" s="68">
        <v>2250000</v>
      </c>
      <c r="E44" s="68">
        <v>-3.5520833333333026E-4</v>
      </c>
      <c r="F44" s="68">
        <v>2250000</v>
      </c>
      <c r="G44" s="68">
        <v>6350000</v>
      </c>
      <c r="H44" s="68">
        <v>2250000</v>
      </c>
    </row>
    <row r="45" spans="2:8">
      <c r="B45" s="68" t="s">
        <v>173</v>
      </c>
      <c r="C45" s="68" t="s">
        <v>131</v>
      </c>
      <c r="D45" s="68">
        <v>2250000</v>
      </c>
      <c r="E45" s="68">
        <v>-4.9192708333332903E-4</v>
      </c>
      <c r="F45" s="68">
        <v>2250000</v>
      </c>
      <c r="G45" s="68">
        <v>2033229.4264339122</v>
      </c>
      <c r="H45" s="68">
        <v>2250000</v>
      </c>
    </row>
    <row r="46" spans="2:8">
      <c r="B46" s="68" t="s">
        <v>174</v>
      </c>
      <c r="C46" s="68" t="s">
        <v>132</v>
      </c>
      <c r="D46" s="68">
        <v>2250000</v>
      </c>
      <c r="E46" s="68">
        <v>-4.0416666666666373E-4</v>
      </c>
      <c r="F46" s="68">
        <v>2250000</v>
      </c>
      <c r="G46" s="68">
        <v>6350000.0000000009</v>
      </c>
      <c r="H46" s="68">
        <v>2250000</v>
      </c>
    </row>
    <row r="47" spans="2:8">
      <c r="B47" s="68" t="s">
        <v>175</v>
      </c>
      <c r="C47" s="68" t="s">
        <v>133</v>
      </c>
      <c r="D47" s="68">
        <v>2250000</v>
      </c>
      <c r="E47" s="68">
        <v>-3.2057291666666248E-4</v>
      </c>
      <c r="F47" s="68">
        <v>2250000</v>
      </c>
      <c r="G47" s="68">
        <v>3175000</v>
      </c>
      <c r="H47" s="68">
        <v>2250000</v>
      </c>
    </row>
    <row r="48" spans="2:8">
      <c r="B48" s="68" t="s">
        <v>176</v>
      </c>
      <c r="C48" s="68" t="s">
        <v>134</v>
      </c>
      <c r="D48" s="68">
        <v>15625000</v>
      </c>
      <c r="E48" s="68">
        <v>2.5130208333333298E-4</v>
      </c>
      <c r="F48" s="68">
        <v>15625000</v>
      </c>
      <c r="G48" s="68">
        <v>1642924.5283018958</v>
      </c>
      <c r="H48" s="68">
        <v>6250000</v>
      </c>
    </row>
    <row r="49" spans="2:8">
      <c r="B49" s="68" t="s">
        <v>177</v>
      </c>
      <c r="C49" s="68" t="s">
        <v>135</v>
      </c>
      <c r="D49" s="68">
        <v>7275000</v>
      </c>
      <c r="E49" s="68">
        <v>0</v>
      </c>
      <c r="F49" s="68">
        <v>12125000</v>
      </c>
      <c r="G49" s="68">
        <v>1E+30</v>
      </c>
      <c r="H49" s="68">
        <v>4850000</v>
      </c>
    </row>
    <row r="50" spans="2:8">
      <c r="B50" s="68" t="s">
        <v>178</v>
      </c>
      <c r="C50" s="68" t="s">
        <v>136</v>
      </c>
      <c r="D50" s="68">
        <v>15875000</v>
      </c>
      <c r="E50" s="68">
        <v>3.6562500000000001E-4</v>
      </c>
      <c r="F50" s="68">
        <v>15875000</v>
      </c>
      <c r="G50" s="68">
        <v>1451250.0000000081</v>
      </c>
      <c r="H50" s="68">
        <v>6350000</v>
      </c>
    </row>
    <row r="51" spans="2:8">
      <c r="B51" s="68" t="s">
        <v>179</v>
      </c>
      <c r="C51" s="68" t="s">
        <v>137</v>
      </c>
      <c r="D51" s="68">
        <v>5875000</v>
      </c>
      <c r="E51" s="68">
        <v>5.0234374999999888E-4</v>
      </c>
      <c r="F51" s="68">
        <v>5875000</v>
      </c>
      <c r="G51" s="68">
        <v>1527631.5789473732</v>
      </c>
      <c r="H51" s="68">
        <v>1848809.5238095219</v>
      </c>
    </row>
    <row r="52" spans="2:8">
      <c r="B52" s="68" t="s">
        <v>180</v>
      </c>
      <c r="C52" s="68" t="s">
        <v>138</v>
      </c>
      <c r="D52" s="68">
        <v>15875000</v>
      </c>
      <c r="E52" s="68">
        <v>4.1458333333333343E-4</v>
      </c>
      <c r="F52" s="68">
        <v>15875000</v>
      </c>
      <c r="G52" s="68">
        <v>1554910.7142857229</v>
      </c>
      <c r="H52" s="68">
        <v>6350000.0000000009</v>
      </c>
    </row>
    <row r="53" spans="2:8">
      <c r="B53" s="68" t="s">
        <v>87</v>
      </c>
      <c r="C53" s="68" t="s">
        <v>139</v>
      </c>
      <c r="D53" s="68">
        <v>7937500</v>
      </c>
      <c r="E53" s="68">
        <v>3.3098958333333223E-4</v>
      </c>
      <c r="F53" s="68">
        <v>7937500</v>
      </c>
      <c r="G53" s="68">
        <v>1226408.4507042316</v>
      </c>
      <c r="H53" s="68">
        <v>3175000</v>
      </c>
    </row>
    <row r="54" spans="2:8">
      <c r="B54" s="68" t="s">
        <v>88</v>
      </c>
      <c r="C54" s="68" t="s">
        <v>140</v>
      </c>
      <c r="D54" s="68">
        <v>86450</v>
      </c>
      <c r="E54" s="68">
        <v>1.2239583333333341</v>
      </c>
      <c r="F54" s="68">
        <v>86450</v>
      </c>
      <c r="G54" s="68">
        <v>8153.2499999999873</v>
      </c>
      <c r="H54" s="68">
        <v>870.75000000000455</v>
      </c>
    </row>
    <row r="55" spans="2:8" ht="14.65" thickBot="1">
      <c r="B55" s="69" t="s">
        <v>89</v>
      </c>
      <c r="C55" s="69" t="s">
        <v>141</v>
      </c>
      <c r="D55" s="69">
        <v>0</v>
      </c>
      <c r="E55" s="69">
        <v>5.0000000000000044E-4</v>
      </c>
      <c r="F55" s="69">
        <v>0</v>
      </c>
      <c r="G55" s="69">
        <v>4850000</v>
      </c>
      <c r="H55" s="6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D8DE-E822-432D-8546-35B866F0B622}">
  <dimension ref="B1:I65"/>
  <sheetViews>
    <sheetView zoomScale="55" zoomScaleNormal="55" workbookViewId="0">
      <selection activeCell="B2" sqref="B2"/>
    </sheetView>
  </sheetViews>
  <sheetFormatPr defaultRowHeight="14.25"/>
  <cols>
    <col min="1" max="1" width="4.59765625" customWidth="1"/>
    <col min="2" max="2" width="39.53125" customWidth="1"/>
    <col min="3" max="9" width="12" customWidth="1"/>
  </cols>
  <sheetData>
    <row r="1" spans="2:9" ht="18">
      <c r="B1" s="57" t="s">
        <v>40</v>
      </c>
    </row>
    <row r="2" spans="2:9">
      <c r="B2" s="58" t="s">
        <v>182</v>
      </c>
      <c r="C2" s="59"/>
      <c r="D2" s="59"/>
      <c r="E2" s="59"/>
      <c r="F2" s="59"/>
      <c r="G2" s="58"/>
      <c r="H2" s="59"/>
      <c r="I2" s="59"/>
    </row>
    <row r="4" spans="2:9" ht="14.65" thickBot="1">
      <c r="B4" s="92" t="s">
        <v>183</v>
      </c>
    </row>
    <row r="5" spans="2:9" ht="14.65" thickBot="1">
      <c r="B5" s="20" t="s">
        <v>23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4" t="s">
        <v>6</v>
      </c>
    </row>
    <row r="6" spans="2:9" ht="14.65" thickBot="1">
      <c r="B6" s="21" t="s">
        <v>29</v>
      </c>
      <c r="C6" s="22">
        <v>8.9999999999999998E-4</v>
      </c>
      <c r="D6" s="22">
        <v>8.0000000000000004E-4</v>
      </c>
      <c r="E6" s="22">
        <v>1.1000000000000001E-3</v>
      </c>
      <c r="F6" s="22">
        <v>1.1999999999999999E-3</v>
      </c>
      <c r="G6" s="22">
        <v>1.1000000000000001E-3</v>
      </c>
      <c r="H6" s="23">
        <v>1.1999999999999999E-3</v>
      </c>
    </row>
    <row r="7" spans="2:9" ht="14.65" thickBot="1">
      <c r="B7" s="24" t="s">
        <v>30</v>
      </c>
      <c r="C7" s="25">
        <v>4.3E-3</v>
      </c>
      <c r="D7" s="25">
        <v>2.3E-3</v>
      </c>
      <c r="E7" s="25">
        <v>3.2000000000000002E-3</v>
      </c>
      <c r="F7" s="25">
        <v>5.8999999999999999E-3</v>
      </c>
      <c r="G7" s="25">
        <v>4.7999999999999996E-3</v>
      </c>
      <c r="H7" s="26">
        <v>3.3999999999999998E-3</v>
      </c>
    </row>
    <row r="8" spans="2:9" ht="14.65" thickBot="1">
      <c r="B8" s="29" t="s">
        <v>42</v>
      </c>
      <c r="C8" s="30">
        <v>5.0000000000000001E-4</v>
      </c>
      <c r="D8" s="30">
        <v>5.0000000000000001E-4</v>
      </c>
      <c r="E8" s="30">
        <v>5.0000000000000001E-4</v>
      </c>
      <c r="F8" s="30">
        <v>5.0000000000000001E-4</v>
      </c>
      <c r="G8" s="30">
        <v>5.0000000000000001E-4</v>
      </c>
      <c r="H8" s="31">
        <v>5.0000000000000001E-4</v>
      </c>
    </row>
    <row r="10" spans="2:9" ht="14.65" thickBot="1">
      <c r="B10" s="91" t="s">
        <v>184</v>
      </c>
      <c r="C10" s="45"/>
      <c r="D10" s="45"/>
      <c r="E10" s="45"/>
      <c r="F10" s="45"/>
      <c r="G10" s="45"/>
      <c r="H10" s="45"/>
    </row>
    <row r="11" spans="2:9">
      <c r="B11" s="94"/>
      <c r="C11" s="95" t="s">
        <v>1</v>
      </c>
      <c r="D11" s="95" t="s">
        <v>2</v>
      </c>
      <c r="E11" s="95" t="s">
        <v>3</v>
      </c>
      <c r="F11" s="95" t="s">
        <v>4</v>
      </c>
      <c r="G11" s="95" t="s">
        <v>5</v>
      </c>
      <c r="H11" s="95" t="s">
        <v>6</v>
      </c>
      <c r="I11" s="96" t="s">
        <v>7</v>
      </c>
    </row>
    <row r="12" spans="2:9">
      <c r="B12" s="97" t="s">
        <v>44</v>
      </c>
      <c r="C12" s="98"/>
      <c r="D12" s="98"/>
      <c r="E12" s="98"/>
      <c r="F12" s="98"/>
      <c r="G12" s="98"/>
      <c r="H12" s="98"/>
      <c r="I12" s="99"/>
    </row>
    <row r="13" spans="2:9">
      <c r="B13" s="100" t="s">
        <v>9</v>
      </c>
      <c r="C13" s="101">
        <v>6000000</v>
      </c>
      <c r="D13" s="101">
        <v>6000000</v>
      </c>
      <c r="E13" s="101">
        <v>6000000</v>
      </c>
      <c r="F13" s="101">
        <v>1000000</v>
      </c>
      <c r="G13" s="101">
        <v>6000000</v>
      </c>
      <c r="H13" s="101">
        <v>2000000</v>
      </c>
      <c r="I13" s="102">
        <f>SUM(C13:H13)</f>
        <v>27000000</v>
      </c>
    </row>
    <row r="14" spans="2:9">
      <c r="B14" s="97" t="s">
        <v>43</v>
      </c>
      <c r="C14" s="103"/>
      <c r="D14" s="104"/>
      <c r="E14" s="104"/>
      <c r="F14" s="104"/>
      <c r="G14" s="104"/>
      <c r="H14" s="104"/>
      <c r="I14" s="105"/>
    </row>
    <row r="15" spans="2:9">
      <c r="B15" s="100" t="s">
        <v>13</v>
      </c>
      <c r="C15" s="101">
        <v>3500000</v>
      </c>
      <c r="D15" s="101">
        <v>3700000</v>
      </c>
      <c r="E15" s="101">
        <v>3700000</v>
      </c>
      <c r="F15" s="101">
        <v>700000</v>
      </c>
      <c r="G15" s="101">
        <v>3700000</v>
      </c>
      <c r="H15" s="101">
        <v>1350000</v>
      </c>
      <c r="I15" s="102">
        <f>SUM(C15:H15)</f>
        <v>16650000</v>
      </c>
    </row>
    <row r="16" spans="2:9">
      <c r="B16" s="97" t="s">
        <v>14</v>
      </c>
      <c r="C16" s="103"/>
      <c r="D16" s="104"/>
      <c r="E16" s="104"/>
      <c r="F16" s="104"/>
      <c r="G16" s="106"/>
      <c r="H16" s="104"/>
      <c r="I16" s="105"/>
    </row>
    <row r="17" spans="2:9">
      <c r="B17" s="100" t="s">
        <v>13</v>
      </c>
      <c r="C17" s="101">
        <v>3000000</v>
      </c>
      <c r="D17" s="101">
        <v>0</v>
      </c>
      <c r="E17" s="101">
        <v>3000000</v>
      </c>
      <c r="F17" s="101">
        <v>3000000</v>
      </c>
      <c r="G17" s="101">
        <v>3000000</v>
      </c>
      <c r="H17" s="101">
        <v>3000000</v>
      </c>
      <c r="I17" s="102">
        <f>SUM(C17:H17)</f>
        <v>15000000</v>
      </c>
    </row>
    <row r="18" spans="2:9">
      <c r="B18" s="97" t="s">
        <v>15</v>
      </c>
      <c r="C18" s="103"/>
      <c r="D18" s="104"/>
      <c r="E18" s="104"/>
      <c r="F18" s="104"/>
      <c r="G18" s="104"/>
      <c r="H18" s="104"/>
      <c r="I18" s="105"/>
    </row>
    <row r="19" spans="2:9" ht="14.65" thickBot="1">
      <c r="B19" s="107" t="s">
        <v>13</v>
      </c>
      <c r="C19" s="108">
        <f>C13+C15+C17</f>
        <v>12500000</v>
      </c>
      <c r="D19" s="108">
        <f>D13+D15+D17</f>
        <v>9700000</v>
      </c>
      <c r="E19" s="108">
        <f>E13+E15+E17</f>
        <v>12700000</v>
      </c>
      <c r="F19" s="108">
        <f>F13+F15+F17</f>
        <v>4700000</v>
      </c>
      <c r="G19" s="108">
        <f>G13+G15+G17</f>
        <v>12700000</v>
      </c>
      <c r="H19" s="108">
        <f>H13+H15+H17</f>
        <v>6350000</v>
      </c>
      <c r="I19" s="109">
        <f>I13+I15+I17</f>
        <v>58650000</v>
      </c>
    </row>
    <row r="20" spans="2:9">
      <c r="C20" s="45"/>
      <c r="D20" s="45"/>
      <c r="E20" s="45"/>
      <c r="F20" s="45"/>
      <c r="G20" s="45"/>
      <c r="H20" s="45"/>
    </row>
    <row r="21" spans="2:9" ht="14.65" thickBot="1">
      <c r="B21" s="53" t="s">
        <v>145</v>
      </c>
      <c r="C21" s="45"/>
      <c r="D21" s="45"/>
      <c r="E21" s="45"/>
      <c r="F21" s="45"/>
      <c r="G21" s="45"/>
      <c r="H21" s="45"/>
    </row>
    <row r="22" spans="2:9" ht="14.65" thickBot="1">
      <c r="B22" s="50"/>
      <c r="C22" s="46" t="s">
        <v>1</v>
      </c>
      <c r="D22" s="46" t="s">
        <v>2</v>
      </c>
      <c r="E22" s="46" t="s">
        <v>3</v>
      </c>
      <c r="F22" s="46" t="s">
        <v>4</v>
      </c>
      <c r="G22" s="46" t="s">
        <v>5</v>
      </c>
      <c r="H22" s="47" t="s">
        <v>6</v>
      </c>
    </row>
    <row r="23" spans="2:9" ht="14.65" thickBot="1">
      <c r="B23" s="87" t="s">
        <v>44</v>
      </c>
      <c r="C23" s="10">
        <v>0.53</v>
      </c>
      <c r="D23" s="10">
        <v>0.88</v>
      </c>
      <c r="E23" s="10">
        <v>0.6</v>
      </c>
      <c r="F23" s="10">
        <v>0.56999999999999995</v>
      </c>
      <c r="G23" s="10">
        <v>0.56000000000000005</v>
      </c>
      <c r="H23" s="11">
        <v>0.71</v>
      </c>
    </row>
    <row r="24" spans="2:9" ht="14.65" thickBot="1">
      <c r="B24" s="87" t="s">
        <v>43</v>
      </c>
      <c r="C24" s="10">
        <v>4.41</v>
      </c>
      <c r="D24" s="10">
        <v>5.25</v>
      </c>
      <c r="E24" s="10">
        <v>3.22</v>
      </c>
      <c r="F24" s="10">
        <v>4.41</v>
      </c>
      <c r="G24" s="10">
        <v>3.85</v>
      </c>
      <c r="H24" s="11">
        <v>5.6</v>
      </c>
    </row>
    <row r="25" spans="2:9" ht="14.65" thickBot="1">
      <c r="B25" s="88" t="s">
        <v>14</v>
      </c>
      <c r="C25" s="51">
        <v>0.4</v>
      </c>
      <c r="D25" s="51">
        <v>0.4</v>
      </c>
      <c r="E25" s="51">
        <v>0.4</v>
      </c>
      <c r="F25" s="51">
        <v>0.4</v>
      </c>
      <c r="G25" s="51">
        <v>0.4</v>
      </c>
      <c r="H25" s="52">
        <v>0.4</v>
      </c>
    </row>
    <row r="26" spans="2:9">
      <c r="C26" s="45"/>
      <c r="D26" s="45"/>
      <c r="E26" s="45"/>
      <c r="F26" s="45"/>
      <c r="G26" s="45"/>
      <c r="H26" s="45"/>
    </row>
    <row r="27" spans="2:9">
      <c r="B27" s="60" t="s">
        <v>41</v>
      </c>
      <c r="C27" s="59"/>
      <c r="D27" s="59"/>
      <c r="E27" s="59"/>
      <c r="F27" s="59"/>
      <c r="G27" s="59"/>
      <c r="H27" s="59"/>
      <c r="I27" s="59"/>
    </row>
    <row r="28" spans="2:9" ht="12.75" customHeight="1" thickBot="1"/>
    <row r="29" spans="2:9" ht="14.65" thickBot="1">
      <c r="B29" s="1"/>
      <c r="C29" s="84" t="s">
        <v>34</v>
      </c>
      <c r="D29" s="85"/>
      <c r="E29" s="85"/>
      <c r="F29" s="85"/>
      <c r="G29" s="85"/>
      <c r="H29" s="86"/>
    </row>
    <row r="30" spans="2:9">
      <c r="B30" s="76" t="s">
        <v>49</v>
      </c>
      <c r="C30" s="77" t="s">
        <v>1</v>
      </c>
      <c r="D30" s="77" t="s">
        <v>2</v>
      </c>
      <c r="E30" s="77" t="s">
        <v>3</v>
      </c>
      <c r="F30" s="77" t="s">
        <v>4</v>
      </c>
      <c r="G30" s="77" t="s">
        <v>5</v>
      </c>
      <c r="H30" s="77" t="s">
        <v>6</v>
      </c>
      <c r="I30" s="78" t="s">
        <v>7</v>
      </c>
    </row>
    <row r="31" spans="2:9">
      <c r="B31" s="65" t="s">
        <v>44</v>
      </c>
      <c r="C31" s="79">
        <v>10750000</v>
      </c>
      <c r="D31" s="79">
        <v>4500000</v>
      </c>
      <c r="E31" s="79">
        <v>10850000</v>
      </c>
      <c r="F31" s="79">
        <v>3100000</v>
      </c>
      <c r="G31" s="79">
        <v>10850000</v>
      </c>
      <c r="H31" s="79">
        <v>4675000</v>
      </c>
      <c r="I31" s="73">
        <f>SUM(C31:H31)</f>
        <v>44725000</v>
      </c>
    </row>
    <row r="32" spans="2:9">
      <c r="B32" s="65" t="s">
        <v>43</v>
      </c>
      <c r="C32" s="79">
        <v>2625000</v>
      </c>
      <c r="D32" s="79">
        <v>2775000</v>
      </c>
      <c r="E32" s="79">
        <v>2775000</v>
      </c>
      <c r="F32" s="79">
        <v>525000</v>
      </c>
      <c r="G32" s="79">
        <v>2775000</v>
      </c>
      <c r="H32" s="79">
        <v>1012500</v>
      </c>
      <c r="I32" s="73">
        <f t="shared" ref="I32:I33" si="0">SUM(C32:H32)</f>
        <v>12487500</v>
      </c>
    </row>
    <row r="33" spans="2:9">
      <c r="B33" s="65" t="s">
        <v>14</v>
      </c>
      <c r="C33" s="79">
        <v>2250000</v>
      </c>
      <c r="D33" s="79">
        <v>2176875.0000000242</v>
      </c>
      <c r="E33" s="79">
        <v>2250000</v>
      </c>
      <c r="F33" s="79">
        <v>2250000</v>
      </c>
      <c r="G33" s="79">
        <v>2250000</v>
      </c>
      <c r="H33" s="79">
        <v>2250000</v>
      </c>
      <c r="I33" s="73">
        <f t="shared" si="0"/>
        <v>13426875.000000024</v>
      </c>
    </row>
    <row r="34" spans="2:9" ht="14.65" thickBot="1">
      <c r="B34" s="66" t="s">
        <v>15</v>
      </c>
      <c r="C34" s="74">
        <f>SUM(C31:C33)</f>
        <v>15625000</v>
      </c>
      <c r="D34" s="74">
        <f t="shared" ref="D34:H34" si="1">SUM(D31:D33)</f>
        <v>9451875.0000000242</v>
      </c>
      <c r="E34" s="74">
        <f t="shared" si="1"/>
        <v>15875000</v>
      </c>
      <c r="F34" s="74">
        <f t="shared" si="1"/>
        <v>5875000</v>
      </c>
      <c r="G34" s="74">
        <f t="shared" si="1"/>
        <v>15875000</v>
      </c>
      <c r="H34" s="74">
        <f t="shared" si="1"/>
        <v>7937500</v>
      </c>
      <c r="I34" s="75">
        <f>SUM(C34:H34)</f>
        <v>70639375.00000003</v>
      </c>
    </row>
    <row r="36" spans="2:9">
      <c r="B36" t="s">
        <v>36</v>
      </c>
    </row>
    <row r="37" spans="2:9">
      <c r="B37" s="64" t="s">
        <v>51</v>
      </c>
      <c r="C37" s="72">
        <f>SUMPRODUCT(C31:H33,C6:H8)</f>
        <v>99598.437500000015</v>
      </c>
      <c r="E37" s="67" t="s">
        <v>52</v>
      </c>
      <c r="I37" s="72">
        <f>SUM(C31:H33)</f>
        <v>70639375.00000003</v>
      </c>
    </row>
    <row r="38" spans="2:9">
      <c r="B38" s="64"/>
      <c r="C38" s="64"/>
    </row>
    <row r="39" spans="2:9" ht="14.65" thickBot="1">
      <c r="D39" s="55"/>
    </row>
    <row r="40" spans="2:9">
      <c r="B40" s="1" t="s">
        <v>45</v>
      </c>
      <c r="C40" s="63" t="s">
        <v>46</v>
      </c>
      <c r="D40" s="63"/>
      <c r="E40" s="63" t="s">
        <v>47</v>
      </c>
      <c r="F40" s="62" t="s">
        <v>48</v>
      </c>
    </row>
    <row r="41" spans="2:9">
      <c r="B41" s="61" t="s">
        <v>90</v>
      </c>
      <c r="C41" s="80">
        <f>C31</f>
        <v>10750000</v>
      </c>
      <c r="D41" s="49" t="s">
        <v>38</v>
      </c>
      <c r="E41" s="80">
        <f>C13*0.75</f>
        <v>4500000</v>
      </c>
      <c r="F41" s="82">
        <f>E41-C41</f>
        <v>-6250000</v>
      </c>
      <c r="G41" s="81" t="s">
        <v>8</v>
      </c>
      <c r="H41" s="81" t="s">
        <v>1</v>
      </c>
    </row>
    <row r="42" spans="2:9">
      <c r="B42" s="61" t="s">
        <v>91</v>
      </c>
      <c r="C42" s="80">
        <f>D31</f>
        <v>4500000</v>
      </c>
      <c r="D42" s="49" t="s">
        <v>38</v>
      </c>
      <c r="E42" s="80">
        <f>D13*0.75</f>
        <v>4500000</v>
      </c>
      <c r="F42" s="82">
        <f t="shared" ref="F42:F65" si="2">E42-C42</f>
        <v>0</v>
      </c>
      <c r="G42" s="81" t="s">
        <v>8</v>
      </c>
      <c r="H42" s="81" t="s">
        <v>2</v>
      </c>
    </row>
    <row r="43" spans="2:9">
      <c r="B43" s="61" t="s">
        <v>92</v>
      </c>
      <c r="C43" s="80">
        <f>E31</f>
        <v>10850000</v>
      </c>
      <c r="D43" s="49" t="s">
        <v>38</v>
      </c>
      <c r="E43" s="80">
        <f>E13*0.75</f>
        <v>4500000</v>
      </c>
      <c r="F43" s="82">
        <f t="shared" si="2"/>
        <v>-6350000</v>
      </c>
      <c r="G43" s="81" t="s">
        <v>8</v>
      </c>
      <c r="H43" s="81" t="s">
        <v>3</v>
      </c>
    </row>
    <row r="44" spans="2:9">
      <c r="B44" s="61" t="s">
        <v>93</v>
      </c>
      <c r="C44" s="80">
        <f>F31</f>
        <v>3100000</v>
      </c>
      <c r="D44" s="49" t="s">
        <v>38</v>
      </c>
      <c r="E44" s="80">
        <f>F13*0.75</f>
        <v>750000</v>
      </c>
      <c r="F44" s="82">
        <f t="shared" si="2"/>
        <v>-2350000</v>
      </c>
      <c r="G44" s="81" t="s">
        <v>8</v>
      </c>
      <c r="H44" s="81" t="s">
        <v>4</v>
      </c>
    </row>
    <row r="45" spans="2:9">
      <c r="B45" s="61" t="s">
        <v>94</v>
      </c>
      <c r="C45" s="80">
        <f>G31</f>
        <v>10850000</v>
      </c>
      <c r="D45" s="49" t="s">
        <v>38</v>
      </c>
      <c r="E45" s="80">
        <f>G13*0.75</f>
        <v>4500000</v>
      </c>
      <c r="F45" s="82">
        <f t="shared" si="2"/>
        <v>-6350000</v>
      </c>
      <c r="G45" s="81" t="s">
        <v>8</v>
      </c>
      <c r="H45" s="81" t="s">
        <v>35</v>
      </c>
    </row>
    <row r="46" spans="2:9">
      <c r="B46" s="61" t="s">
        <v>95</v>
      </c>
      <c r="C46" s="80">
        <f>H31</f>
        <v>4675000</v>
      </c>
      <c r="D46" s="49" t="s">
        <v>38</v>
      </c>
      <c r="E46" s="80">
        <f>H13*0.75</f>
        <v>1500000</v>
      </c>
      <c r="F46" s="82">
        <f t="shared" si="2"/>
        <v>-3175000</v>
      </c>
      <c r="G46" s="81" t="s">
        <v>8</v>
      </c>
      <c r="H46" s="81" t="s">
        <v>6</v>
      </c>
    </row>
    <row r="47" spans="2:9">
      <c r="B47" s="61" t="s">
        <v>96</v>
      </c>
      <c r="C47" s="80">
        <f>C32</f>
        <v>2625000</v>
      </c>
      <c r="D47" s="49" t="s">
        <v>38</v>
      </c>
      <c r="E47" s="80">
        <f>C15*0.75</f>
        <v>2625000</v>
      </c>
      <c r="F47" s="82">
        <f t="shared" si="2"/>
        <v>0</v>
      </c>
      <c r="G47" s="81" t="s">
        <v>12</v>
      </c>
      <c r="H47" s="81" t="s">
        <v>1</v>
      </c>
    </row>
    <row r="48" spans="2:9">
      <c r="B48" s="61" t="s">
        <v>97</v>
      </c>
      <c r="C48" s="80">
        <f>D32</f>
        <v>2775000</v>
      </c>
      <c r="D48" s="49" t="s">
        <v>38</v>
      </c>
      <c r="E48" s="80">
        <f>D15*0.75</f>
        <v>2775000</v>
      </c>
      <c r="F48" s="82">
        <f t="shared" si="2"/>
        <v>0</v>
      </c>
      <c r="G48" s="81" t="s">
        <v>12</v>
      </c>
      <c r="H48" s="81" t="s">
        <v>2</v>
      </c>
    </row>
    <row r="49" spans="2:8">
      <c r="B49" s="61" t="s">
        <v>98</v>
      </c>
      <c r="C49" s="80">
        <f>E32</f>
        <v>2775000</v>
      </c>
      <c r="D49" s="49" t="s">
        <v>38</v>
      </c>
      <c r="E49" s="80">
        <f>E15*0.75</f>
        <v>2775000</v>
      </c>
      <c r="F49" s="82">
        <f t="shared" si="2"/>
        <v>0</v>
      </c>
      <c r="G49" s="81" t="s">
        <v>12</v>
      </c>
      <c r="H49" s="81" t="s">
        <v>3</v>
      </c>
    </row>
    <row r="50" spans="2:8">
      <c r="B50" s="61" t="s">
        <v>99</v>
      </c>
      <c r="C50" s="80">
        <f>F32</f>
        <v>525000</v>
      </c>
      <c r="D50" s="49" t="s">
        <v>38</v>
      </c>
      <c r="E50" s="80">
        <f>F15*0.75</f>
        <v>525000</v>
      </c>
      <c r="F50" s="82">
        <f t="shared" si="2"/>
        <v>0</v>
      </c>
      <c r="G50" s="81" t="s">
        <v>12</v>
      </c>
      <c r="H50" s="81" t="s">
        <v>4</v>
      </c>
    </row>
    <row r="51" spans="2:8">
      <c r="B51" s="61" t="s">
        <v>100</v>
      </c>
      <c r="C51" s="80">
        <f>G32</f>
        <v>2775000</v>
      </c>
      <c r="D51" s="49" t="s">
        <v>38</v>
      </c>
      <c r="E51" s="80">
        <f>G15*0.75</f>
        <v>2775000</v>
      </c>
      <c r="F51" s="82">
        <f t="shared" si="2"/>
        <v>0</v>
      </c>
      <c r="G51" s="81" t="s">
        <v>12</v>
      </c>
      <c r="H51" s="81" t="s">
        <v>35</v>
      </c>
    </row>
    <row r="52" spans="2:8">
      <c r="B52" s="61" t="s">
        <v>101</v>
      </c>
      <c r="C52" s="80">
        <f>H32</f>
        <v>1012500</v>
      </c>
      <c r="D52" s="49" t="s">
        <v>38</v>
      </c>
      <c r="E52" s="80">
        <f>H15*0.75</f>
        <v>1012500</v>
      </c>
      <c r="F52" s="82">
        <f t="shared" si="2"/>
        <v>0</v>
      </c>
      <c r="G52" s="81" t="s">
        <v>12</v>
      </c>
      <c r="H52" s="81" t="s">
        <v>6</v>
      </c>
    </row>
    <row r="53" spans="2:8">
      <c r="B53" s="61" t="s">
        <v>102</v>
      </c>
      <c r="C53" s="80">
        <f>C33</f>
        <v>2250000</v>
      </c>
      <c r="D53" s="49" t="s">
        <v>38</v>
      </c>
      <c r="E53" s="80">
        <f>C17*0.75</f>
        <v>2250000</v>
      </c>
      <c r="F53" s="82">
        <f t="shared" si="2"/>
        <v>0</v>
      </c>
      <c r="G53" s="81" t="s">
        <v>14</v>
      </c>
      <c r="H53" s="81" t="s">
        <v>1</v>
      </c>
    </row>
    <row r="54" spans="2:8">
      <c r="B54" s="61" t="s">
        <v>103</v>
      </c>
      <c r="C54" s="80">
        <f>E33</f>
        <v>2250000</v>
      </c>
      <c r="D54" s="49" t="s">
        <v>38</v>
      </c>
      <c r="E54" s="80">
        <f>E17*0.75</f>
        <v>2250000</v>
      </c>
      <c r="F54" s="82">
        <f t="shared" si="2"/>
        <v>0</v>
      </c>
      <c r="G54" s="81" t="s">
        <v>14</v>
      </c>
      <c r="H54" s="81" t="s">
        <v>3</v>
      </c>
    </row>
    <row r="55" spans="2:8">
      <c r="B55" s="61" t="s">
        <v>104</v>
      </c>
      <c r="C55" s="80">
        <f>F33</f>
        <v>2250000</v>
      </c>
      <c r="D55" s="49" t="s">
        <v>38</v>
      </c>
      <c r="E55" s="80">
        <f>F17*0.75</f>
        <v>2250000</v>
      </c>
      <c r="F55" s="82">
        <f t="shared" si="2"/>
        <v>0</v>
      </c>
      <c r="G55" s="81" t="s">
        <v>14</v>
      </c>
      <c r="H55" s="81" t="s">
        <v>4</v>
      </c>
    </row>
    <row r="56" spans="2:8">
      <c r="B56" s="61" t="s">
        <v>105</v>
      </c>
      <c r="C56" s="80">
        <f>G33</f>
        <v>2250000</v>
      </c>
      <c r="D56" s="49" t="s">
        <v>38</v>
      </c>
      <c r="E56" s="80">
        <f>G17*0.75</f>
        <v>2250000</v>
      </c>
      <c r="F56" s="82">
        <f t="shared" si="2"/>
        <v>0</v>
      </c>
      <c r="G56" s="81" t="s">
        <v>14</v>
      </c>
      <c r="H56" s="81" t="s">
        <v>35</v>
      </c>
    </row>
    <row r="57" spans="2:8">
      <c r="B57" s="61" t="s">
        <v>106</v>
      </c>
      <c r="C57" s="80">
        <f>H33</f>
        <v>2250000</v>
      </c>
      <c r="D57" s="49" t="s">
        <v>38</v>
      </c>
      <c r="E57" s="80">
        <f>H17*0.75</f>
        <v>2250000</v>
      </c>
      <c r="F57" s="82">
        <f t="shared" si="2"/>
        <v>0</v>
      </c>
      <c r="G57" s="81" t="s">
        <v>14</v>
      </c>
      <c r="H57" s="81" t="s">
        <v>6</v>
      </c>
    </row>
    <row r="58" spans="2:8">
      <c r="B58" s="61" t="s">
        <v>107</v>
      </c>
      <c r="C58" s="80">
        <f>C34</f>
        <v>15625000</v>
      </c>
      <c r="D58" s="49" t="s">
        <v>39</v>
      </c>
      <c r="E58" s="80">
        <f>1.25*C19</f>
        <v>15625000</v>
      </c>
      <c r="F58" s="82">
        <f t="shared" si="2"/>
        <v>0</v>
      </c>
    </row>
    <row r="59" spans="2:8">
      <c r="B59" s="61" t="s">
        <v>108</v>
      </c>
      <c r="C59" s="80">
        <f>D34</f>
        <v>9451875.0000000242</v>
      </c>
      <c r="D59" s="49" t="s">
        <v>39</v>
      </c>
      <c r="E59" s="80">
        <f>1.25*D19</f>
        <v>12125000</v>
      </c>
      <c r="F59" s="82">
        <f t="shared" si="2"/>
        <v>2673124.9999999758</v>
      </c>
      <c r="H59" s="111"/>
    </row>
    <row r="60" spans="2:8">
      <c r="B60" s="61" t="s">
        <v>109</v>
      </c>
      <c r="C60" s="80">
        <f>E34</f>
        <v>15875000</v>
      </c>
      <c r="D60" s="49" t="s">
        <v>39</v>
      </c>
      <c r="E60" s="80">
        <f>1.25*E19</f>
        <v>15875000</v>
      </c>
      <c r="F60" s="82">
        <f t="shared" si="2"/>
        <v>0</v>
      </c>
      <c r="H60" s="54"/>
    </row>
    <row r="61" spans="2:8">
      <c r="B61" s="61" t="s">
        <v>110</v>
      </c>
      <c r="C61" s="80">
        <f>F34</f>
        <v>5875000</v>
      </c>
      <c r="D61" s="49" t="s">
        <v>39</v>
      </c>
      <c r="E61" s="80">
        <f>1.25*F19</f>
        <v>5875000</v>
      </c>
      <c r="F61" s="82">
        <f t="shared" si="2"/>
        <v>0</v>
      </c>
    </row>
    <row r="62" spans="2:8">
      <c r="B62" s="61" t="s">
        <v>111</v>
      </c>
      <c r="C62" s="80">
        <f>G34</f>
        <v>15875000</v>
      </c>
      <c r="D62" s="49" t="s">
        <v>39</v>
      </c>
      <c r="E62" s="80">
        <f>1.25*G19</f>
        <v>15875000</v>
      </c>
      <c r="F62" s="82">
        <f t="shared" si="2"/>
        <v>0</v>
      </c>
    </row>
    <row r="63" spans="2:8">
      <c r="B63" s="61" t="s">
        <v>112</v>
      </c>
      <c r="C63" s="80">
        <f>H34</f>
        <v>7937500</v>
      </c>
      <c r="D63" s="49" t="s">
        <v>39</v>
      </c>
      <c r="E63" s="80">
        <f>1.25*H19</f>
        <v>7937500</v>
      </c>
      <c r="F63" s="82">
        <f t="shared" si="2"/>
        <v>0</v>
      </c>
    </row>
    <row r="64" spans="2:8">
      <c r="B64" s="61" t="s">
        <v>113</v>
      </c>
      <c r="C64" s="80">
        <f>SUMPRODUCT(C23:H25,C31:H33)/1000</f>
        <v>86450.000000000015</v>
      </c>
      <c r="D64" s="49" t="s">
        <v>39</v>
      </c>
      <c r="E64" s="80">
        <f>95000*0.91</f>
        <v>86450</v>
      </c>
      <c r="F64" s="82">
        <f t="shared" si="2"/>
        <v>0</v>
      </c>
    </row>
    <row r="65" spans="2:8" ht="14.65" thickBot="1">
      <c r="B65" s="61" t="s">
        <v>142</v>
      </c>
      <c r="C65" s="81">
        <f>D33</f>
        <v>2176875.0000000242</v>
      </c>
      <c r="D65" s="49" t="s">
        <v>38</v>
      </c>
      <c r="E65" s="81">
        <f>D17*0.75</f>
        <v>0</v>
      </c>
      <c r="F65" s="83">
        <f t="shared" si="2"/>
        <v>-2176875.0000000242</v>
      </c>
      <c r="G65" s="81" t="s">
        <v>14</v>
      </c>
      <c r="H65" s="81" t="s">
        <v>2</v>
      </c>
    </row>
  </sheetData>
  <mergeCells count="1">
    <mergeCell ref="C29:H29"/>
  </mergeCells>
  <conditionalFormatting sqref="C40:E40">
    <cfRule type="uniqueValues" dxfId="1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271B-E36B-4DB7-B54E-AFEAB8C1D257}">
  <dimension ref="A1:H55"/>
  <sheetViews>
    <sheetView showGridLines="0" zoomScale="55" zoomScaleNormal="55" workbookViewId="0">
      <selection activeCell="R56" sqref="R56"/>
    </sheetView>
  </sheetViews>
  <sheetFormatPr defaultRowHeight="14.25"/>
  <cols>
    <col min="1" max="1" width="2.1328125" customWidth="1"/>
    <col min="2" max="2" width="5.9296875" bestFit="1" customWidth="1"/>
    <col min="3" max="3" width="43.6640625" bestFit="1" customWidth="1"/>
    <col min="4" max="4" width="11.73046875" bestFit="1" customWidth="1"/>
    <col min="5" max="5" width="12.33203125" bestFit="1" customWidth="1"/>
    <col min="6" max="6" width="9.46484375" bestFit="1" customWidth="1"/>
    <col min="7" max="8" width="11.73046875" bestFit="1" customWidth="1"/>
  </cols>
  <sheetData>
    <row r="1" spans="1:8">
      <c r="A1" s="1" t="s">
        <v>53</v>
      </c>
    </row>
    <row r="2" spans="1:8">
      <c r="A2" s="1" t="s">
        <v>146</v>
      </c>
    </row>
    <row r="3" spans="1:8">
      <c r="A3" s="1" t="s">
        <v>191</v>
      </c>
    </row>
    <row r="6" spans="1:8" ht="14.65" thickBot="1">
      <c r="A6" t="s">
        <v>54</v>
      </c>
    </row>
    <row r="7" spans="1:8">
      <c r="B7" s="70"/>
      <c r="C7" s="70"/>
      <c r="D7" s="70" t="s">
        <v>57</v>
      </c>
      <c r="E7" s="70" t="s">
        <v>59</v>
      </c>
      <c r="F7" s="70" t="s">
        <v>60</v>
      </c>
      <c r="G7" s="70" t="s">
        <v>62</v>
      </c>
      <c r="H7" s="70" t="s">
        <v>62</v>
      </c>
    </row>
    <row r="8" spans="1:8" ht="14.65" thickBot="1">
      <c r="B8" s="71" t="s">
        <v>55</v>
      </c>
      <c r="C8" s="71" t="s">
        <v>56</v>
      </c>
      <c r="D8" s="71" t="s">
        <v>58</v>
      </c>
      <c r="E8" s="71" t="s">
        <v>11</v>
      </c>
      <c r="F8" s="71" t="s">
        <v>61</v>
      </c>
      <c r="G8" s="71" t="s">
        <v>63</v>
      </c>
      <c r="H8" s="71" t="s">
        <v>64</v>
      </c>
    </row>
    <row r="9" spans="1:8">
      <c r="B9" s="68" t="s">
        <v>147</v>
      </c>
      <c r="C9" s="68" t="s">
        <v>69</v>
      </c>
      <c r="D9" s="68">
        <v>10694811.32075474</v>
      </c>
      <c r="E9" s="68">
        <v>0</v>
      </c>
      <c r="F9" s="68">
        <v>8.9999999999999998E-4</v>
      </c>
      <c r="G9" s="68">
        <v>0</v>
      </c>
      <c r="H9" s="68">
        <v>2.3749999999999547E-4</v>
      </c>
    </row>
    <row r="10" spans="1:8">
      <c r="B10" s="68" t="s">
        <v>148</v>
      </c>
      <c r="C10" s="68" t="s">
        <v>70</v>
      </c>
      <c r="D10" s="68">
        <v>4500000</v>
      </c>
      <c r="E10" s="68">
        <v>0</v>
      </c>
      <c r="F10" s="68">
        <v>8.0000000000000015E-4</v>
      </c>
      <c r="G10" s="68">
        <v>6.9433962264150984E-4</v>
      </c>
      <c r="H10" s="68">
        <v>1E+30</v>
      </c>
    </row>
    <row r="11" spans="1:8">
      <c r="B11" s="68" t="s">
        <v>149</v>
      </c>
      <c r="C11" s="68" t="s">
        <v>71</v>
      </c>
      <c r="D11" s="68">
        <v>10850000</v>
      </c>
      <c r="E11" s="68">
        <v>0</v>
      </c>
      <c r="F11" s="68">
        <v>1.1000000000000003E-3</v>
      </c>
      <c r="G11" s="68">
        <v>3723967050368.1499</v>
      </c>
      <c r="H11" s="68">
        <v>8.1132075471698588E-5</v>
      </c>
    </row>
    <row r="12" spans="1:8">
      <c r="B12" s="68" t="s">
        <v>150</v>
      </c>
      <c r="C12" s="68" t="s">
        <v>72</v>
      </c>
      <c r="D12" s="68">
        <v>3100000</v>
      </c>
      <c r="E12" s="68">
        <v>0</v>
      </c>
      <c r="F12" s="68">
        <v>1.1999999999999997E-3</v>
      </c>
      <c r="G12" s="68">
        <v>1E+30</v>
      </c>
      <c r="H12" s="68">
        <v>2.3207547169811187E-4</v>
      </c>
    </row>
    <row r="13" spans="1:8">
      <c r="B13" s="68" t="s">
        <v>151</v>
      </c>
      <c r="C13" s="68" t="s">
        <v>73</v>
      </c>
      <c r="D13" s="68">
        <v>10850000</v>
      </c>
      <c r="E13" s="68">
        <v>0</v>
      </c>
      <c r="F13" s="68">
        <v>1.1000000000000003E-3</v>
      </c>
      <c r="G13" s="68">
        <v>1E+30</v>
      </c>
      <c r="H13" s="68">
        <v>1.4905660377358539E-4</v>
      </c>
    </row>
    <row r="14" spans="1:8">
      <c r="B14" s="68" t="s">
        <v>152</v>
      </c>
      <c r="C14" s="68" t="s">
        <v>74</v>
      </c>
      <c r="D14" s="68">
        <v>4675000</v>
      </c>
      <c r="E14" s="68">
        <v>0</v>
      </c>
      <c r="F14" s="68">
        <v>1.1999999999999997E-3</v>
      </c>
      <c r="G14" s="68">
        <v>1E+30</v>
      </c>
      <c r="H14" s="68">
        <v>0</v>
      </c>
    </row>
    <row r="15" spans="1:8">
      <c r="B15" s="68" t="s">
        <v>153</v>
      </c>
      <c r="C15" s="68" t="s">
        <v>75</v>
      </c>
      <c r="D15" s="68">
        <v>2625000</v>
      </c>
      <c r="E15" s="68">
        <v>0</v>
      </c>
      <c r="F15" s="68">
        <v>4.3E-3</v>
      </c>
      <c r="G15" s="68">
        <v>3.1886792452830203E-3</v>
      </c>
      <c r="H15" s="68">
        <v>1E+30</v>
      </c>
    </row>
    <row r="16" spans="1:8">
      <c r="B16" s="68" t="s">
        <v>154</v>
      </c>
      <c r="C16" s="68" t="s">
        <v>76</v>
      </c>
      <c r="D16" s="68">
        <v>2775000</v>
      </c>
      <c r="E16" s="68">
        <v>0</v>
      </c>
      <c r="F16" s="68">
        <v>2.3E-3</v>
      </c>
      <c r="G16" s="68">
        <v>6.6150943396226401E-3</v>
      </c>
      <c r="H16" s="68">
        <v>1E+30</v>
      </c>
    </row>
    <row r="17" spans="1:8">
      <c r="B17" s="68" t="s">
        <v>155</v>
      </c>
      <c r="C17" s="68" t="s">
        <v>77</v>
      </c>
      <c r="D17" s="68">
        <v>2775000</v>
      </c>
      <c r="E17" s="68">
        <v>0</v>
      </c>
      <c r="F17" s="68">
        <v>3.1999999999999997E-3</v>
      </c>
      <c r="G17" s="68">
        <v>2.3490566037735897E-3</v>
      </c>
      <c r="H17" s="68">
        <v>1E+30</v>
      </c>
    </row>
    <row r="18" spans="1:8">
      <c r="B18" s="68" t="s">
        <v>156</v>
      </c>
      <c r="C18" s="68" t="s">
        <v>78</v>
      </c>
      <c r="D18" s="68">
        <v>525000</v>
      </c>
      <c r="E18" s="68">
        <v>0</v>
      </c>
      <c r="F18" s="68">
        <v>5.899999999999999E-3</v>
      </c>
      <c r="G18" s="68">
        <v>1.8207547169811283E-3</v>
      </c>
      <c r="H18" s="68">
        <v>1E+30</v>
      </c>
    </row>
    <row r="19" spans="1:8">
      <c r="B19" s="68" t="s">
        <v>157</v>
      </c>
      <c r="C19" s="68" t="s">
        <v>79</v>
      </c>
      <c r="D19" s="68">
        <v>2774999.9999999995</v>
      </c>
      <c r="E19" s="68">
        <v>0</v>
      </c>
      <c r="F19" s="68">
        <v>4.7999999999999987E-3</v>
      </c>
      <c r="G19" s="68">
        <v>1.8867924528301961E-3</v>
      </c>
      <c r="H19" s="68">
        <v>1E+30</v>
      </c>
    </row>
    <row r="20" spans="1:8">
      <c r="B20" s="68" t="s">
        <v>158</v>
      </c>
      <c r="C20" s="68" t="s">
        <v>80</v>
      </c>
      <c r="D20" s="68">
        <v>1012500</v>
      </c>
      <c r="E20" s="68">
        <v>0</v>
      </c>
      <c r="F20" s="68">
        <v>3.4000000000000002E-3</v>
      </c>
      <c r="G20" s="68">
        <v>6.1037735849056619E-3</v>
      </c>
      <c r="H20" s="68">
        <v>1E+30</v>
      </c>
    </row>
    <row r="21" spans="1:8">
      <c r="B21" s="68" t="s">
        <v>185</v>
      </c>
      <c r="C21" s="68" t="s">
        <v>81</v>
      </c>
      <c r="D21" s="68">
        <v>2250000</v>
      </c>
      <c r="E21" s="68">
        <v>0</v>
      </c>
      <c r="F21" s="68">
        <v>5.0000000000000044E-4</v>
      </c>
      <c r="G21" s="68">
        <v>1.7924528301886943E-4</v>
      </c>
      <c r="H21" s="68">
        <v>1E+30</v>
      </c>
    </row>
    <row r="22" spans="1:8">
      <c r="B22" s="68" t="s">
        <v>186</v>
      </c>
      <c r="C22" s="68" t="s">
        <v>82</v>
      </c>
      <c r="D22" s="68">
        <v>2250000</v>
      </c>
      <c r="E22" s="68">
        <v>0</v>
      </c>
      <c r="F22" s="68">
        <v>5.0000000000000044E-4</v>
      </c>
      <c r="G22" s="68">
        <v>1.7924528301886349E-4</v>
      </c>
      <c r="H22" s="68">
        <v>1E+30</v>
      </c>
    </row>
    <row r="23" spans="1:8">
      <c r="B23" s="68" t="s">
        <v>187</v>
      </c>
      <c r="C23" s="68" t="s">
        <v>83</v>
      </c>
      <c r="D23" s="68">
        <v>2250000</v>
      </c>
      <c r="E23" s="68">
        <v>0</v>
      </c>
      <c r="F23" s="68">
        <v>5.0000000000000044E-4</v>
      </c>
      <c r="G23" s="68">
        <v>2.6037735849056206E-4</v>
      </c>
      <c r="H23" s="68">
        <v>1E+30</v>
      </c>
    </row>
    <row r="24" spans="1:8">
      <c r="B24" s="68" t="s">
        <v>188</v>
      </c>
      <c r="C24" s="68" t="s">
        <v>84</v>
      </c>
      <c r="D24" s="68">
        <v>2250000</v>
      </c>
      <c r="E24" s="68">
        <v>0</v>
      </c>
      <c r="F24" s="68">
        <v>5.0000000000000044E-4</v>
      </c>
      <c r="G24" s="68">
        <v>4.1132075471697551E-4</v>
      </c>
      <c r="H24" s="68">
        <v>1E+30</v>
      </c>
    </row>
    <row r="25" spans="1:8">
      <c r="B25" s="68" t="s">
        <v>189</v>
      </c>
      <c r="C25" s="68" t="s">
        <v>85</v>
      </c>
      <c r="D25" s="68">
        <v>2250000</v>
      </c>
      <c r="E25" s="68">
        <v>0</v>
      </c>
      <c r="F25" s="68">
        <v>5.0000000000000044E-4</v>
      </c>
      <c r="G25" s="68">
        <v>3.2830188679244896E-4</v>
      </c>
      <c r="H25" s="68">
        <v>1E+30</v>
      </c>
    </row>
    <row r="26" spans="1:8" ht="14.65" thickBot="1">
      <c r="B26" s="69" t="s">
        <v>190</v>
      </c>
      <c r="C26" s="69" t="s">
        <v>86</v>
      </c>
      <c r="D26" s="69">
        <v>2250000</v>
      </c>
      <c r="E26" s="69">
        <v>0</v>
      </c>
      <c r="F26" s="69">
        <v>5.0000000000000044E-4</v>
      </c>
      <c r="G26" s="69">
        <v>1.7358490566037215E-4</v>
      </c>
      <c r="H26" s="69">
        <v>1E+30</v>
      </c>
    </row>
    <row r="28" spans="1:8" ht="14.65" thickBot="1">
      <c r="A28" t="s">
        <v>37</v>
      </c>
    </row>
    <row r="29" spans="1:8">
      <c r="B29" s="70"/>
      <c r="C29" s="70"/>
      <c r="D29" s="70" t="s">
        <v>57</v>
      </c>
      <c r="E29" s="70" t="s">
        <v>65</v>
      </c>
      <c r="F29" s="70" t="s">
        <v>67</v>
      </c>
      <c r="G29" s="70" t="s">
        <v>62</v>
      </c>
      <c r="H29" s="70" t="s">
        <v>62</v>
      </c>
    </row>
    <row r="30" spans="1:8" ht="14.65" thickBot="1">
      <c r="B30" s="71" t="s">
        <v>55</v>
      </c>
      <c r="C30" s="71" t="s">
        <v>56</v>
      </c>
      <c r="D30" s="71" t="s">
        <v>58</v>
      </c>
      <c r="E30" s="71" t="s">
        <v>66</v>
      </c>
      <c r="F30" s="71" t="s">
        <v>68</v>
      </c>
      <c r="G30" s="71" t="s">
        <v>63</v>
      </c>
      <c r="H30" s="71" t="s">
        <v>64</v>
      </c>
    </row>
    <row r="31" spans="1:8">
      <c r="B31" s="68" t="s">
        <v>159</v>
      </c>
      <c r="C31" s="68" t="s">
        <v>117</v>
      </c>
      <c r="D31" s="68">
        <v>10694811.32075474</v>
      </c>
      <c r="E31" s="68">
        <v>0</v>
      </c>
      <c r="F31" s="68">
        <v>4500000</v>
      </c>
      <c r="G31" s="68">
        <v>6194811.3207547395</v>
      </c>
      <c r="H31" s="68">
        <v>1E+30</v>
      </c>
    </row>
    <row r="32" spans="1:8">
      <c r="B32" s="68" t="s">
        <v>160</v>
      </c>
      <c r="C32" s="68" t="s">
        <v>118</v>
      </c>
      <c r="D32" s="68">
        <v>4500000</v>
      </c>
      <c r="E32" s="68">
        <v>-6.9433962264150984E-4</v>
      </c>
      <c r="F32" s="68">
        <v>4500000</v>
      </c>
      <c r="G32" s="68">
        <v>3730965.9090909208</v>
      </c>
      <c r="H32" s="68">
        <v>33238.636363622812</v>
      </c>
    </row>
    <row r="33" spans="2:8">
      <c r="B33" s="68" t="s">
        <v>161</v>
      </c>
      <c r="C33" s="68" t="s">
        <v>119</v>
      </c>
      <c r="D33" s="68">
        <v>10850000</v>
      </c>
      <c r="E33" s="68">
        <v>0</v>
      </c>
      <c r="F33" s="68">
        <v>4500000</v>
      </c>
      <c r="G33" s="68">
        <v>6350000</v>
      </c>
      <c r="H33" s="68">
        <v>1E+30</v>
      </c>
    </row>
    <row r="34" spans="2:8">
      <c r="B34" s="68" t="s">
        <v>162</v>
      </c>
      <c r="C34" s="68" t="s">
        <v>120</v>
      </c>
      <c r="D34" s="68">
        <v>3100000</v>
      </c>
      <c r="E34" s="68">
        <v>0</v>
      </c>
      <c r="F34" s="68">
        <v>750000</v>
      </c>
      <c r="G34" s="68">
        <v>2350000</v>
      </c>
      <c r="H34" s="68">
        <v>1E+30</v>
      </c>
    </row>
    <row r="35" spans="2:8">
      <c r="B35" s="68" t="s">
        <v>163</v>
      </c>
      <c r="C35" s="68" t="s">
        <v>121</v>
      </c>
      <c r="D35" s="68">
        <v>10850000</v>
      </c>
      <c r="E35" s="68">
        <v>0</v>
      </c>
      <c r="F35" s="68">
        <v>4500000</v>
      </c>
      <c r="G35" s="68">
        <v>6350000</v>
      </c>
      <c r="H35" s="68">
        <v>1E+30</v>
      </c>
    </row>
    <row r="36" spans="2:8">
      <c r="B36" s="68" t="s">
        <v>164</v>
      </c>
      <c r="C36" s="68" t="s">
        <v>122</v>
      </c>
      <c r="D36" s="68">
        <v>4675000</v>
      </c>
      <c r="E36" s="68">
        <v>0</v>
      </c>
      <c r="F36" s="68">
        <v>1500000</v>
      </c>
      <c r="G36" s="68">
        <v>3175000</v>
      </c>
      <c r="H36" s="68">
        <v>1E+30</v>
      </c>
    </row>
    <row r="37" spans="2:8">
      <c r="B37" s="68" t="s">
        <v>165</v>
      </c>
      <c r="C37" s="68" t="s">
        <v>123</v>
      </c>
      <c r="D37" s="68">
        <v>2625000</v>
      </c>
      <c r="E37" s="68">
        <v>-3.1886792452830203E-3</v>
      </c>
      <c r="F37" s="68">
        <v>2625000</v>
      </c>
      <c r="G37" s="68">
        <v>744501.13378685073</v>
      </c>
      <c r="H37" s="68">
        <v>7538.6597938113619</v>
      </c>
    </row>
    <row r="38" spans="2:8">
      <c r="B38" s="68" t="s">
        <v>166</v>
      </c>
      <c r="C38" s="68" t="s">
        <v>124</v>
      </c>
      <c r="D38" s="68">
        <v>2775000</v>
      </c>
      <c r="E38" s="68">
        <v>-6.6150943396226401E-3</v>
      </c>
      <c r="F38" s="68">
        <v>2775000</v>
      </c>
      <c r="G38" s="68">
        <v>625380.95238095452</v>
      </c>
      <c r="H38" s="68">
        <v>5571.4285714263015</v>
      </c>
    </row>
    <row r="39" spans="2:8">
      <c r="B39" s="68" t="s">
        <v>167</v>
      </c>
      <c r="C39" s="68" t="s">
        <v>125</v>
      </c>
      <c r="D39" s="68">
        <v>2775000</v>
      </c>
      <c r="E39" s="68">
        <v>-2.3490566037735897E-3</v>
      </c>
      <c r="F39" s="68">
        <v>2775000</v>
      </c>
      <c r="G39" s="68">
        <v>1253148.8549618351</v>
      </c>
      <c r="H39" s="68">
        <v>11164.122137400022</v>
      </c>
    </row>
    <row r="40" spans="2:8">
      <c r="B40" s="68" t="s">
        <v>168</v>
      </c>
      <c r="C40" s="68" t="s">
        <v>126</v>
      </c>
      <c r="D40" s="68">
        <v>525000</v>
      </c>
      <c r="E40" s="68">
        <v>-1.8207547169811283E-3</v>
      </c>
      <c r="F40" s="68">
        <v>525000</v>
      </c>
      <c r="G40" s="68">
        <v>855013.0208333371</v>
      </c>
      <c r="H40" s="68">
        <v>7617.1874999969032</v>
      </c>
    </row>
    <row r="41" spans="2:8">
      <c r="B41" s="68" t="s">
        <v>169</v>
      </c>
      <c r="C41" s="68" t="s">
        <v>127</v>
      </c>
      <c r="D41" s="68">
        <v>2774999.9999999995</v>
      </c>
      <c r="E41" s="68">
        <v>-1.8867924528301961E-3</v>
      </c>
      <c r="F41" s="68">
        <v>2775000</v>
      </c>
      <c r="G41" s="68">
        <v>997948.32826747978</v>
      </c>
      <c r="H41" s="68">
        <v>8890.5775075951533</v>
      </c>
    </row>
    <row r="42" spans="2:8">
      <c r="B42" s="68" t="s">
        <v>170</v>
      </c>
      <c r="C42" s="68" t="s">
        <v>128</v>
      </c>
      <c r="D42" s="68">
        <v>1012500</v>
      </c>
      <c r="E42" s="68">
        <v>-6.1037735849056619E-3</v>
      </c>
      <c r="F42" s="68">
        <v>1012500</v>
      </c>
      <c r="G42" s="68">
        <v>671421.26789366279</v>
      </c>
      <c r="H42" s="68">
        <v>5981.5950920221021</v>
      </c>
    </row>
    <row r="43" spans="2:8">
      <c r="B43" s="68" t="s">
        <v>171</v>
      </c>
      <c r="C43" s="68" t="s">
        <v>129</v>
      </c>
      <c r="D43" s="68">
        <v>2250000</v>
      </c>
      <c r="E43" s="68">
        <v>-1.7924528301886943E-4</v>
      </c>
      <c r="F43" s="68">
        <v>2250000</v>
      </c>
      <c r="G43" s="68">
        <v>224999.99999991036</v>
      </c>
      <c r="H43" s="68">
        <v>2250000</v>
      </c>
    </row>
    <row r="44" spans="2:8">
      <c r="B44" s="68" t="s">
        <v>172</v>
      </c>
      <c r="C44" s="68" t="s">
        <v>130</v>
      </c>
      <c r="D44" s="68">
        <v>2250000</v>
      </c>
      <c r="E44" s="68">
        <v>-2.6037735849056206E-4</v>
      </c>
      <c r="F44" s="68">
        <v>2250000</v>
      </c>
      <c r="G44" s="68">
        <v>146249.99999993885</v>
      </c>
      <c r="H44" s="68">
        <v>2250000</v>
      </c>
    </row>
    <row r="45" spans="2:8">
      <c r="B45" s="68" t="s">
        <v>173</v>
      </c>
      <c r="C45" s="68" t="s">
        <v>131</v>
      </c>
      <c r="D45" s="68">
        <v>2250000</v>
      </c>
      <c r="E45" s="68">
        <v>-4.1132075471697551E-4</v>
      </c>
      <c r="F45" s="68">
        <v>2250000</v>
      </c>
      <c r="G45" s="68">
        <v>172058.82352933867</v>
      </c>
      <c r="H45" s="68">
        <v>2250000</v>
      </c>
    </row>
    <row r="46" spans="2:8">
      <c r="B46" s="68" t="s">
        <v>174</v>
      </c>
      <c r="C46" s="68" t="s">
        <v>132</v>
      </c>
      <c r="D46" s="68">
        <v>2250000</v>
      </c>
      <c r="E46" s="68">
        <v>-3.2830188679244896E-4</v>
      </c>
      <c r="F46" s="68">
        <v>2250000</v>
      </c>
      <c r="G46" s="68">
        <v>182812.49999992308</v>
      </c>
      <c r="H46" s="68">
        <v>2250000</v>
      </c>
    </row>
    <row r="47" spans="2:8">
      <c r="B47" s="68" t="s">
        <v>175</v>
      </c>
      <c r="C47" s="68" t="s">
        <v>133</v>
      </c>
      <c r="D47" s="68">
        <v>2250000</v>
      </c>
      <c r="E47" s="68">
        <v>-1.7358490566037215E-4</v>
      </c>
      <c r="F47" s="68">
        <v>2250000</v>
      </c>
      <c r="G47" s="68">
        <v>94354.838709638207</v>
      </c>
      <c r="H47" s="68">
        <v>2250000</v>
      </c>
    </row>
    <row r="48" spans="2:8">
      <c r="B48" s="68" t="s">
        <v>176</v>
      </c>
      <c r="C48" s="68" t="s">
        <v>134</v>
      </c>
      <c r="D48" s="68">
        <v>15569811.32075474</v>
      </c>
      <c r="E48" s="68">
        <v>0</v>
      </c>
      <c r="F48" s="68">
        <v>15625000</v>
      </c>
      <c r="G48" s="68">
        <v>1E+30</v>
      </c>
      <c r="H48" s="68">
        <v>55188.679245260544</v>
      </c>
    </row>
    <row r="49" spans="2:8">
      <c r="B49" s="68" t="s">
        <v>177</v>
      </c>
      <c r="C49" s="68" t="s">
        <v>135</v>
      </c>
      <c r="D49" s="68">
        <v>9525000</v>
      </c>
      <c r="E49" s="68">
        <v>0</v>
      </c>
      <c r="F49" s="68">
        <v>15875000</v>
      </c>
      <c r="G49" s="68">
        <v>1E+30</v>
      </c>
      <c r="H49" s="68">
        <v>6350000</v>
      </c>
    </row>
    <row r="50" spans="2:8">
      <c r="B50" s="68" t="s">
        <v>178</v>
      </c>
      <c r="C50" s="68" t="s">
        <v>136</v>
      </c>
      <c r="D50" s="68">
        <v>15875000</v>
      </c>
      <c r="E50" s="68">
        <v>8.1132075471698588E-5</v>
      </c>
      <c r="F50" s="68">
        <v>15875000</v>
      </c>
      <c r="G50" s="68">
        <v>5472083.3333333544</v>
      </c>
      <c r="H50" s="68">
        <v>48749.999999980158</v>
      </c>
    </row>
    <row r="51" spans="2:8">
      <c r="B51" s="68" t="s">
        <v>179</v>
      </c>
      <c r="C51" s="68" t="s">
        <v>137</v>
      </c>
      <c r="D51" s="68">
        <v>5875000</v>
      </c>
      <c r="E51" s="68">
        <v>2.3207547169811187E-4</v>
      </c>
      <c r="F51" s="68">
        <v>5875000</v>
      </c>
      <c r="G51" s="68">
        <v>5760087.7192982538</v>
      </c>
      <c r="H51" s="68">
        <v>51315.789473663201</v>
      </c>
    </row>
    <row r="52" spans="2:8">
      <c r="B52" s="68" t="s">
        <v>180</v>
      </c>
      <c r="C52" s="68" t="s">
        <v>138</v>
      </c>
      <c r="D52" s="68">
        <v>15875000</v>
      </c>
      <c r="E52" s="68">
        <v>1.4905660377358539E-4</v>
      </c>
      <c r="F52" s="68">
        <v>15875000</v>
      </c>
      <c r="G52" s="68">
        <v>5862946.4285714496</v>
      </c>
      <c r="H52" s="68">
        <v>52232.142857121587</v>
      </c>
    </row>
    <row r="53" spans="2:8">
      <c r="B53" s="68" t="s">
        <v>87</v>
      </c>
      <c r="C53" s="68" t="s">
        <v>139</v>
      </c>
      <c r="D53" s="68">
        <v>7937500</v>
      </c>
      <c r="E53" s="68">
        <v>0</v>
      </c>
      <c r="F53" s="68">
        <v>7937500</v>
      </c>
      <c r="G53" s="68">
        <v>4624295.7746479018</v>
      </c>
      <c r="H53" s="68">
        <v>41197.183098574751</v>
      </c>
    </row>
    <row r="54" spans="2:8">
      <c r="B54" s="68" t="s">
        <v>88</v>
      </c>
      <c r="C54" s="68" t="s">
        <v>140</v>
      </c>
      <c r="D54" s="68">
        <v>86450.000000000015</v>
      </c>
      <c r="E54" s="68">
        <v>1.6981132075471701</v>
      </c>
      <c r="F54" s="68">
        <v>86450</v>
      </c>
      <c r="G54" s="68">
        <v>29.249999999988081</v>
      </c>
      <c r="H54" s="68">
        <v>3283.2500000000109</v>
      </c>
    </row>
    <row r="55" spans="2:8" ht="14.65" thickBot="1">
      <c r="B55" s="69" t="s">
        <v>89</v>
      </c>
      <c r="C55" s="69" t="s">
        <v>181</v>
      </c>
      <c r="D55" s="69">
        <v>2250000</v>
      </c>
      <c r="E55" s="69">
        <v>-1.7924528301886349E-4</v>
      </c>
      <c r="F55" s="69">
        <v>2250000</v>
      </c>
      <c r="G55" s="69">
        <v>6350000</v>
      </c>
      <c r="H55" s="69">
        <v>73124.999999970634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oudMigratorVersion xmlns="da462e00-eecb-43fb-8817-da7bf382e220" xsi:nil="true"/>
    <UniqueSourceRef xmlns="da462e00-eecb-43fb-8817-da7bf382e220" xsi:nil="true"/>
    <FileHash xmlns="da462e00-eecb-43fb-8817-da7bf382e220" xsi:nil="true"/>
    <CloudMigratorOriginId xmlns="da462e00-eecb-43fb-8817-da7bf382e2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8017232B5D76468A7D8485E6489C89" ma:contentTypeVersion="17" ma:contentTypeDescription="Create a new document." ma:contentTypeScope="" ma:versionID="a898741cd4bf725793b6be4db1853c50">
  <xsd:schema xmlns:xsd="http://www.w3.org/2001/XMLSchema" xmlns:xs="http://www.w3.org/2001/XMLSchema" xmlns:p="http://schemas.microsoft.com/office/2006/metadata/properties" xmlns:ns3="da462e00-eecb-43fb-8817-da7bf382e220" targetNamespace="http://schemas.microsoft.com/office/2006/metadata/properties" ma:root="true" ma:fieldsID="c13f6afcdb8b86ff9bf319c8c49a83ec" ns3:_="">
    <xsd:import namespace="da462e00-eecb-43fb-8817-da7bf382e22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3:CloudMigratorOriginId" minOccurs="0"/>
                <xsd:element ref="ns3:FileHash" minOccurs="0"/>
                <xsd:element ref="ns3:CloudMigratorVersion" minOccurs="0"/>
                <xsd:element ref="ns3:UniqueSourceRef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462e00-eecb-43fb-8817-da7bf382e2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CloudMigratorOriginId" ma:index="11" nillable="true" ma:displayName="CloudMigratorOriginId" ma:internalName="CloudMigratorOriginId">
      <xsd:simpleType>
        <xsd:restriction base="dms:Note">
          <xsd:maxLength value="255"/>
        </xsd:restriction>
      </xsd:simpleType>
    </xsd:element>
    <xsd:element name="FileHash" ma:index="12" nillable="true" ma:displayName="FileHash" ma:internalName="FileHash">
      <xsd:simpleType>
        <xsd:restriction base="dms:Note">
          <xsd:maxLength value="255"/>
        </xsd:restriction>
      </xsd:simpleType>
    </xsd:element>
    <xsd:element name="CloudMigratorVersion" ma:index="13" nillable="true" ma:displayName="CloudMigratorVersion" ma:internalName="CloudMigratorVersion">
      <xsd:simpleType>
        <xsd:restriction base="dms:Note">
          <xsd:maxLength value="255"/>
        </xsd:restriction>
      </xsd:simpleType>
    </xsd:element>
    <xsd:element name="UniqueSourceRef" ma:index="14" nillable="true" ma:displayName="UniqueSourceRef" ma:internalName="UniqueSourceRef">
      <xsd:simpleType>
        <xsd:restriction base="dms:Note">
          <xsd:maxLength value="255"/>
        </xsd:restriction>
      </xsd:simpleType>
    </xsd:element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8FC7E8-28EE-4433-BA81-5477698E6A3B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da462e00-eecb-43fb-8817-da7bf382e220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F0EC3A6-8302-4487-B7E9-4D26870692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462e00-eecb-43fb-8817-da7bf382e2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FC3A74-6B82-4C7F-B8D2-B0048FF5C8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Original Media Plan</vt:lpstr>
      <vt:lpstr>Emerging Market Data</vt:lpstr>
      <vt:lpstr>LP Model 1 - Max Impression</vt:lpstr>
      <vt:lpstr>Sensitivity Report LP Model 1</vt:lpstr>
      <vt:lpstr>LP Model 2 - Max Click-throughs</vt:lpstr>
      <vt:lpstr>Sensitivity Report LP Model 2</vt:lpstr>
      <vt:lpstr>The Modified LP Model </vt:lpstr>
      <vt:lpstr>Sensitivity Report Modified LP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Jung Ji Sung</dc:creator>
  <cp:keywords/>
  <dc:description/>
  <cp:lastModifiedBy>Jung Ji Sung</cp:lastModifiedBy>
  <cp:revision/>
  <dcterms:created xsi:type="dcterms:W3CDTF">2021-03-10T21:28:59Z</dcterms:created>
  <dcterms:modified xsi:type="dcterms:W3CDTF">2021-03-19T14:59:05Z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0x010100968017232B5D76468A7D8485E6489C89</vt:lpwstr>
  </property>
</Properties>
</file>