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\OneDrive\Bureau\"/>
    </mc:Choice>
  </mc:AlternateContent>
  <xr:revisionPtr revIDLastSave="0" documentId="13_ncr:1_{5A260487-D613-489A-A6A2-88B3D2573ACD}" xr6:coauthVersionLast="47" xr6:coauthVersionMax="47" xr10:uidLastSave="{00000000-0000-0000-0000-000000000000}"/>
  <bookViews>
    <workbookView xWindow="-108" yWindow="-108" windowWidth="23256" windowHeight="12720" xr2:uid="{B98B99D4-7E65-EF47-B38B-95F978C6D0B9}"/>
  </bookViews>
  <sheets>
    <sheet name="Etudes de coûts" sheetId="1" r:id="rId1"/>
  </sheets>
  <definedNames>
    <definedName name="_xlnm.Print_Area" localSheetId="0">'Etudes de coûts'!$A$1:$AD$96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5" i="1"/>
  <c r="B14" i="1"/>
  <c r="Q20" i="1"/>
  <c r="Q23" i="1"/>
  <c r="Q24" i="1"/>
  <c r="D89" i="1"/>
  <c r="C89" i="1"/>
  <c r="E89" i="1"/>
  <c r="F89" i="1"/>
  <c r="G89" i="1"/>
  <c r="H89" i="1"/>
  <c r="I89" i="1"/>
  <c r="J89" i="1"/>
  <c r="K89" i="1"/>
  <c r="L89" i="1"/>
  <c r="M89" i="1"/>
  <c r="N89" i="1"/>
  <c r="B59" i="1"/>
  <c r="B58" i="1"/>
  <c r="B57" i="1"/>
  <c r="B56" i="1"/>
  <c r="B55" i="1"/>
  <c r="B54" i="1"/>
  <c r="B53" i="1"/>
  <c r="B52" i="1"/>
  <c r="B51" i="1"/>
  <c r="B50" i="1"/>
  <c r="B49" i="1"/>
  <c r="B48" i="1"/>
  <c r="Q13" i="1"/>
  <c r="Q67" i="1"/>
  <c r="Q66" i="1"/>
  <c r="Q65" i="1"/>
  <c r="Q64" i="1"/>
  <c r="Q63" i="1"/>
  <c r="Q62" i="1"/>
  <c r="Q61" i="1"/>
  <c r="Q60" i="1"/>
  <c r="Q59" i="1"/>
  <c r="Q58" i="1"/>
  <c r="Q57" i="1"/>
  <c r="Q56" i="1"/>
  <c r="T8" i="1"/>
  <c r="U8" i="1"/>
  <c r="V8" i="1"/>
  <c r="W8" i="1"/>
  <c r="X8" i="1"/>
  <c r="Y8" i="1"/>
  <c r="Z8" i="1"/>
  <c r="AA8" i="1"/>
  <c r="AB8" i="1"/>
  <c r="AC8" i="1"/>
  <c r="S8" i="1"/>
  <c r="R8" i="1"/>
  <c r="AC7" i="1"/>
  <c r="T7" i="1"/>
  <c r="U7" i="1"/>
  <c r="V7" i="1"/>
  <c r="W7" i="1"/>
  <c r="X7" i="1"/>
  <c r="Y7" i="1"/>
  <c r="Z7" i="1"/>
  <c r="AA7" i="1"/>
  <c r="AB7" i="1"/>
  <c r="S7" i="1"/>
  <c r="R7" i="1"/>
  <c r="AB6" i="1"/>
  <c r="AA6" i="1"/>
  <c r="T6" i="1"/>
  <c r="U6" i="1"/>
  <c r="V6" i="1"/>
  <c r="W6" i="1"/>
  <c r="X6" i="1"/>
  <c r="Y6" i="1"/>
  <c r="Z6" i="1"/>
  <c r="AC6" i="1"/>
  <c r="S6" i="1"/>
  <c r="R6" i="1"/>
  <c r="AA5" i="1"/>
  <c r="Z5" i="1"/>
  <c r="Y5" i="1"/>
  <c r="X5" i="1"/>
  <c r="W5" i="1"/>
  <c r="T5" i="1"/>
  <c r="U5" i="1"/>
  <c r="V5" i="1"/>
  <c r="AB5" i="1"/>
  <c r="AC5" i="1"/>
  <c r="S5" i="1"/>
  <c r="R5" i="1"/>
  <c r="W3" i="1"/>
  <c r="V3" i="1"/>
  <c r="U3" i="1"/>
  <c r="X3" i="1"/>
  <c r="Y3" i="1"/>
  <c r="Z3" i="1"/>
  <c r="AA3" i="1"/>
  <c r="AB3" i="1"/>
  <c r="AC3" i="1"/>
  <c r="T3" i="1"/>
  <c r="AC4" i="1"/>
  <c r="AB4" i="1"/>
  <c r="AA4" i="1"/>
  <c r="Z4" i="1"/>
  <c r="Y4" i="1"/>
  <c r="X4" i="1"/>
  <c r="W4" i="1"/>
  <c r="V4" i="1"/>
  <c r="U4" i="1"/>
  <c r="T4" i="1"/>
  <c r="S4" i="1"/>
  <c r="R4" i="1"/>
  <c r="S3" i="1"/>
  <c r="R3" i="1"/>
  <c r="Q22" i="1"/>
  <c r="Q21" i="1"/>
  <c r="Q19" i="1"/>
  <c r="Q18" i="1"/>
  <c r="Q17" i="1"/>
  <c r="Q16" i="1"/>
  <c r="Q15" i="1"/>
  <c r="Q14" i="1"/>
  <c r="C13" i="1"/>
  <c r="C48" i="1" s="1"/>
  <c r="B24" i="1"/>
  <c r="B23" i="1"/>
  <c r="B22" i="1"/>
  <c r="B21" i="1"/>
  <c r="B20" i="1"/>
  <c r="B19" i="1"/>
  <c r="B17" i="1"/>
  <c r="B16" i="1"/>
  <c r="B8" i="1"/>
  <c r="Q51" i="1" s="1"/>
  <c r="B7" i="1"/>
  <c r="Q50" i="1" s="1"/>
  <c r="B6" i="1"/>
  <c r="Q49" i="1" s="1"/>
  <c r="B5" i="1"/>
  <c r="Q48" i="1" s="1"/>
  <c r="B4" i="1"/>
  <c r="Q47" i="1" s="1"/>
  <c r="B3" i="1"/>
  <c r="Q46" i="1" s="1"/>
  <c r="B18" i="1"/>
  <c r="B9" i="1" l="1"/>
  <c r="C14" i="1"/>
  <c r="R56" i="1"/>
  <c r="R57" i="1" s="1"/>
  <c r="R58" i="1" s="1"/>
  <c r="R59" i="1" s="1"/>
  <c r="Q6" i="1"/>
  <c r="Q5" i="1"/>
  <c r="Q4" i="1"/>
  <c r="Q3" i="1"/>
  <c r="Q7" i="1"/>
  <c r="Q8" i="1"/>
  <c r="R13" i="1"/>
  <c r="R14" i="1" l="1"/>
  <c r="D48" i="1"/>
  <c r="R60" i="1"/>
  <c r="E51" i="1"/>
  <c r="C49" i="1"/>
  <c r="C15" i="1"/>
  <c r="Q9" i="1"/>
  <c r="E48" i="1"/>
  <c r="E49" i="1"/>
  <c r="Q52" i="1"/>
  <c r="D91" i="1" l="1"/>
  <c r="D93" i="1"/>
  <c r="C93" i="1"/>
  <c r="C92" i="1"/>
  <c r="C94" i="1" s="1"/>
  <c r="C91" i="1"/>
  <c r="C90" i="1"/>
  <c r="C50" i="1"/>
  <c r="C16" i="1"/>
  <c r="R61" i="1"/>
  <c r="E52" i="1"/>
  <c r="R15" i="1"/>
  <c r="D49" i="1"/>
  <c r="D92" i="1" s="1"/>
  <c r="D94" i="1" s="1"/>
  <c r="D90" i="1" l="1"/>
  <c r="E53" i="1"/>
  <c r="R62" i="1"/>
  <c r="R16" i="1"/>
  <c r="D50" i="1"/>
  <c r="C51" i="1"/>
  <c r="C17" i="1"/>
  <c r="E50" i="1"/>
  <c r="E93" i="1" l="1"/>
  <c r="E91" i="1"/>
  <c r="E90" i="1"/>
  <c r="E92" i="1"/>
  <c r="E94" i="1" s="1"/>
  <c r="F93" i="1"/>
  <c r="F91" i="1"/>
  <c r="C52" i="1"/>
  <c r="C18" i="1"/>
  <c r="R17" i="1"/>
  <c r="D51" i="1"/>
  <c r="R63" i="1"/>
  <c r="E54" i="1"/>
  <c r="F90" i="1" l="1"/>
  <c r="F92" i="1"/>
  <c r="F94" i="1" s="1"/>
  <c r="G93" i="1"/>
  <c r="G91" i="1"/>
  <c r="E55" i="1"/>
  <c r="R64" i="1"/>
  <c r="R18" i="1"/>
  <c r="D52" i="1"/>
  <c r="C53" i="1"/>
  <c r="C19" i="1"/>
  <c r="H93" i="1" l="1"/>
  <c r="H91" i="1"/>
  <c r="G90" i="1"/>
  <c r="G92" i="1"/>
  <c r="G94" i="1" s="1"/>
  <c r="C54" i="1"/>
  <c r="C20" i="1"/>
  <c r="R65" i="1"/>
  <c r="E56" i="1"/>
  <c r="R19" i="1"/>
  <c r="D53" i="1"/>
  <c r="H92" i="1" l="1"/>
  <c r="H94" i="1" s="1"/>
  <c r="H90" i="1"/>
  <c r="I93" i="1"/>
  <c r="I91" i="1"/>
  <c r="R20" i="1"/>
  <c r="D54" i="1"/>
  <c r="R66" i="1"/>
  <c r="E57" i="1"/>
  <c r="C55" i="1"/>
  <c r="C21" i="1"/>
  <c r="J91" i="1" l="1"/>
  <c r="J93" i="1"/>
  <c r="I92" i="1"/>
  <c r="I94" i="1" s="1"/>
  <c r="I90" i="1"/>
  <c r="C56" i="1"/>
  <c r="C22" i="1"/>
  <c r="R67" i="1"/>
  <c r="E59" i="1" s="1"/>
  <c r="E58" i="1"/>
  <c r="R21" i="1"/>
  <c r="D55" i="1"/>
  <c r="J92" i="1" l="1"/>
  <c r="J94" i="1" s="1"/>
  <c r="J90" i="1"/>
  <c r="K91" i="1"/>
  <c r="K93" i="1"/>
  <c r="R22" i="1"/>
  <c r="D56" i="1"/>
  <c r="C23" i="1"/>
  <c r="C57" i="1"/>
  <c r="K92" i="1" l="1"/>
  <c r="K94" i="1" s="1"/>
  <c r="K90" i="1"/>
  <c r="L91" i="1"/>
  <c r="L93" i="1"/>
  <c r="C24" i="1"/>
  <c r="C59" i="1" s="1"/>
  <c r="C58" i="1"/>
  <c r="R23" i="1"/>
  <c r="D57" i="1"/>
  <c r="L92" i="1" l="1"/>
  <c r="L94" i="1" s="1"/>
  <c r="L90" i="1"/>
  <c r="M93" i="1"/>
  <c r="M91" i="1"/>
  <c r="N91" i="1"/>
  <c r="N93" i="1"/>
  <c r="R24" i="1"/>
  <c r="D59" i="1" s="1"/>
  <c r="D58" i="1"/>
  <c r="M90" i="1" l="1"/>
  <c r="M92" i="1"/>
  <c r="M94" i="1" s="1"/>
  <c r="N90" i="1"/>
  <c r="N92" i="1"/>
  <c r="N94" i="1" s="1"/>
</calcChain>
</file>

<file path=xl/sharedStrings.xml><?xml version="1.0" encoding="utf-8"?>
<sst xmlns="http://schemas.openxmlformats.org/spreadsheetml/2006/main" count="46" uniqueCount="23">
  <si>
    <t>Tests</t>
  </si>
  <si>
    <t>Total</t>
  </si>
  <si>
    <t>Courbe en S de VP,CA,VA :</t>
  </si>
  <si>
    <t>COST TRACKING</t>
  </si>
  <si>
    <t>Cost variance</t>
  </si>
  <si>
    <t>Time difference</t>
  </si>
  <si>
    <t>Cost Performance Indicator</t>
  </si>
  <si>
    <t>Time Performance Indicator</t>
  </si>
  <si>
    <t>Estimated Final Cost</t>
  </si>
  <si>
    <t>Planned budget for the task</t>
  </si>
  <si>
    <t>Task name</t>
  </si>
  <si>
    <t>Needs</t>
  </si>
  <si>
    <t>Planning/Design</t>
  </si>
  <si>
    <t>Developments</t>
  </si>
  <si>
    <t>Training/Doc/Deployment</t>
  </si>
  <si>
    <t>End of the project</t>
  </si>
  <si>
    <t>Month</t>
  </si>
  <si>
    <t>SV</t>
  </si>
  <si>
    <t>Actual costs (AC):</t>
  </si>
  <si>
    <t>AC</t>
  </si>
  <si>
    <t>Earned Value (EV) :</t>
  </si>
  <si>
    <t>EV</t>
  </si>
  <si>
    <t>Scheduled Value (SV)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</si>
</sst>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€&quot;_);[Red]\(#,##0\ &quot;€&quot;\)"/>
    <numFmt numFmtId="165" formatCode="#,##0.00\ &quot;€&quot;"/>
    <numFmt numFmtId="167" formatCode="[$-409]d\-mmm;@"/>
    <numFmt numFmtId="170" formatCode="[$-409]mmm\-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 (Corps)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1" xfId="0" applyFont="1" applyFill="1" applyBorder="1"/>
    <xf numFmtId="9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/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/>
    <xf numFmtId="165" fontId="1" fillId="8" borderId="1" xfId="0" applyNumberFormat="1" applyFont="1" applyFill="1" applyBorder="1"/>
    <xf numFmtId="0" fontId="3" fillId="11" borderId="0" xfId="0" applyFont="1" applyFill="1" applyAlignment="1">
      <alignment horizontal="center" vertical="center"/>
    </xf>
    <xf numFmtId="14" fontId="0" fillId="0" borderId="0" xfId="0" applyNumberFormat="1"/>
    <xf numFmtId="17" fontId="0" fillId="0" borderId="0" xfId="0" applyNumberFormat="1"/>
    <xf numFmtId="10" fontId="1" fillId="0" borderId="1" xfId="0" applyNumberFormat="1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165" fontId="1" fillId="0" borderId="5" xfId="0" applyNumberFormat="1" applyFont="1" applyBorder="1"/>
    <xf numFmtId="0" fontId="1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4" borderId="1" xfId="0" applyFont="1" applyFill="1" applyBorder="1"/>
    <xf numFmtId="0" fontId="2" fillId="11" borderId="3" xfId="0" applyFont="1" applyFill="1" applyBorder="1" applyAlignment="1">
      <alignment horizontal="left" vertical="center"/>
    </xf>
    <xf numFmtId="170" fontId="1" fillId="5" borderId="1" xfId="0" applyNumberFormat="1" applyFont="1" applyFill="1" applyBorder="1" applyAlignment="1">
      <alignment horizontal="center" vertical="center"/>
    </xf>
    <xf numFmtId="167" fontId="1" fillId="10" borderId="1" xfId="0" applyNumberFormat="1" applyFont="1" applyFill="1" applyBorder="1" applyAlignment="1">
      <alignment horizontal="right"/>
    </xf>
    <xf numFmtId="167" fontId="1" fillId="10" borderId="1" xfId="0" applyNumberFormat="1" applyFont="1" applyFill="1" applyBorder="1"/>
    <xf numFmtId="167" fontId="1" fillId="13" borderId="1" xfId="0" applyNumberFormat="1" applyFont="1" applyFill="1" applyBorder="1" applyAlignment="1">
      <alignment horizontal="center" vertical="center"/>
    </xf>
    <xf numFmtId="167" fontId="1" fillId="15" borderId="1" xfId="0" applyNumberFormat="1" applyFont="1" applyFill="1" applyBorder="1" applyAlignment="1">
      <alignment horizontal="center" vertical="center"/>
    </xf>
    <xf numFmtId="167" fontId="1" fillId="10" borderId="2" xfId="0" applyNumberFormat="1" applyFont="1" applyFill="1" applyBorder="1"/>
    <xf numFmtId="0" fontId="1" fillId="11" borderId="0" xfId="0" applyFont="1" applyFill="1" applyAlignment="1">
      <alignment horizontal="left" vertical="center"/>
    </xf>
    <xf numFmtId="165" fontId="5" fillId="12" borderId="1" xfId="0" applyNumberFormat="1" applyFont="1" applyFill="1" applyBorder="1"/>
    <xf numFmtId="2" fontId="5" fillId="0" borderId="1" xfId="0" applyNumberFormat="1" applyFont="1" applyBorder="1"/>
    <xf numFmtId="0" fontId="2" fillId="11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8A4B"/>
      <color rgb="FF00B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Scheduled Value (SV)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'Etudes de coûts'!$B$13:$B$24</c:f>
              <c:numCache>
                <c:formatCode>[$-409]d\-mmm;@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'Etudes de coûts'!$C$13:$C$24</c:f>
              <c:numCache>
                <c:formatCode>#\ ##0.00\ "€"</c:formatCode>
                <c:ptCount val="12"/>
                <c:pt idx="0">
                  <c:v>41083</c:v>
                </c:pt>
                <c:pt idx="1">
                  <c:v>232516</c:v>
                </c:pt>
                <c:pt idx="2">
                  <c:v>299078</c:v>
                </c:pt>
                <c:pt idx="3">
                  <c:v>365640</c:v>
                </c:pt>
                <c:pt idx="4">
                  <c:v>432202</c:v>
                </c:pt>
                <c:pt idx="5">
                  <c:v>498764</c:v>
                </c:pt>
                <c:pt idx="6">
                  <c:v>565326</c:v>
                </c:pt>
                <c:pt idx="7">
                  <c:v>631888</c:v>
                </c:pt>
                <c:pt idx="8">
                  <c:v>720850</c:v>
                </c:pt>
                <c:pt idx="9">
                  <c:v>746583</c:v>
                </c:pt>
                <c:pt idx="10">
                  <c:v>814166</c:v>
                </c:pt>
                <c:pt idx="11">
                  <c:v>870149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5-9E41-B5F6-D7B07E130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11935"/>
        <c:axId val="1111546639"/>
      </c:lineChart>
      <c:dateAx>
        <c:axId val="1112211935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46639"/>
        <c:crosses val="autoZero"/>
        <c:auto val="1"/>
        <c:lblOffset val="100"/>
        <c:baseTimeUnit val="months"/>
      </c:dateAx>
      <c:valAx>
        <c:axId val="11115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Actual Costs</a:t>
            </a:r>
            <a:r>
              <a:rPr lang="fr-FR" baseline="0"/>
              <a:t> (AC)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'Etudes de coûts'!$Q$13:$Q$25</c:f>
              <c:numCache>
                <c:formatCode>[$-409]d\-mmm;@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'Etudes de coûts'!$R$13:$R$25</c:f>
              <c:numCache>
                <c:formatCode>#\ ##0.00\ "€"</c:formatCode>
                <c:ptCount val="13"/>
                <c:pt idx="0">
                  <c:v>73666.25</c:v>
                </c:pt>
                <c:pt idx="1">
                  <c:v>360282.5</c:v>
                </c:pt>
                <c:pt idx="2">
                  <c:v>434000.65</c:v>
                </c:pt>
                <c:pt idx="3">
                  <c:v>507718.80000000005</c:v>
                </c:pt>
                <c:pt idx="4">
                  <c:v>581436.95000000007</c:v>
                </c:pt>
                <c:pt idx="5">
                  <c:v>655155.10000000009</c:v>
                </c:pt>
                <c:pt idx="6">
                  <c:v>728873.25000000012</c:v>
                </c:pt>
                <c:pt idx="7">
                  <c:v>802591.40000000014</c:v>
                </c:pt>
                <c:pt idx="8">
                  <c:v>904309.55000000016</c:v>
                </c:pt>
                <c:pt idx="9">
                  <c:v>936475.80000000016</c:v>
                </c:pt>
                <c:pt idx="10">
                  <c:v>1027232.0500000002</c:v>
                </c:pt>
                <c:pt idx="11">
                  <c:v>1101868.3000000003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0-CC49-9579-F60F8E18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34223"/>
        <c:axId val="1200204703"/>
      </c:lineChart>
      <c:dateAx>
        <c:axId val="1200234223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4703"/>
        <c:crosses val="autoZero"/>
        <c:auto val="1"/>
        <c:lblOffset val="100"/>
        <c:baseTimeUnit val="months"/>
      </c:dateAx>
      <c:valAx>
        <c:axId val="12002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Earned Value (EV)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'Etudes de coûts'!$Q$56:$Q$67</c:f>
              <c:numCache>
                <c:formatCode>[$-409]d\-mmm;@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'Etudes de coûts'!$R$56:$R$67</c:f>
              <c:numCache>
                <c:formatCode>#\ ##0.00\ "€"</c:formatCode>
                <c:ptCount val="12"/>
                <c:pt idx="0">
                  <c:v>47691.219691999999</c:v>
                </c:pt>
                <c:pt idx="1">
                  <c:v>211841.31969199999</c:v>
                </c:pt>
                <c:pt idx="2">
                  <c:v>280580.90009200003</c:v>
                </c:pt>
                <c:pt idx="3">
                  <c:v>349320.480492</c:v>
                </c:pt>
                <c:pt idx="4">
                  <c:v>418060.06089199998</c:v>
                </c:pt>
                <c:pt idx="5">
                  <c:v>486799.64129199996</c:v>
                </c:pt>
                <c:pt idx="6">
                  <c:v>555539.22169199993</c:v>
                </c:pt>
                <c:pt idx="7">
                  <c:v>624278.80209199991</c:v>
                </c:pt>
                <c:pt idx="8">
                  <c:v>719822.01249199989</c:v>
                </c:pt>
                <c:pt idx="9">
                  <c:v>747735.48449199984</c:v>
                </c:pt>
                <c:pt idx="10">
                  <c:v>817498.95649199979</c:v>
                </c:pt>
                <c:pt idx="11">
                  <c:v>870148.95649199979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4-434B-82FE-2A5C9613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742591"/>
        <c:axId val="1198719807"/>
      </c:lineChart>
      <c:dateAx>
        <c:axId val="1198742591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19807"/>
        <c:crosses val="autoZero"/>
        <c:auto val="1"/>
        <c:lblOffset val="100"/>
        <c:baseTimeUnit val="months"/>
      </c:dateAx>
      <c:valAx>
        <c:axId val="11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4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S-Curbe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'Etudes de coûts'!$C$47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'Etudes de coûts'!$B$48:$B$59</c:f>
              <c:numCache>
                <c:formatCode>[$-409]d\-mmm;@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'Etudes de coûts'!$C$48:$C$59</c:f>
              <c:numCache>
                <c:formatCode>#\ ##0.00\ "€"</c:formatCode>
                <c:ptCount val="12"/>
                <c:pt idx="0">
                  <c:v>41083</c:v>
                </c:pt>
                <c:pt idx="1">
                  <c:v>232516</c:v>
                </c:pt>
                <c:pt idx="2">
                  <c:v>299078</c:v>
                </c:pt>
                <c:pt idx="3">
                  <c:v>365640</c:v>
                </c:pt>
                <c:pt idx="4">
                  <c:v>432202</c:v>
                </c:pt>
                <c:pt idx="5">
                  <c:v>498764</c:v>
                </c:pt>
                <c:pt idx="6">
                  <c:v>565326</c:v>
                </c:pt>
                <c:pt idx="7">
                  <c:v>631888</c:v>
                </c:pt>
                <c:pt idx="8">
                  <c:v>720850</c:v>
                </c:pt>
                <c:pt idx="9">
                  <c:v>746583</c:v>
                </c:pt>
                <c:pt idx="10">
                  <c:v>814166</c:v>
                </c:pt>
                <c:pt idx="11">
                  <c:v>870149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9-064C-B21D-BD499DDEB0D0}"/>
            </c:ext>
          </c:extLst>
        </c:ser>
        <c:ser>
          <c:idx val="1"/>
          <c:order val="1"/>
          <c:tx>
            <c:strRef>
              <c:f>'Etudes de coûts'!$D$47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'Etudes de coûts'!$B$48:$B$59</c:f>
              <c:numCache>
                <c:formatCode>[$-409]d\-mmm;@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'Etudes de coûts'!$D$48:$D$59</c:f>
              <c:numCache>
                <c:formatCode>#\ ##0.00\ "€"</c:formatCode>
                <c:ptCount val="12"/>
                <c:pt idx="0">
                  <c:v>73666.25</c:v>
                </c:pt>
                <c:pt idx="1">
                  <c:v>360282.5</c:v>
                </c:pt>
                <c:pt idx="2">
                  <c:v>434000.65</c:v>
                </c:pt>
                <c:pt idx="3">
                  <c:v>507718.80000000005</c:v>
                </c:pt>
                <c:pt idx="4">
                  <c:v>581436.95000000007</c:v>
                </c:pt>
                <c:pt idx="5">
                  <c:v>655155.10000000009</c:v>
                </c:pt>
                <c:pt idx="6">
                  <c:v>728873.25000000012</c:v>
                </c:pt>
                <c:pt idx="7">
                  <c:v>802591.40000000014</c:v>
                </c:pt>
                <c:pt idx="8">
                  <c:v>904309.55000000016</c:v>
                </c:pt>
                <c:pt idx="9">
                  <c:v>936475.80000000016</c:v>
                </c:pt>
                <c:pt idx="10">
                  <c:v>1027232.0500000002</c:v>
                </c:pt>
                <c:pt idx="11">
                  <c:v>1101868.3000000003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9-064C-B21D-BD499DDEB0D0}"/>
            </c:ext>
          </c:extLst>
        </c:ser>
        <c:ser>
          <c:idx val="2"/>
          <c:order val="2"/>
          <c:tx>
            <c:strRef>
              <c:f>'Etudes de coûts'!$E$47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'Etudes de coûts'!$B$48:$B$59</c:f>
              <c:numCache>
                <c:formatCode>[$-409]d\-mmm;@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'Etudes de coûts'!$E$48:$E$59</c:f>
              <c:numCache>
                <c:formatCode>#\ ##0.00\ "€"</c:formatCode>
                <c:ptCount val="12"/>
                <c:pt idx="0">
                  <c:v>45292</c:v>
                </c:pt>
                <c:pt idx="1">
                  <c:v>211841.31969199999</c:v>
                </c:pt>
                <c:pt idx="2">
                  <c:v>280580.90009200003</c:v>
                </c:pt>
                <c:pt idx="3">
                  <c:v>349320.480492</c:v>
                </c:pt>
                <c:pt idx="4">
                  <c:v>418060.06089199998</c:v>
                </c:pt>
                <c:pt idx="5">
                  <c:v>486799.64129199996</c:v>
                </c:pt>
                <c:pt idx="6">
                  <c:v>555539.22169199993</c:v>
                </c:pt>
                <c:pt idx="7">
                  <c:v>624278.80209199991</c:v>
                </c:pt>
                <c:pt idx="8">
                  <c:v>719822.01249199989</c:v>
                </c:pt>
                <c:pt idx="9">
                  <c:v>747735.48449199984</c:v>
                </c:pt>
                <c:pt idx="10">
                  <c:v>817498.95649199979</c:v>
                </c:pt>
                <c:pt idx="11">
                  <c:v>870148.95649199979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9-064C-B21D-BD499DDE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331967"/>
        <c:axId val="1111989503"/>
      </c:lineChart>
      <c:dateAx>
        <c:axId val="1112331967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89503"/>
        <c:crosses val="autoZero"/>
        <c:auto val="1"/>
        <c:lblOffset val="100"/>
        <c:baseTimeUnit val="months"/>
      </c:dateAx>
      <c:valAx>
        <c:axId val="1111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427784</xdr:colOff>
      <xdr:row>10</xdr:row>
      <xdr:rowOff>175963</xdr:rowOff>
    </xdr:from>
    <xdr:to>
      <xdr:col>12</xdr:col>
      <xdr:colOff>13855</xdr:colOff>
      <xdr:row>30</xdr:row>
      <xdr:rowOff>105646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E90C994-74DA-BCE1-B51E-E2552D90D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80337</xdr:colOff>
      <xdr:row>10</xdr:row>
      <xdr:rowOff>192210</xdr:rowOff>
    </xdr:from>
    <xdr:to>
      <xdr:col>28</xdr:col>
      <xdr:colOff>498762</xdr:colOff>
      <xdr:row>30</xdr:row>
      <xdr:rowOff>124692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A6F8892-F7FE-2958-3D46-8891D3466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995436</xdr:colOff>
      <xdr:row>54</xdr:row>
      <xdr:rowOff>7253</xdr:rowOff>
    </xdr:from>
    <xdr:to>
      <xdr:col>28</xdr:col>
      <xdr:colOff>321683</xdr:colOff>
      <xdr:row>73</xdr:row>
      <xdr:rowOff>112207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F372557-7BA8-9CC7-10BA-68567C292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3957</xdr:colOff>
      <xdr:row>60</xdr:row>
      <xdr:rowOff>203251</xdr:rowOff>
    </xdr:from>
    <xdr:to>
      <xdr:col>7</xdr:col>
      <xdr:colOff>110837</xdr:colOff>
      <xdr:row>81</xdr:row>
      <xdr:rowOff>180109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C3F061C-E06B-9D7B-6AE8-7251F0F00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218C-E799-184E-9F76-664AE2D7A16E}">
  <dimension ref="A1:AC94"/>
  <sheetViews>
    <sheetView tabSelected="1" view="pageBreakPreview" topLeftCell="A16" zoomScale="25" zoomScaleNormal="30" zoomScaleSheetLayoutView="25" workbookViewId="0">
      <selection activeCell="N19" sqref="N19"/>
    </sheetView>
  </sheetViews>
  <sheetFormatPr defaultColWidth="11.19921875" defaultRowHeight="15.6" x14ac:dyDescent="0.3"/>
  <cols>
    <col min="1" max="1" width="43" customWidth="1"/>
    <col min="2" max="2" width="39.3984375" bestFit="1" customWidth="1"/>
    <col min="3" max="3" width="16.09765625" bestFit="1" customWidth="1"/>
    <col min="4" max="4" width="18.5" customWidth="1"/>
    <col min="5" max="14" width="16.09765625" bestFit="1" customWidth="1"/>
    <col min="16" max="16" width="41.296875" customWidth="1"/>
    <col min="17" max="17" width="33.5" customWidth="1"/>
    <col min="18" max="18" width="15.296875" bestFit="1" customWidth="1"/>
    <col min="19" max="19" width="14.296875" bestFit="1" customWidth="1"/>
    <col min="20" max="20" width="13" bestFit="1" customWidth="1"/>
    <col min="21" max="21" width="13.5" bestFit="1" customWidth="1"/>
    <col min="22" max="29" width="13" bestFit="1" customWidth="1"/>
  </cols>
  <sheetData>
    <row r="1" spans="1:29" ht="46.05" customHeight="1" x14ac:dyDescent="0.3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P1" s="34" t="s">
        <v>18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29" ht="33" customHeight="1" x14ac:dyDescent="0.3">
      <c r="A2" s="6" t="s">
        <v>10</v>
      </c>
      <c r="B2" s="6" t="s">
        <v>9</v>
      </c>
      <c r="C2" s="35">
        <v>45292</v>
      </c>
      <c r="D2" s="35">
        <v>45323</v>
      </c>
      <c r="E2" s="35">
        <v>45352</v>
      </c>
      <c r="F2" s="35">
        <v>45383</v>
      </c>
      <c r="G2" s="35">
        <v>45413</v>
      </c>
      <c r="H2" s="35">
        <v>45444</v>
      </c>
      <c r="I2" s="35">
        <v>45474</v>
      </c>
      <c r="J2" s="35">
        <v>45505</v>
      </c>
      <c r="K2" s="35">
        <v>45536</v>
      </c>
      <c r="L2" s="35">
        <v>45566</v>
      </c>
      <c r="M2" s="35">
        <v>45597</v>
      </c>
      <c r="N2" s="35">
        <v>45627</v>
      </c>
      <c r="P2" s="31" t="s">
        <v>10</v>
      </c>
      <c r="Q2" s="31" t="s">
        <v>9</v>
      </c>
      <c r="R2" s="38">
        <v>45292</v>
      </c>
      <c r="S2" s="38">
        <v>45323</v>
      </c>
      <c r="T2" s="38">
        <v>45352</v>
      </c>
      <c r="U2" s="38">
        <v>45383</v>
      </c>
      <c r="V2" s="38">
        <v>45413</v>
      </c>
      <c r="W2" s="38">
        <v>45444</v>
      </c>
      <c r="X2" s="38">
        <v>45474</v>
      </c>
      <c r="Y2" s="38">
        <v>45505</v>
      </c>
      <c r="Z2" s="38">
        <v>45536</v>
      </c>
      <c r="AA2" s="38">
        <v>45566</v>
      </c>
      <c r="AB2" s="38">
        <v>45597</v>
      </c>
      <c r="AC2" s="38">
        <v>45627</v>
      </c>
    </row>
    <row r="3" spans="1:29" ht="18" x14ac:dyDescent="0.35">
      <c r="A3" s="7" t="s">
        <v>11</v>
      </c>
      <c r="B3" s="10">
        <f>SUM(C3+D3+E3+F3+G3+H3+I3+J3+K3+L3+M3+L9)</f>
        <v>92850</v>
      </c>
      <c r="C3" s="12">
        <v>29750</v>
      </c>
      <c r="D3" s="12">
        <v>63100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P3" s="8" t="s">
        <v>11</v>
      </c>
      <c r="Q3" s="10">
        <f t="shared" ref="Q3:Q8" si="0">SUM(R3:AC3)</f>
        <v>185700</v>
      </c>
      <c r="R3" s="12">
        <f>C3*200%</f>
        <v>59500</v>
      </c>
      <c r="S3" s="12">
        <f>D3*200%</f>
        <v>126200</v>
      </c>
      <c r="T3" s="12">
        <f>E3*200%</f>
        <v>0</v>
      </c>
      <c r="U3" s="12">
        <f>F3*200%</f>
        <v>0</v>
      </c>
      <c r="V3" s="12">
        <f>G3*200%</f>
        <v>0</v>
      </c>
      <c r="W3" s="12">
        <f>H3*200%</f>
        <v>0</v>
      </c>
      <c r="X3" s="12">
        <f>I3*200%</f>
        <v>0</v>
      </c>
      <c r="Y3" s="12">
        <f>J3*200%</f>
        <v>0</v>
      </c>
      <c r="Z3" s="12">
        <f>K3*200%</f>
        <v>0</v>
      </c>
      <c r="AA3" s="12">
        <f>L3*200%</f>
        <v>0</v>
      </c>
      <c r="AB3" s="12">
        <f>M3*200%</f>
        <v>0</v>
      </c>
      <c r="AC3" s="12">
        <f>N3*200%</f>
        <v>0</v>
      </c>
    </row>
    <row r="4" spans="1:29" ht="18" x14ac:dyDescent="0.35">
      <c r="A4" s="7" t="s">
        <v>12</v>
      </c>
      <c r="B4" s="10">
        <f>SUM(D4+C4+E4+F4+G4+H4+I4+J4+K4+L4+M4+N4)</f>
        <v>172996</v>
      </c>
      <c r="C4" s="12">
        <v>11333</v>
      </c>
      <c r="D4" s="12">
        <v>128333</v>
      </c>
      <c r="E4" s="12">
        <v>3333</v>
      </c>
      <c r="F4" s="12">
        <v>3333</v>
      </c>
      <c r="G4" s="12">
        <v>3333</v>
      </c>
      <c r="H4" s="12">
        <v>3333</v>
      </c>
      <c r="I4" s="12">
        <v>3333</v>
      </c>
      <c r="J4" s="12">
        <v>3333</v>
      </c>
      <c r="K4" s="12">
        <v>3333</v>
      </c>
      <c r="L4" s="12">
        <v>3333</v>
      </c>
      <c r="M4" s="12">
        <v>3333</v>
      </c>
      <c r="N4" s="12">
        <v>3333</v>
      </c>
      <c r="P4" s="8" t="s">
        <v>12</v>
      </c>
      <c r="Q4" s="10">
        <f t="shared" si="0"/>
        <v>216245</v>
      </c>
      <c r="R4" s="12">
        <f>C4*125%</f>
        <v>14166.25</v>
      </c>
      <c r="S4" s="12">
        <f>D4*125%</f>
        <v>160416.25</v>
      </c>
      <c r="T4" s="12">
        <f>E4*125%</f>
        <v>4166.25</v>
      </c>
      <c r="U4" s="12">
        <f>F4*125%</f>
        <v>4166.25</v>
      </c>
      <c r="V4" s="12">
        <f>G4*125%</f>
        <v>4166.25</v>
      </c>
      <c r="W4" s="12">
        <f>H4*125%</f>
        <v>4166.25</v>
      </c>
      <c r="X4" s="12">
        <f>I4*125%</f>
        <v>4166.25</v>
      </c>
      <c r="Y4" s="12">
        <f>J4*125%</f>
        <v>4166.25</v>
      </c>
      <c r="Z4" s="12">
        <f>K4*125%</f>
        <v>4166.25</v>
      </c>
      <c r="AA4" s="12">
        <f>L4*125%</f>
        <v>4166.25</v>
      </c>
      <c r="AB4" s="12">
        <f>M4*125%</f>
        <v>4166.25</v>
      </c>
      <c r="AC4" s="12">
        <f>N4*125%</f>
        <v>4166.25</v>
      </c>
    </row>
    <row r="5" spans="1:29" ht="18" x14ac:dyDescent="0.35">
      <c r="A5" s="7" t="s">
        <v>13</v>
      </c>
      <c r="B5" s="10">
        <f>SUM(E5+F5+D5+C5+G5+H5+I5+J5+K5+L5+M5+N5)</f>
        <v>442603</v>
      </c>
      <c r="C5" s="12">
        <v>0</v>
      </c>
      <c r="D5" s="12">
        <v>0</v>
      </c>
      <c r="E5" s="12">
        <v>63229</v>
      </c>
      <c r="F5" s="12">
        <v>63229</v>
      </c>
      <c r="G5" s="12">
        <v>63229</v>
      </c>
      <c r="H5" s="12">
        <v>63229</v>
      </c>
      <c r="I5" s="12">
        <v>63229</v>
      </c>
      <c r="J5" s="12">
        <v>63229</v>
      </c>
      <c r="K5" s="12">
        <v>63229</v>
      </c>
      <c r="L5" s="12">
        <v>0</v>
      </c>
      <c r="M5" s="12">
        <v>0</v>
      </c>
      <c r="N5" s="12">
        <v>0</v>
      </c>
      <c r="P5" s="8" t="s">
        <v>13</v>
      </c>
      <c r="Q5" s="10">
        <f t="shared" si="0"/>
        <v>486863.3000000001</v>
      </c>
      <c r="R5" s="12">
        <f>C5*110%</f>
        <v>0</v>
      </c>
      <c r="S5" s="12">
        <f>D5*110%</f>
        <v>0</v>
      </c>
      <c r="T5" s="12">
        <f>E5*110%</f>
        <v>69551.900000000009</v>
      </c>
      <c r="U5" s="12">
        <f>F5*110%</f>
        <v>69551.900000000009</v>
      </c>
      <c r="V5" s="12">
        <f>G5*110%</f>
        <v>69551.900000000009</v>
      </c>
      <c r="W5" s="12">
        <f>H5*110%</f>
        <v>69551.900000000009</v>
      </c>
      <c r="X5" s="12">
        <f>I5*110%</f>
        <v>69551.900000000009</v>
      </c>
      <c r="Y5" s="12">
        <f>J5*110%</f>
        <v>69551.900000000009</v>
      </c>
      <c r="Z5" s="12">
        <f>K5*110%</f>
        <v>69551.900000000009</v>
      </c>
      <c r="AA5" s="12">
        <f>L5*110%</f>
        <v>0</v>
      </c>
      <c r="AB5" s="12">
        <f>M5*110%</f>
        <v>0</v>
      </c>
      <c r="AC5" s="12">
        <f>N5*110%</f>
        <v>0</v>
      </c>
    </row>
    <row r="6" spans="1:29" ht="18" x14ac:dyDescent="0.35">
      <c r="A6" s="7" t="s">
        <v>0</v>
      </c>
      <c r="B6" s="10">
        <f>SUM(F6+C6+D6+E6+G6+H6+I6+J6+K6+L6+M6+N6)</f>
        <v>67200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22400</v>
      </c>
      <c r="L6" s="12">
        <v>22400</v>
      </c>
      <c r="M6" s="12">
        <v>22400</v>
      </c>
      <c r="N6" s="12">
        <v>0</v>
      </c>
      <c r="P6" s="8" t="s">
        <v>0</v>
      </c>
      <c r="Q6" s="10">
        <f t="shared" si="0"/>
        <v>84000</v>
      </c>
      <c r="R6" s="12">
        <f>C6*125%</f>
        <v>0</v>
      </c>
      <c r="S6" s="12">
        <f>D6*125%</f>
        <v>0</v>
      </c>
      <c r="T6" s="12">
        <f>E6*125%</f>
        <v>0</v>
      </c>
      <c r="U6" s="12">
        <f>F6*125%</f>
        <v>0</v>
      </c>
      <c r="V6" s="12">
        <f>G6*125%</f>
        <v>0</v>
      </c>
      <c r="W6" s="12">
        <f>H6*125%</f>
        <v>0</v>
      </c>
      <c r="X6" s="12">
        <f>I6*125%</f>
        <v>0</v>
      </c>
      <c r="Y6" s="12">
        <f>J6*125%</f>
        <v>0</v>
      </c>
      <c r="Z6" s="12">
        <f>K6*125%</f>
        <v>28000</v>
      </c>
      <c r="AA6" s="12">
        <f>L6*125%</f>
        <v>28000</v>
      </c>
      <c r="AB6" s="12">
        <f>M6*125%</f>
        <v>28000</v>
      </c>
      <c r="AC6" s="12">
        <f>N6*125%</f>
        <v>0</v>
      </c>
    </row>
    <row r="7" spans="1:29" ht="18" x14ac:dyDescent="0.35">
      <c r="A7" s="7" t="s">
        <v>14</v>
      </c>
      <c r="B7" s="10">
        <f>SUM(G7+F7+E7+D7+C7+H7+I7+J7+K7+L7+M7+N7)</f>
        <v>83700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41850</v>
      </c>
      <c r="N7" s="12">
        <v>41850</v>
      </c>
      <c r="P7" s="8" t="s">
        <v>14</v>
      </c>
      <c r="Q7" s="10">
        <f t="shared" si="0"/>
        <v>117179.99999999999</v>
      </c>
      <c r="R7" s="12">
        <f>C7*140%</f>
        <v>0</v>
      </c>
      <c r="S7" s="12">
        <f>D7*140%</f>
        <v>0</v>
      </c>
      <c r="T7" s="12">
        <f>E7*140%</f>
        <v>0</v>
      </c>
      <c r="U7" s="12">
        <f>F7*140%</f>
        <v>0</v>
      </c>
      <c r="V7" s="12">
        <f>G7*140%</f>
        <v>0</v>
      </c>
      <c r="W7" s="12">
        <f>H7*140%</f>
        <v>0</v>
      </c>
      <c r="X7" s="12">
        <f>I7*140%</f>
        <v>0</v>
      </c>
      <c r="Y7" s="12">
        <f>J7*140%</f>
        <v>0</v>
      </c>
      <c r="Z7" s="12">
        <f>K7*140%</f>
        <v>0</v>
      </c>
      <c r="AA7" s="12">
        <f>L7*140%</f>
        <v>0</v>
      </c>
      <c r="AB7" s="12">
        <f>M7*140%</f>
        <v>58589.999999999993</v>
      </c>
      <c r="AC7" s="12">
        <f>N7*140%</f>
        <v>58589.999999999993</v>
      </c>
    </row>
    <row r="8" spans="1:29" ht="18" x14ac:dyDescent="0.35">
      <c r="A8" s="7" t="s">
        <v>15</v>
      </c>
      <c r="B8" s="10">
        <f>SUM(H8+G8+F8+E8+D8+C8+I8+J8+K8+L8+M8+N8)</f>
        <v>10800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10800</v>
      </c>
      <c r="P8" s="8" t="s">
        <v>15</v>
      </c>
      <c r="Q8" s="10">
        <f t="shared" si="0"/>
        <v>11880.000000000002</v>
      </c>
      <c r="R8" s="12">
        <f>C8*110%</f>
        <v>0</v>
      </c>
      <c r="S8" s="12">
        <f>D8*110%</f>
        <v>0</v>
      </c>
      <c r="T8" s="12">
        <f>E8*110%</f>
        <v>0</v>
      </c>
      <c r="U8" s="12">
        <f>F8*110%</f>
        <v>0</v>
      </c>
      <c r="V8" s="12">
        <f>G8*110%</f>
        <v>0</v>
      </c>
      <c r="W8" s="12">
        <f>H8*110%</f>
        <v>0</v>
      </c>
      <c r="X8" s="12">
        <f>I8*110%</f>
        <v>0</v>
      </c>
      <c r="Y8" s="12">
        <f>J8*110%</f>
        <v>0</v>
      </c>
      <c r="Z8" s="12">
        <f>K8*110%</f>
        <v>0</v>
      </c>
      <c r="AA8" s="12">
        <f>L8*110%</f>
        <v>0</v>
      </c>
      <c r="AB8" s="12">
        <f>M8*110%</f>
        <v>0</v>
      </c>
      <c r="AC8" s="12">
        <f>N8*110%</f>
        <v>11880.000000000002</v>
      </c>
    </row>
    <row r="9" spans="1:29" ht="18" x14ac:dyDescent="0.3">
      <c r="A9" s="2" t="s">
        <v>1</v>
      </c>
      <c r="B9" s="13">
        <f>SUM(B3+B4+B5+B6+B7+B8)</f>
        <v>870149</v>
      </c>
      <c r="C9" s="3"/>
      <c r="D9" s="3"/>
      <c r="E9" s="3"/>
      <c r="F9" s="3"/>
      <c r="G9" s="3"/>
      <c r="P9" s="2" t="s">
        <v>1</v>
      </c>
      <c r="Q9" s="13">
        <f>SUM(Q3+Q4+Q5+Q6+Q7+Q8)</f>
        <v>1101868.3</v>
      </c>
      <c r="R9" s="14"/>
      <c r="S9" s="14"/>
      <c r="T9" s="14"/>
      <c r="U9" s="14"/>
      <c r="V9" s="14"/>
      <c r="W9" s="15"/>
    </row>
    <row r="12" spans="1:29" ht="18" x14ac:dyDescent="0.3">
      <c r="B12" s="18" t="s">
        <v>16</v>
      </c>
      <c r="C12" s="5" t="s">
        <v>17</v>
      </c>
      <c r="E12" s="27"/>
      <c r="I12" s="26"/>
      <c r="Q12" s="18" t="s">
        <v>16</v>
      </c>
      <c r="R12" s="19" t="s">
        <v>19</v>
      </c>
    </row>
    <row r="13" spans="1:29" ht="18" x14ac:dyDescent="0.35">
      <c r="A13" s="1"/>
      <c r="B13" s="36">
        <f>C2</f>
        <v>45292</v>
      </c>
      <c r="C13" s="17">
        <f>SUM(C3:C8)</f>
        <v>41083</v>
      </c>
      <c r="E13" s="27"/>
      <c r="P13" s="1"/>
      <c r="Q13" s="36">
        <f>C2</f>
        <v>45292</v>
      </c>
      <c r="R13" s="17">
        <f>SUM(R3:R8)</f>
        <v>73666.25</v>
      </c>
    </row>
    <row r="14" spans="1:29" ht="18" x14ac:dyDescent="0.35">
      <c r="A14" s="1"/>
      <c r="B14" s="37">
        <f>D2</f>
        <v>45323</v>
      </c>
      <c r="C14" s="17">
        <f>SUM(D3:D8)+C13</f>
        <v>232516</v>
      </c>
      <c r="E14" s="27"/>
      <c r="P14" s="1"/>
      <c r="Q14" s="37">
        <f>S2</f>
        <v>45323</v>
      </c>
      <c r="R14" s="17">
        <f>SUM(S3:S8)+R13</f>
        <v>360282.5</v>
      </c>
    </row>
    <row r="15" spans="1:29" ht="18" x14ac:dyDescent="0.35">
      <c r="A15" s="1"/>
      <c r="B15" s="37">
        <f>E2</f>
        <v>45352</v>
      </c>
      <c r="C15" s="17">
        <f>SUM(E4:E8)+C14</f>
        <v>299078</v>
      </c>
      <c r="P15" s="1"/>
      <c r="Q15" s="37">
        <f>T2</f>
        <v>45352</v>
      </c>
      <c r="R15" s="17">
        <f>SUM(T3:T8)+R14</f>
        <v>434000.65</v>
      </c>
    </row>
    <row r="16" spans="1:29" ht="18" x14ac:dyDescent="0.35">
      <c r="A16" s="1"/>
      <c r="B16" s="37">
        <f>F2</f>
        <v>45383</v>
      </c>
      <c r="C16" s="17">
        <f>SUM(F3:F8)+C15</f>
        <v>365640</v>
      </c>
      <c r="P16" s="1"/>
      <c r="Q16" s="37">
        <f>U2</f>
        <v>45383</v>
      </c>
      <c r="R16" s="17">
        <f>SUM(U3:U8)+R15</f>
        <v>507718.80000000005</v>
      </c>
    </row>
    <row r="17" spans="1:18" ht="18" x14ac:dyDescent="0.35">
      <c r="A17" s="1"/>
      <c r="B17" s="37">
        <f>G2</f>
        <v>45413</v>
      </c>
      <c r="C17" s="17">
        <f>SUM(G3:G8)+C16</f>
        <v>432202</v>
      </c>
      <c r="P17" s="1"/>
      <c r="Q17" s="37">
        <f>V2</f>
        <v>45413</v>
      </c>
      <c r="R17" s="17">
        <f>SUM(V3:V8)+R16</f>
        <v>581436.95000000007</v>
      </c>
    </row>
    <row r="18" spans="1:18" ht="18" x14ac:dyDescent="0.35">
      <c r="B18" s="37">
        <f>H2</f>
        <v>45444</v>
      </c>
      <c r="C18" s="17">
        <f>SUM(H3:H8)+C17</f>
        <v>498764</v>
      </c>
      <c r="Q18" s="37">
        <f>W2</f>
        <v>45444</v>
      </c>
      <c r="R18" s="17">
        <f>SUM(W3:W8)+R17</f>
        <v>655155.10000000009</v>
      </c>
    </row>
    <row r="19" spans="1:18" ht="18" x14ac:dyDescent="0.35">
      <c r="B19" s="37">
        <f>I2</f>
        <v>45474</v>
      </c>
      <c r="C19" s="17">
        <f>SUM(I3:I8)+C18</f>
        <v>565326</v>
      </c>
      <c r="Q19" s="36">
        <f>X2</f>
        <v>45474</v>
      </c>
      <c r="R19" s="17">
        <f>SUM(X3:X8)+R18</f>
        <v>728873.25000000012</v>
      </c>
    </row>
    <row r="20" spans="1:18" ht="18" x14ac:dyDescent="0.35">
      <c r="B20" s="37">
        <f>J2</f>
        <v>45505</v>
      </c>
      <c r="C20" s="17">
        <f>SUM(J3:J8)+C19</f>
        <v>631888</v>
      </c>
      <c r="Q20" s="37">
        <f>Y2</f>
        <v>45505</v>
      </c>
      <c r="R20" s="17">
        <f>SUM(Y3:Y8)+R19</f>
        <v>802591.40000000014</v>
      </c>
    </row>
    <row r="21" spans="1:18" ht="18" x14ac:dyDescent="0.35">
      <c r="B21" s="37">
        <f>K2</f>
        <v>45536</v>
      </c>
      <c r="C21" s="17">
        <f>SUM(K3:K8)+C20</f>
        <v>720850</v>
      </c>
      <c r="Q21" s="37">
        <f>Z2</f>
        <v>45536</v>
      </c>
      <c r="R21" s="17">
        <f>SUM(Z3:Z8)+R20</f>
        <v>904309.55000000016</v>
      </c>
    </row>
    <row r="22" spans="1:18" ht="18" x14ac:dyDescent="0.35">
      <c r="B22" s="37">
        <f>L2</f>
        <v>45566</v>
      </c>
      <c r="C22" s="17">
        <f>SUM(L3:L8)+C21</f>
        <v>746583</v>
      </c>
      <c r="Q22" s="37">
        <f>AA2</f>
        <v>45566</v>
      </c>
      <c r="R22" s="17">
        <f>SUM(AA3:AA8)+R21</f>
        <v>936475.80000000016</v>
      </c>
    </row>
    <row r="23" spans="1:18" ht="18" x14ac:dyDescent="0.35">
      <c r="B23" s="37">
        <f>M2</f>
        <v>45597</v>
      </c>
      <c r="C23" s="17">
        <f>SUM(M3:M8)+C22</f>
        <v>814166</v>
      </c>
      <c r="Q23" s="37">
        <f>AB2</f>
        <v>45597</v>
      </c>
      <c r="R23" s="17">
        <f>SUM(AB3:AB8)+R22</f>
        <v>1027232.0500000002</v>
      </c>
    </row>
    <row r="24" spans="1:18" ht="18" x14ac:dyDescent="0.35">
      <c r="B24" s="37">
        <f>N2</f>
        <v>45627</v>
      </c>
      <c r="C24" s="17">
        <f>SUM(N3:N8)+C23</f>
        <v>870149</v>
      </c>
      <c r="Q24" s="37">
        <f>AC2</f>
        <v>45627</v>
      </c>
      <c r="R24" s="17">
        <f>SUM(AC3:AC8)+R23</f>
        <v>1101868.3000000003</v>
      </c>
    </row>
    <row r="44" spans="2:29" ht="45" customHeight="1" x14ac:dyDescent="0.3">
      <c r="P44" s="44" t="s">
        <v>20</v>
      </c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</row>
    <row r="45" spans="2:29" ht="23.4" x14ac:dyDescent="0.3">
      <c r="B45" s="25" t="s">
        <v>2</v>
      </c>
      <c r="C45" s="25"/>
      <c r="D45" s="25"/>
      <c r="E45" s="25"/>
      <c r="P45" s="32" t="s">
        <v>10</v>
      </c>
      <c r="Q45" s="32" t="s">
        <v>9</v>
      </c>
      <c r="R45" s="39">
        <v>45292</v>
      </c>
      <c r="S45" s="39">
        <v>45323</v>
      </c>
      <c r="T45" s="39">
        <v>45352</v>
      </c>
      <c r="U45" s="39">
        <v>45383</v>
      </c>
      <c r="V45" s="39">
        <v>45413</v>
      </c>
      <c r="W45" s="39">
        <v>45444</v>
      </c>
      <c r="X45" s="39">
        <v>45474</v>
      </c>
      <c r="Y45" s="39">
        <v>45505</v>
      </c>
      <c r="Z45" s="39">
        <v>45536</v>
      </c>
      <c r="AA45" s="39">
        <v>45566</v>
      </c>
      <c r="AB45" s="39">
        <v>45597</v>
      </c>
      <c r="AC45" s="39">
        <v>45627</v>
      </c>
    </row>
    <row r="46" spans="2:29" ht="18" x14ac:dyDescent="0.35">
      <c r="P46" s="33" t="s">
        <v>11</v>
      </c>
      <c r="Q46" s="24">
        <f>B3</f>
        <v>92850</v>
      </c>
      <c r="R46" s="9">
        <v>0.35</v>
      </c>
      <c r="S46" s="9">
        <v>0.65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2:29" ht="18" x14ac:dyDescent="0.35">
      <c r="B47" s="1"/>
      <c r="C47" s="5" t="s">
        <v>17</v>
      </c>
      <c r="D47" s="20" t="s">
        <v>19</v>
      </c>
      <c r="E47" s="16" t="s">
        <v>21</v>
      </c>
      <c r="P47" s="33" t="s">
        <v>12</v>
      </c>
      <c r="Q47" s="24">
        <f>B4</f>
        <v>172996</v>
      </c>
      <c r="R47" s="28">
        <v>8.7827000000000002E-2</v>
      </c>
      <c r="S47" s="28">
        <v>0.6</v>
      </c>
      <c r="T47" s="28">
        <v>3.2000000000000001E-2</v>
      </c>
      <c r="U47" s="28">
        <v>3.2000000000000001E-2</v>
      </c>
      <c r="V47" s="28">
        <v>3.2000000000000001E-2</v>
      </c>
      <c r="W47" s="28">
        <v>3.2000000000000001E-2</v>
      </c>
      <c r="X47" s="28">
        <v>3.2000000000000001E-2</v>
      </c>
      <c r="Y47" s="28">
        <v>3.2000000000000001E-2</v>
      </c>
      <c r="Z47" s="28">
        <v>3.2000000000000001E-2</v>
      </c>
      <c r="AA47" s="28">
        <v>3.2000000000000001E-2</v>
      </c>
      <c r="AB47" s="28">
        <v>3.2000000000000001E-2</v>
      </c>
      <c r="AC47" s="28">
        <v>3.2000000000000001E-2</v>
      </c>
    </row>
    <row r="48" spans="2:29" ht="18" x14ac:dyDescent="0.35">
      <c r="B48" s="36">
        <f>C2</f>
        <v>45292</v>
      </c>
      <c r="C48" s="11">
        <f>C13</f>
        <v>41083</v>
      </c>
      <c r="D48" s="11">
        <f t="shared" ref="D48:D59" si="1">R13</f>
        <v>73666.25</v>
      </c>
      <c r="E48" s="11">
        <f>Q56</f>
        <v>45292</v>
      </c>
      <c r="P48" s="33" t="s">
        <v>13</v>
      </c>
      <c r="Q48" s="24">
        <f>B5</f>
        <v>442603</v>
      </c>
      <c r="R48" s="18"/>
      <c r="S48" s="18"/>
      <c r="T48" s="28">
        <v>0.14280000000000001</v>
      </c>
      <c r="U48" s="28">
        <v>0.14280000000000001</v>
      </c>
      <c r="V48" s="28">
        <v>0.14280000000000001</v>
      </c>
      <c r="W48" s="28">
        <v>0.14280000000000001</v>
      </c>
      <c r="X48" s="28">
        <v>0.14280000000000001</v>
      </c>
      <c r="Y48" s="28">
        <v>0.14280000000000001</v>
      </c>
      <c r="Z48" s="28">
        <v>0.15279999999999999</v>
      </c>
      <c r="AA48" s="18"/>
      <c r="AB48" s="18"/>
      <c r="AC48" s="18"/>
    </row>
    <row r="49" spans="2:29" ht="18" x14ac:dyDescent="0.35">
      <c r="B49" s="37">
        <f>D2</f>
        <v>45323</v>
      </c>
      <c r="C49" s="11">
        <f t="shared" ref="C49:C59" si="2">C14</f>
        <v>232516</v>
      </c>
      <c r="D49" s="11">
        <f t="shared" si="1"/>
        <v>360282.5</v>
      </c>
      <c r="E49" s="11">
        <f t="shared" ref="E49:E59" si="3">R57</f>
        <v>211841.31969199999</v>
      </c>
      <c r="P49" s="33" t="s">
        <v>0</v>
      </c>
      <c r="Q49" s="24">
        <f>B6</f>
        <v>67200</v>
      </c>
      <c r="R49" s="18"/>
      <c r="S49" s="18"/>
      <c r="T49" s="18"/>
      <c r="U49" s="9"/>
      <c r="V49" s="18"/>
      <c r="W49" s="18"/>
      <c r="X49" s="18"/>
      <c r="Y49" s="18"/>
      <c r="Z49" s="28">
        <v>0.33300000000000002</v>
      </c>
      <c r="AA49" s="28">
        <v>0.33300000000000002</v>
      </c>
      <c r="AB49" s="28">
        <v>0.33300000000000002</v>
      </c>
      <c r="AC49" s="18"/>
    </row>
    <row r="50" spans="2:29" ht="18" x14ac:dyDescent="0.35">
      <c r="B50" s="37">
        <f>E2</f>
        <v>45352</v>
      </c>
      <c r="C50" s="11">
        <f t="shared" si="2"/>
        <v>299078</v>
      </c>
      <c r="D50" s="11">
        <f t="shared" si="1"/>
        <v>434000.65</v>
      </c>
      <c r="E50" s="11">
        <f t="shared" si="3"/>
        <v>280580.90009200003</v>
      </c>
      <c r="P50" s="33" t="s">
        <v>14</v>
      </c>
      <c r="Q50" s="24">
        <f>B7</f>
        <v>83700</v>
      </c>
      <c r="R50" s="18"/>
      <c r="S50" s="18"/>
      <c r="T50" s="18"/>
      <c r="U50" s="18"/>
      <c r="V50" s="9"/>
      <c r="W50" s="18"/>
      <c r="X50" s="18"/>
      <c r="Y50" s="18"/>
      <c r="Z50" s="18"/>
      <c r="AA50" s="18"/>
      <c r="AB50" s="9">
        <v>0.5</v>
      </c>
      <c r="AC50" s="9">
        <v>0.5</v>
      </c>
    </row>
    <row r="51" spans="2:29" ht="18" x14ac:dyDescent="0.35">
      <c r="B51" s="37">
        <f>F2</f>
        <v>45383</v>
      </c>
      <c r="C51" s="11">
        <f t="shared" si="2"/>
        <v>365640</v>
      </c>
      <c r="D51" s="11">
        <f t="shared" si="1"/>
        <v>507718.80000000005</v>
      </c>
      <c r="E51" s="11">
        <f t="shared" si="3"/>
        <v>349320.480492</v>
      </c>
      <c r="P51" s="33" t="s">
        <v>15</v>
      </c>
      <c r="Q51" s="24">
        <f>B8</f>
        <v>10800</v>
      </c>
      <c r="R51" s="18"/>
      <c r="S51" s="18"/>
      <c r="T51" s="18"/>
      <c r="U51" s="18"/>
      <c r="V51" s="4"/>
      <c r="W51" s="9"/>
      <c r="X51" s="9"/>
      <c r="Y51" s="9"/>
      <c r="Z51" s="9"/>
      <c r="AA51" s="9"/>
      <c r="AB51" s="9"/>
      <c r="AC51" s="9">
        <v>1</v>
      </c>
    </row>
    <row r="52" spans="2:29" ht="18" x14ac:dyDescent="0.35">
      <c r="B52" s="37">
        <f>G2</f>
        <v>45413</v>
      </c>
      <c r="C52" s="11">
        <f t="shared" si="2"/>
        <v>432202</v>
      </c>
      <c r="D52" s="11">
        <f t="shared" si="1"/>
        <v>581436.95000000007</v>
      </c>
      <c r="E52" s="11">
        <f t="shared" si="3"/>
        <v>418060.06089199998</v>
      </c>
      <c r="P52" s="2" t="s">
        <v>1</v>
      </c>
      <c r="Q52" s="13">
        <f>B9</f>
        <v>870149</v>
      </c>
      <c r="R52" s="3"/>
      <c r="S52" s="3"/>
      <c r="T52" s="3"/>
      <c r="U52" s="3"/>
      <c r="V52" s="3"/>
    </row>
    <row r="53" spans="2:29" ht="18" x14ac:dyDescent="0.35">
      <c r="B53" s="37">
        <f>H2</f>
        <v>45444</v>
      </c>
      <c r="C53" s="11">
        <f t="shared" si="2"/>
        <v>498764</v>
      </c>
      <c r="D53" s="11">
        <f t="shared" si="1"/>
        <v>655155.10000000009</v>
      </c>
      <c r="E53" s="11">
        <f t="shared" si="3"/>
        <v>486799.64129199996</v>
      </c>
    </row>
    <row r="54" spans="2:29" ht="18" x14ac:dyDescent="0.35">
      <c r="B54" s="36">
        <f>I2</f>
        <v>45474</v>
      </c>
      <c r="C54" s="11">
        <f t="shared" si="2"/>
        <v>565326</v>
      </c>
      <c r="D54" s="11">
        <f t="shared" si="1"/>
        <v>728873.25000000012</v>
      </c>
      <c r="E54" s="11">
        <f t="shared" si="3"/>
        <v>555539.22169199993</v>
      </c>
    </row>
    <row r="55" spans="2:29" ht="18" x14ac:dyDescent="0.35">
      <c r="B55" s="37">
        <f>J2</f>
        <v>45505</v>
      </c>
      <c r="C55" s="11">
        <f t="shared" si="2"/>
        <v>631888</v>
      </c>
      <c r="D55" s="11">
        <f t="shared" si="1"/>
        <v>802591.40000000014</v>
      </c>
      <c r="E55" s="11">
        <f t="shared" si="3"/>
        <v>624278.80209199991</v>
      </c>
      <c r="Q55" s="18" t="s">
        <v>16</v>
      </c>
      <c r="R55" s="29" t="s">
        <v>21</v>
      </c>
    </row>
    <row r="56" spans="2:29" ht="18" x14ac:dyDescent="0.35">
      <c r="B56" s="37">
        <f>K2</f>
        <v>45536</v>
      </c>
      <c r="C56" s="11">
        <f t="shared" si="2"/>
        <v>720850</v>
      </c>
      <c r="D56" s="11">
        <f t="shared" si="1"/>
        <v>904309.55000000016</v>
      </c>
      <c r="E56" s="11">
        <f t="shared" si="3"/>
        <v>719822.01249199989</v>
      </c>
      <c r="P56" s="1"/>
      <c r="Q56" s="40">
        <f>R45</f>
        <v>45292</v>
      </c>
      <c r="R56" s="30">
        <f>(Q46*R46+Q47*R47)</f>
        <v>47691.219691999999</v>
      </c>
    </row>
    <row r="57" spans="2:29" ht="18" x14ac:dyDescent="0.35">
      <c r="B57" s="37">
        <f>L2</f>
        <v>45566</v>
      </c>
      <c r="C57" s="11">
        <f t="shared" si="2"/>
        <v>746583</v>
      </c>
      <c r="D57" s="11">
        <f t="shared" si="1"/>
        <v>936475.80000000016</v>
      </c>
      <c r="E57" s="11">
        <f t="shared" si="3"/>
        <v>747735.48449199984</v>
      </c>
      <c r="P57" s="1"/>
      <c r="Q57" s="37">
        <f>S45</f>
        <v>45323</v>
      </c>
      <c r="R57" s="30">
        <f>R56+(Q46*S46+Q47*S47)</f>
        <v>211841.31969199999</v>
      </c>
    </row>
    <row r="58" spans="2:29" ht="18" x14ac:dyDescent="0.35">
      <c r="B58" s="37">
        <f>M2</f>
        <v>45597</v>
      </c>
      <c r="C58" s="11">
        <f t="shared" si="2"/>
        <v>814166</v>
      </c>
      <c r="D58" s="11">
        <f t="shared" si="1"/>
        <v>1027232.0500000002</v>
      </c>
      <c r="E58" s="11">
        <f t="shared" si="3"/>
        <v>817498.95649199979</v>
      </c>
      <c r="P58" s="1"/>
      <c r="Q58" s="37">
        <f>T45</f>
        <v>45352</v>
      </c>
      <c r="R58" s="11">
        <f>R57+(Q47*T47+Q48*T48)</f>
        <v>280580.90009200003</v>
      </c>
    </row>
    <row r="59" spans="2:29" ht="18" x14ac:dyDescent="0.35">
      <c r="B59" s="37">
        <f>N2</f>
        <v>45627</v>
      </c>
      <c r="C59" s="11">
        <f t="shared" si="2"/>
        <v>870149</v>
      </c>
      <c r="D59" s="11">
        <f t="shared" si="1"/>
        <v>1101868.3000000003</v>
      </c>
      <c r="E59" s="11">
        <f t="shared" si="3"/>
        <v>870148.95649199979</v>
      </c>
      <c r="P59" s="1"/>
      <c r="Q59" s="37">
        <f>U45</f>
        <v>45383</v>
      </c>
      <c r="R59" s="11">
        <f>R58+(Q47*U47+Q48*U48)</f>
        <v>349320.480492</v>
      </c>
    </row>
    <row r="60" spans="2:29" ht="18" x14ac:dyDescent="0.35">
      <c r="P60" s="1"/>
      <c r="Q60" s="37">
        <f>V45</f>
        <v>45413</v>
      </c>
      <c r="R60" s="11">
        <f>R59+(Q47*V47+Q48*V48)</f>
        <v>418060.06089199998</v>
      </c>
    </row>
    <row r="61" spans="2:29" ht="18" x14ac:dyDescent="0.35">
      <c r="Q61" s="37">
        <f>W45</f>
        <v>45444</v>
      </c>
      <c r="R61" s="11">
        <f>R60+(Q47*W47+Q48*W48)</f>
        <v>486799.64129199996</v>
      </c>
    </row>
    <row r="62" spans="2:29" ht="18" x14ac:dyDescent="0.35">
      <c r="Q62" s="37">
        <f>X45</f>
        <v>45474</v>
      </c>
      <c r="R62" s="11">
        <f>R61+(Q47*X47+Q48*X48)</f>
        <v>555539.22169199993</v>
      </c>
    </row>
    <row r="63" spans="2:29" ht="18" x14ac:dyDescent="0.35">
      <c r="Q63" s="37">
        <f>Y45</f>
        <v>45505</v>
      </c>
      <c r="R63" s="11">
        <f>R62+(Q47*Y47+Q48*Y48)</f>
        <v>624278.80209199991</v>
      </c>
    </row>
    <row r="64" spans="2:29" ht="18" x14ac:dyDescent="0.35">
      <c r="Q64" s="37">
        <f>Z45</f>
        <v>45536</v>
      </c>
      <c r="R64" s="11">
        <f>R63+(Q47*Z47+Q48*Z48+Q49*Z49)</f>
        <v>719822.01249199989</v>
      </c>
    </row>
    <row r="65" spans="17:18" ht="18" x14ac:dyDescent="0.35">
      <c r="Q65" s="37">
        <f>AA45</f>
        <v>45566</v>
      </c>
      <c r="R65" s="11">
        <f>R64+(Q47*AA47+Q49*AA49)</f>
        <v>747735.48449199984</v>
      </c>
    </row>
    <row r="66" spans="17:18" ht="18" x14ac:dyDescent="0.35">
      <c r="Q66" s="37">
        <f>AB45</f>
        <v>45597</v>
      </c>
      <c r="R66" s="11">
        <f>R65+(Q47*AB47+Q49*AB49+Q50*AB50)</f>
        <v>817498.95649199979</v>
      </c>
    </row>
    <row r="67" spans="17:18" ht="18" x14ac:dyDescent="0.35">
      <c r="Q67" s="37">
        <f>AC45</f>
        <v>45627</v>
      </c>
      <c r="R67" s="11">
        <f>R66+(Q50*AC50+Q51*AC51)</f>
        <v>870148.95649199979</v>
      </c>
    </row>
    <row r="88" spans="2:14" ht="18" x14ac:dyDescent="0.3">
      <c r="B88" s="41" t="s">
        <v>3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2:14" ht="40.049999999999997" customHeight="1" x14ac:dyDescent="0.35">
      <c r="B89" s="1"/>
      <c r="C89" s="36">
        <f>C2</f>
        <v>45292</v>
      </c>
      <c r="D89" s="37">
        <f>D2</f>
        <v>45323</v>
      </c>
      <c r="E89" s="37">
        <f>E2</f>
        <v>45352</v>
      </c>
      <c r="F89" s="36">
        <f t="shared" ref="F89:K89" si="4">F2</f>
        <v>45383</v>
      </c>
      <c r="G89" s="37">
        <f t="shared" si="4"/>
        <v>45413</v>
      </c>
      <c r="H89" s="37">
        <f t="shared" si="4"/>
        <v>45444</v>
      </c>
      <c r="I89" s="36">
        <f t="shared" si="4"/>
        <v>45474</v>
      </c>
      <c r="J89" s="37">
        <f t="shared" si="4"/>
        <v>45505</v>
      </c>
      <c r="K89" s="37">
        <f t="shared" si="4"/>
        <v>45536</v>
      </c>
      <c r="L89" s="36">
        <f>L2</f>
        <v>45566</v>
      </c>
      <c r="M89" s="37">
        <f>M2</f>
        <v>45597</v>
      </c>
      <c r="N89" s="37">
        <f>N2</f>
        <v>45627</v>
      </c>
    </row>
    <row r="90" spans="2:14" ht="18" x14ac:dyDescent="0.35">
      <c r="B90" s="21" t="s">
        <v>4</v>
      </c>
      <c r="C90" s="42">
        <f>E48-D48</f>
        <v>-28374.25</v>
      </c>
      <c r="D90" s="42">
        <f>E49-D49</f>
        <v>-148441.18030800001</v>
      </c>
      <c r="E90" s="42">
        <f>E50-D50</f>
        <v>-153419.749908</v>
      </c>
      <c r="F90" s="42">
        <f>E51-D51</f>
        <v>-158398.31950800004</v>
      </c>
      <c r="G90" s="42">
        <f>E52-D52</f>
        <v>-163376.88910800009</v>
      </c>
      <c r="H90" s="42">
        <f>E53-D53</f>
        <v>-168355.45870800014</v>
      </c>
      <c r="I90" s="42">
        <f>E54-D54</f>
        <v>-173334.02830800018</v>
      </c>
      <c r="J90" s="42">
        <f>E55-D55</f>
        <v>-178312.59790800023</v>
      </c>
      <c r="K90" s="42">
        <f>E56-D56</f>
        <v>-184487.53750800027</v>
      </c>
      <c r="L90" s="42">
        <f>E57-D57</f>
        <v>-188740.31550800032</v>
      </c>
      <c r="M90" s="42">
        <f>E58-D58</f>
        <v>-209733.09350800037</v>
      </c>
      <c r="N90" s="42">
        <f>E59-D59</f>
        <v>-231719.34350800049</v>
      </c>
    </row>
    <row r="91" spans="2:14" ht="18" x14ac:dyDescent="0.35">
      <c r="B91" s="22" t="s">
        <v>5</v>
      </c>
      <c r="C91" s="43">
        <f>E48-C48</f>
        <v>4209</v>
      </c>
      <c r="D91" s="42">
        <f>E49-C49</f>
        <v>-20674.68030800001</v>
      </c>
      <c r="E91" s="42">
        <f>E50-C50</f>
        <v>-18497.099907999975</v>
      </c>
      <c r="F91" s="42">
        <f>E51-C51</f>
        <v>-16319.519507999998</v>
      </c>
      <c r="G91" s="42">
        <f>E52-C52</f>
        <v>-14141.93910800002</v>
      </c>
      <c r="H91" s="42">
        <f>E53-C53</f>
        <v>-11964.358708000043</v>
      </c>
      <c r="I91" s="42">
        <f>E54-C54</f>
        <v>-9786.7783080000663</v>
      </c>
      <c r="J91" s="42">
        <f>E55-C55</f>
        <v>-7609.1979080000892</v>
      </c>
      <c r="K91" s="42">
        <f>E56-C56</f>
        <v>-1027.9875080001075</v>
      </c>
      <c r="L91" s="43">
        <f>E57-C57</f>
        <v>1152.4844919998432</v>
      </c>
      <c r="M91" s="43">
        <f>E58-C58</f>
        <v>3332.9564919997938</v>
      </c>
      <c r="N91" s="42">
        <f>E59-C59</f>
        <v>-4.3508000206202269E-2</v>
      </c>
    </row>
    <row r="92" spans="2:14" ht="18" x14ac:dyDescent="0.35">
      <c r="B92" s="22" t="s">
        <v>6</v>
      </c>
      <c r="C92" s="23">
        <f>E48/D48</f>
        <v>0.61482700694008452</v>
      </c>
      <c r="D92" s="23">
        <f>E49/D49</f>
        <v>0.58798670402253783</v>
      </c>
      <c r="E92" s="23">
        <f>E50/D50</f>
        <v>0.64649880153866135</v>
      </c>
      <c r="F92" s="23">
        <f>E51/D51</f>
        <v>0.68801958976504307</v>
      </c>
      <c r="G92" s="23">
        <f>E52/D52</f>
        <v>0.71901185655985556</v>
      </c>
      <c r="H92" s="23">
        <f>E53/D53</f>
        <v>0.74302961434933479</v>
      </c>
      <c r="I92" s="23">
        <f>E54/D54</f>
        <v>0.76218906605778147</v>
      </c>
      <c r="J92" s="23">
        <f>E55/D55</f>
        <v>0.77782892028496664</v>
      </c>
      <c r="K92" s="23">
        <f>E56/D56</f>
        <v>0.79599072296869999</v>
      </c>
      <c r="L92" s="23">
        <f>E57/D57</f>
        <v>0.79845681489260023</v>
      </c>
      <c r="M92" s="23">
        <f>E58/D58</f>
        <v>0.79582695700742556</v>
      </c>
      <c r="N92" s="23">
        <f>E59/D59</f>
        <v>0.78970323085980387</v>
      </c>
    </row>
    <row r="93" spans="2:14" ht="18" x14ac:dyDescent="0.35">
      <c r="B93" s="22" t="s">
        <v>7</v>
      </c>
      <c r="C93" s="23">
        <f>E48/C48</f>
        <v>1.1024511355061704</v>
      </c>
      <c r="D93" s="23">
        <f>E49/C49</f>
        <v>0.91108276287223244</v>
      </c>
      <c r="E93" s="23">
        <f>E50/C50</f>
        <v>0.93815292362527514</v>
      </c>
      <c r="F93" s="23">
        <f>E51/C51</f>
        <v>0.95536724781752547</v>
      </c>
      <c r="G93" s="23">
        <f>E52/C52</f>
        <v>0.96727932978560949</v>
      </c>
      <c r="H93" s="23">
        <f>E53/C53</f>
        <v>0.97601198420896451</v>
      </c>
      <c r="I93" s="23">
        <f>E54/C54</f>
        <v>0.98268825720380792</v>
      </c>
      <c r="J93" s="23">
        <f>E55/C55</f>
        <v>0.98795799586635591</v>
      </c>
      <c r="K93" s="23">
        <f>E56/C56</f>
        <v>0.99857392313518745</v>
      </c>
      <c r="L93" s="23">
        <f>E57/C57</f>
        <v>1.0015436789908152</v>
      </c>
      <c r="M93" s="23">
        <f>E58/C58</f>
        <v>1.0040937063105064</v>
      </c>
      <c r="N93" s="23">
        <f>E59/C59</f>
        <v>0.9999999499993677</v>
      </c>
    </row>
    <row r="94" spans="2:14" ht="18" x14ac:dyDescent="0.35">
      <c r="B94" s="22" t="s">
        <v>8</v>
      </c>
      <c r="C94" s="11">
        <f>B9/C92</f>
        <v>1415274.5246677117</v>
      </c>
      <c r="D94" s="11">
        <f>B9/D92</f>
        <v>1479878.7014181307</v>
      </c>
      <c r="E94" s="11">
        <f>B9/E92</f>
        <v>1345940.6234459416</v>
      </c>
      <c r="F94" s="11">
        <f>B9/F92</f>
        <v>1264715.4426186522</v>
      </c>
      <c r="G94" s="11">
        <f>B9/G92</f>
        <v>1210201.1838348075</v>
      </c>
      <c r="H94" s="11">
        <f>B9/H92</f>
        <v>1171082.5291425062</v>
      </c>
      <c r="I94" s="11">
        <f>B9/I92</f>
        <v>1141644.5587452629</v>
      </c>
      <c r="J94" s="11">
        <f>B9/J92</f>
        <v>1118689.4409650015</v>
      </c>
      <c r="K94" s="11">
        <f>B9/K92</f>
        <v>1093164.7504065398</v>
      </c>
      <c r="L94" s="11">
        <f>B9/L92</f>
        <v>1089788.431597322</v>
      </c>
      <c r="M94" s="11">
        <f>B9/M92</f>
        <v>1093389.7027967614</v>
      </c>
      <c r="N94" s="11">
        <f>B9/N92</f>
        <v>1101868.3550941148</v>
      </c>
    </row>
  </sheetData>
  <mergeCells count="4">
    <mergeCell ref="P1:AC1"/>
    <mergeCell ref="A1:N1"/>
    <mergeCell ref="B88:N88"/>
    <mergeCell ref="P44:AC44"/>
  </mergeCells>
  <phoneticPr fontId="4" type="noConversion"/>
  <conditionalFormatting sqref="C90:N9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1:N9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N9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scale="28" orientation="portrait" r:id="rId1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Etudes de coûts</vt:lpstr>
      <vt:lpstr>'Etudes de coûts'!Print_Area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Marvyn Levin</cp:lastModifiedBy>
  <cp:lastPrinted>2024-04-14T17:39:26Z</cp:lastPrinted>
  <dcterms:created xsi:type="dcterms:W3CDTF">2023-04-01T13:34:57Z</dcterms:created>
  <dcterms:modified xsi:type="dcterms:W3CDTF">2024-04-14T18:00:57Z</dcterms:modified>
</cp:coreProperties>
</file>