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telsmann Challenge Data\Bertelsmann Technology Scholarship Program\udacity-bertelsmann-data-scholarship-master\udacity-bertelsmann-data-scholarship-master - Copy\"/>
    </mc:Choice>
  </mc:AlternateContent>
  <xr:revisionPtr revIDLastSave="0" documentId="13_ncr:1_{149B685B-FDF4-4754-82F3-B9FEAC0334E3}" xr6:coauthVersionLast="45" xr6:coauthVersionMax="45" xr10:uidLastSave="{00000000-0000-0000-0000-000000000000}"/>
  <bookViews>
    <workbookView xWindow="-108" yWindow="-108" windowWidth="23256" windowHeight="12576" firstSheet="1" activeTab="3" xr2:uid="{6FA1C5BE-55F7-427F-B1EF-36E5B746F4DD}"/>
  </bookViews>
  <sheets>
    <sheet name="LEESSON20 - Tetrahedral Dices" sheetId="1" r:id="rId1"/>
    <sheet name="LEESON20 - Normal Dices" sheetId="2" r:id="rId2"/>
    <sheet name="LEEEON20 Klout Scores" sheetId="3" r:id="rId3"/>
    <sheet name="LEESON21 Sampling Distrib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4" l="1"/>
  <c r="S12" i="4" s="1"/>
  <c r="S5" i="4"/>
  <c r="I16" i="4"/>
  <c r="I9" i="4"/>
  <c r="I11" i="4" s="1"/>
  <c r="I12" i="4" s="1"/>
  <c r="D37" i="4"/>
  <c r="D39" i="4" s="1"/>
  <c r="D31" i="4"/>
  <c r="D33" i="4" s="1"/>
  <c r="D25" i="4"/>
  <c r="D27" i="4" s="1"/>
  <c r="D19" i="4"/>
  <c r="D21" i="4" s="1"/>
  <c r="D8" i="4"/>
  <c r="R18" i="3"/>
  <c r="R19" i="3"/>
  <c r="R20" i="3"/>
  <c r="R21" i="3"/>
  <c r="R22" i="3"/>
  <c r="R23" i="3"/>
  <c r="R24" i="3"/>
  <c r="R25" i="3"/>
  <c r="R26" i="3"/>
  <c r="R17" i="3"/>
  <c r="R10" i="3"/>
  <c r="R11" i="3"/>
  <c r="R12" i="3"/>
  <c r="R13" i="3"/>
  <c r="R9" i="3"/>
  <c r="R6" i="3"/>
  <c r="F9" i="3"/>
  <c r="G16" i="3" s="1"/>
  <c r="F6" i="3"/>
  <c r="R14" i="3" l="1"/>
  <c r="G23" i="3"/>
  <c r="G24" i="3" s="1"/>
  <c r="G25" i="3" s="1"/>
  <c r="S9" i="4"/>
  <c r="I13" i="4"/>
  <c r="I18" i="4" s="1"/>
  <c r="I19" i="4" s="1"/>
  <c r="I20" i="4" s="1"/>
  <c r="R27" i="3"/>
  <c r="L16" i="3"/>
  <c r="L23" i="3"/>
  <c r="L24" i="3" s="1"/>
  <c r="L25" i="3" s="1"/>
  <c r="P28" i="2"/>
  <c r="M22" i="2"/>
  <c r="P22" i="2" s="1"/>
  <c r="M21" i="2"/>
  <c r="F22" i="2"/>
  <c r="F29" i="2"/>
  <c r="E29" i="2"/>
  <c r="D29" i="2"/>
  <c r="F28" i="2"/>
  <c r="E28" i="2"/>
  <c r="D28" i="2"/>
  <c r="H29" i="2"/>
  <c r="H28" i="2"/>
  <c r="H27" i="2"/>
  <c r="H26" i="2"/>
  <c r="H25" i="2"/>
  <c r="G29" i="2"/>
  <c r="G28" i="2"/>
  <c r="G27" i="2"/>
  <c r="G26" i="2"/>
  <c r="G25" i="2"/>
  <c r="D27" i="2"/>
  <c r="C29" i="2"/>
  <c r="C28" i="2"/>
  <c r="F27" i="2"/>
  <c r="E27" i="2"/>
  <c r="C27" i="2"/>
  <c r="F26" i="2"/>
  <c r="E26" i="2"/>
  <c r="D26" i="2"/>
  <c r="C26" i="2"/>
  <c r="H24" i="2"/>
  <c r="G24" i="2"/>
  <c r="C24" i="2"/>
  <c r="C22" i="2"/>
  <c r="H22" i="2" s="1"/>
  <c r="C21" i="2"/>
  <c r="J3" i="2"/>
  <c r="K3" i="2"/>
  <c r="L3" i="2"/>
  <c r="M3" i="2"/>
  <c r="M7" i="2"/>
  <c r="L7" i="2"/>
  <c r="K7" i="2"/>
  <c r="J7" i="2"/>
  <c r="F25" i="2"/>
  <c r="E25" i="2"/>
  <c r="D25" i="2"/>
  <c r="C25" i="2"/>
  <c r="F24" i="2"/>
  <c r="E24" i="2"/>
  <c r="D24" i="2"/>
  <c r="I7" i="2"/>
  <c r="H7" i="2"/>
  <c r="G7" i="2"/>
  <c r="F7" i="2"/>
  <c r="E7" i="2"/>
  <c r="D7" i="2"/>
  <c r="C7" i="2"/>
  <c r="I3" i="2"/>
  <c r="H3" i="2"/>
  <c r="G3" i="2"/>
  <c r="F3" i="2"/>
  <c r="E3" i="2"/>
  <c r="D3" i="2"/>
  <c r="C3" i="2"/>
  <c r="F30" i="1"/>
  <c r="E30" i="1"/>
  <c r="D30" i="1"/>
  <c r="D29" i="1"/>
  <c r="C30" i="1"/>
  <c r="F29" i="1"/>
  <c r="E29" i="1"/>
  <c r="C29" i="1"/>
  <c r="F28" i="1"/>
  <c r="E28" i="1"/>
  <c r="D28" i="1"/>
  <c r="C28" i="1"/>
  <c r="F27" i="1"/>
  <c r="E27" i="1"/>
  <c r="D27" i="1"/>
  <c r="C27" i="1"/>
  <c r="C33" i="1" s="1"/>
  <c r="C25" i="1"/>
  <c r="C24" i="1"/>
  <c r="I3" i="1"/>
  <c r="H3" i="1"/>
  <c r="G3" i="1"/>
  <c r="F3" i="1"/>
  <c r="E3" i="1"/>
  <c r="D3" i="1"/>
  <c r="C3" i="1"/>
  <c r="C7" i="1"/>
  <c r="D7" i="1"/>
  <c r="E7" i="1"/>
  <c r="F7" i="1"/>
  <c r="G7" i="1"/>
  <c r="H7" i="1"/>
  <c r="I7" i="1"/>
  <c r="I22" i="1" l="1"/>
  <c r="C32" i="1"/>
  <c r="C31" i="2"/>
  <c r="C32" i="2"/>
  <c r="F31" i="2" s="1"/>
  <c r="O7" i="2"/>
  <c r="K4" i="2" s="1"/>
  <c r="K7" i="1"/>
  <c r="I4" i="1" s="1"/>
  <c r="G4" i="1"/>
  <c r="F4" i="1"/>
  <c r="H4" i="1" l="1"/>
  <c r="C4" i="1"/>
  <c r="E4" i="1"/>
  <c r="D4" i="1"/>
  <c r="C14" i="1" s="1"/>
  <c r="H4" i="2"/>
  <c r="L4" i="2"/>
  <c r="M4" i="2"/>
  <c r="J4" i="2"/>
  <c r="E4" i="2"/>
  <c r="D4" i="2"/>
  <c r="C4" i="2"/>
  <c r="I4" i="2"/>
  <c r="G4" i="2"/>
  <c r="F4" i="2"/>
  <c r="C17" i="1"/>
  <c r="K4" i="1" l="1"/>
  <c r="O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Sisi Florensia</author>
  </authors>
  <commentList>
    <comment ref="B33" authorId="0" shapeId="0" xr:uid="{49925E0A-0942-4401-A25A-720A96A23CBF}">
      <text>
        <r>
          <rPr>
            <b/>
            <sz val="9"/>
            <color indexed="81"/>
            <rFont val="Tahoma"/>
            <family val="2"/>
          </rPr>
          <t>Sisi Florensia:</t>
        </r>
        <r>
          <rPr>
            <sz val="9"/>
            <color indexed="81"/>
            <rFont val="Tahoma"/>
            <family val="2"/>
          </rPr>
          <t xml:space="preserve">
Standard Deviations from Sampling Distribution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Sisi Florensia</author>
  </authors>
  <commentList>
    <comment ref="B32" authorId="0" shapeId="0" xr:uid="{006FAD3D-60BA-419B-8743-6F31EADE6E29}">
      <text>
        <r>
          <rPr>
            <b/>
            <sz val="9"/>
            <color indexed="81"/>
            <rFont val="Tahoma"/>
            <family val="2"/>
          </rPr>
          <t>Sisi Florensia:</t>
        </r>
        <r>
          <rPr>
            <sz val="9"/>
            <color indexed="81"/>
            <rFont val="Tahoma"/>
            <family val="2"/>
          </rPr>
          <t xml:space="preserve">
Standard Deviations from Sampling Distribution</t>
        </r>
      </text>
    </comment>
  </commentList>
</comments>
</file>

<file path=xl/sharedStrings.xml><?xml version="1.0" encoding="utf-8"?>
<sst xmlns="http://schemas.openxmlformats.org/spreadsheetml/2006/main" count="1456" uniqueCount="1136">
  <si>
    <t>4+1</t>
  </si>
  <si>
    <t>4+2</t>
  </si>
  <si>
    <t>3+2</t>
  </si>
  <si>
    <t>3+1</t>
  </si>
  <si>
    <t>4+3</t>
  </si>
  <si>
    <t>3+4</t>
  </si>
  <si>
    <t>2+3</t>
  </si>
  <si>
    <t>2+2</t>
  </si>
  <si>
    <t>2+1</t>
  </si>
  <si>
    <t>4+4</t>
  </si>
  <si>
    <t>2+4</t>
  </si>
  <si>
    <t>1+4</t>
  </si>
  <si>
    <t>1+3</t>
  </si>
  <si>
    <t>1+2</t>
  </si>
  <si>
    <t>1+1</t>
  </si>
  <si>
    <t>Count</t>
  </si>
  <si>
    <t>Total Count</t>
  </si>
  <si>
    <t>Probability</t>
  </si>
  <si>
    <t>Two Tetrahedral Dices</t>
  </si>
  <si>
    <t>Possibilities</t>
  </si>
  <si>
    <t>Probabilty average will be &gt; 3</t>
  </si>
  <si>
    <t>Mean of two dices</t>
  </si>
  <si>
    <t>Total</t>
  </si>
  <si>
    <t>Mean</t>
  </si>
  <si>
    <t>Sample Population</t>
  </si>
  <si>
    <t>Means of Samples</t>
  </si>
  <si>
    <r>
      <t>Mean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Arial"/>
        <family val="2"/>
        <scheme val="minor"/>
      </rPr>
      <t>)</t>
    </r>
  </si>
  <si>
    <r>
      <t>Standard Deviation (</t>
    </r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Arial"/>
        <family val="2"/>
        <scheme val="minor"/>
      </rPr>
      <t>)</t>
    </r>
  </si>
  <si>
    <r>
      <t>Mean (</t>
    </r>
    <r>
      <rPr>
        <b/>
        <sz val="11"/>
        <color theme="1"/>
        <rFont val="Calibri"/>
        <family val="2"/>
      </rPr>
      <t>M</t>
    </r>
    <r>
      <rPr>
        <b/>
        <sz val="11"/>
        <color theme="1"/>
        <rFont val="Arial"/>
        <family val="2"/>
        <scheme val="minor"/>
      </rPr>
      <t>)</t>
    </r>
  </si>
  <si>
    <t>Quiz 10: Calculate Standard Deviations</t>
  </si>
  <si>
    <t>Probability of sum of 2 dices at least 3</t>
  </si>
  <si>
    <r>
      <t>Standard Deviation (</t>
    </r>
    <r>
      <rPr>
        <b/>
        <sz val="11"/>
        <color theme="1"/>
        <rFont val="Calibri"/>
        <family val="2"/>
      </rPr>
      <t>SE</t>
    </r>
    <r>
      <rPr>
        <b/>
        <sz val="11"/>
        <color theme="1"/>
        <rFont val="Arial"/>
        <family val="2"/>
        <scheme val="minor"/>
      </rPr>
      <t>)</t>
    </r>
  </si>
  <si>
    <t>σ / SE</t>
  </si>
  <si>
    <t>Two Normal Dices</t>
  </si>
  <si>
    <t>5+3</t>
  </si>
  <si>
    <t>3+3</t>
  </si>
  <si>
    <t>5+1</t>
  </si>
  <si>
    <t>5+2</t>
  </si>
  <si>
    <t>6+1</t>
  </si>
  <si>
    <t>2+5</t>
  </si>
  <si>
    <t>1+6</t>
  </si>
  <si>
    <t>1+5</t>
  </si>
  <si>
    <t>2+6</t>
  </si>
  <si>
    <t>3+5</t>
  </si>
  <si>
    <t>6+2</t>
  </si>
  <si>
    <t>3+6</t>
  </si>
  <si>
    <t>4+5</t>
  </si>
  <si>
    <t>5+4</t>
  </si>
  <si>
    <t>6+3</t>
  </si>
  <si>
    <t>4+6</t>
  </si>
  <si>
    <t>5+5</t>
  </si>
  <si>
    <t>6+4</t>
  </si>
  <si>
    <t>5+6</t>
  </si>
  <si>
    <t>6+5</t>
  </si>
  <si>
    <t>6+6</t>
  </si>
  <si>
    <t>Quiz 17: Find Standard Error</t>
  </si>
  <si>
    <t>n</t>
  </si>
  <si>
    <r>
      <t xml:space="preserve">SE = </t>
    </r>
    <r>
      <rPr>
        <b/>
        <sz val="11"/>
        <color theme="1"/>
        <rFont val="Calibri"/>
        <family val="2"/>
      </rPr>
      <t>σ/(√n)</t>
    </r>
  </si>
  <si>
    <t>√n</t>
  </si>
  <si>
    <r>
      <t>Std Deviation (</t>
    </r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Arial"/>
        <family val="2"/>
        <scheme val="minor"/>
      </rPr>
      <t>)</t>
    </r>
  </si>
  <si>
    <t>SE = σ/(√n)</t>
  </si>
  <si>
    <t>Quiz 19: Standard Error for 5 Dices</t>
  </si>
  <si>
    <t>Quiz 23: M&amp;M and Central Limit Theorem (CLT)</t>
  </si>
  <si>
    <t>Item#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</si>
  <si>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</si>
  <si>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</si>
  <si>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</si>
  <si>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</si>
  <si>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</si>
  <si>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</si>
  <si>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</si>
  <si>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</si>
  <si>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</si>
  <si>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</si>
  <si>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</si>
  <si>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</si>
  <si>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</si>
  <si>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</si>
  <si>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</si>
  <si>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</si>
  <si>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</si>
  <si>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</si>
  <si>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</si>
  <si>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</si>
  <si>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</si>
  <si>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</si>
  <si>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</si>
  <si>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</si>
  <si>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</si>
  <si>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</si>
  <si>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</si>
  <si>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</si>
  <si>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</si>
  <si>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</si>
  <si>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</si>
  <si>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</si>
  <si>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</si>
  <si>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</si>
  <si>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</si>
  <si>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</si>
  <si>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</si>
  <si>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</si>
  <si>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</si>
  <si>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</si>
  <si>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</si>
  <si>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</si>
  <si>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</si>
  <si>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</si>
  <si>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</si>
  <si>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</si>
  <si>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</si>
  <si>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</si>
  <si>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</si>
  <si>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</si>
  <si>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</si>
  <si>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</si>
  <si>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</si>
  <si>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</si>
  <si>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</si>
  <si>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</si>
  <si>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</si>
  <si>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</si>
  <si>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</si>
  <si>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</si>
  <si>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</si>
  <si>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</si>
  <si>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</si>
  <si>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</si>
  <si>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</si>
  <si>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</si>
  <si>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</si>
  <si>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</si>
  <si>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</si>
  <si>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</si>
  <si>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</si>
  <si>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</si>
  <si>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</si>
  <si>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</si>
  <si>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</si>
  <si>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</si>
  <si>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</si>
  <si>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</si>
  <si>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</si>
  <si>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</si>
  <si>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</si>
  <si>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</si>
  <si>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</si>
  <si>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</si>
  <si>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</si>
  <si>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</si>
  <si>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</si>
  <si>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</si>
  <si>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</si>
  <si>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</si>
  <si>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</si>
  <si>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</si>
  <si>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</si>
  <si>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</si>
  <si>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</si>
  <si>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</si>
  <si>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</si>
  <si>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</si>
  <si>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</si>
  <si>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</si>
  <si>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</si>
  <si>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</si>
  <si>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</si>
  <si>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</si>
  <si>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</si>
  <si>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</si>
  <si>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</si>
  <si>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</si>
  <si>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</si>
  <si>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</si>
  <si>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</si>
  <si>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</si>
  <si>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</si>
  <si>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</si>
  <si>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</si>
  <si>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</si>
  <si>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</si>
  <si>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</si>
  <si>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</si>
  <si>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</si>
  <si>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</si>
  <si>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</si>
  <si>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</si>
  <si>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</si>
  <si>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</si>
  <si>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</si>
  <si>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</si>
  <si>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</si>
  <si>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</si>
  <si>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</si>
  <si>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</si>
  <si>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</si>
  <si>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</si>
  <si>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</si>
  <si>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</si>
  <si>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</si>
  <si>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</si>
  <si>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</si>
  <si>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</si>
  <si>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</si>
  <si>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</si>
  <si>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</si>
  <si>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</si>
  <si>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</si>
  <si>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</si>
  <si>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</si>
  <si>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</si>
  <si>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</si>
  <si>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</si>
  <si>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</si>
  <si>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</si>
  <si>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</si>
  <si>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</si>
  <si>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</si>
  <si>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</si>
  <si>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</si>
  <si>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</si>
  <si>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</si>
  <si>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</si>
  <si>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</si>
  <si>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</si>
  <si>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</si>
  <si>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</si>
  <si>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</si>
  <si>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</si>
  <si>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</si>
  <si>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</si>
  <si>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</si>
  <si>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</si>
  <si>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</si>
  <si>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</si>
  <si>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</si>
  <si>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</si>
  <si>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</si>
  <si>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</si>
  <si>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</si>
  <si>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</si>
  <si>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</si>
  <si>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</si>
  <si>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</si>
  <si>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</si>
  <si>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</si>
  <si>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</si>
  <si>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</si>
  <si>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</si>
  <si>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</si>
  <si>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</si>
  <si>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</si>
  <si>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</si>
  <si>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</si>
  <si>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</si>
  <si>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</si>
  <si>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</si>
  <si>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</si>
  <si>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</si>
  <si>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</si>
  <si>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</si>
  <si>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</si>
  <si>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</si>
  <si>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</si>
  <si>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Klout Score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</si>
  <si>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</si>
  <si>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</si>
  <si>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</si>
  <si>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</si>
  <si>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</si>
  <si>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</si>
  <si>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</si>
  <si>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</si>
  <si>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</si>
  <si>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</si>
  <si>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</si>
  <si>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</si>
  <si>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</si>
  <si>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</si>
  <si>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</si>
  <si>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</si>
  <si>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</si>
  <si>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</si>
  <si>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</si>
  <si>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</si>
  <si>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</si>
  <si>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</si>
  <si>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</si>
  <si>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</si>
  <si>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</si>
  <si>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</si>
  <si>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</si>
  <si>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</si>
  <si>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</si>
  <si>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</si>
  <si>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</si>
  <si>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</si>
  <si>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</si>
  <si>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</si>
  <si>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</si>
  <si>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</si>
  <si>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</si>
  <si>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</si>
  <si>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</si>
  <si>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</si>
  <si>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</si>
  <si>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</si>
  <si>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</si>
  <si>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</si>
  <si>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</si>
  <si>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</si>
  <si>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</si>
  <si>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</si>
  <si>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</si>
  <si>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</si>
  <si>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</si>
  <si>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</si>
  <si>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</si>
  <si>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</si>
  <si>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</si>
  <si>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</si>
  <si>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</si>
  <si>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</si>
  <si>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</si>
  <si>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</si>
  <si>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</si>
  <si>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</si>
  <si>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</si>
  <si>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</si>
  <si>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</si>
  <si>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</si>
  <si>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</si>
  <si>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</si>
  <si>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</si>
  <si>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</si>
  <si>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</si>
  <si>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</si>
  <si>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</si>
  <si>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</si>
  <si>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</si>
  <si>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</si>
  <si>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</si>
  <si>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</si>
  <si>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</si>
  <si>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</si>
  <si>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</si>
  <si>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</si>
  <si>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</si>
  <si>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</si>
  <si>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</si>
  <si>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</si>
  <si>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</si>
  <si>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</si>
  <si>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</si>
  <si>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</si>
  <si>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</si>
  <si>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</si>
  <si>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</si>
  <si>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</si>
  <si>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</si>
  <si>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</si>
  <si>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</si>
  <si>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</si>
  <si>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</si>
  <si>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</si>
  <si>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</si>
  <si>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</si>
  <si>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</si>
  <si>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</si>
  <si>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</si>
  <si>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</si>
  <si>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</si>
  <si>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</si>
  <si>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</si>
  <si>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</si>
  <si>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</si>
  <si>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</si>
  <si>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</si>
  <si>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</si>
  <si>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</si>
  <si>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</si>
  <si>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</si>
  <si>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</si>
  <si>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</si>
  <si>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</si>
  <si>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</si>
  <si>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</si>
  <si>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</si>
  <si>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</si>
  <si>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</si>
  <si>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</si>
  <si>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</si>
  <si>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</si>
  <si>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</si>
  <si>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</si>
  <si>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</si>
  <si>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</si>
  <si>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</si>
  <si>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</si>
  <si>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</si>
  <si>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</si>
  <si>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</si>
  <si>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</si>
  <si>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</si>
  <si>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</si>
  <si>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</si>
  <si>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</si>
  <si>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</si>
  <si>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</si>
  <si>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</si>
  <si>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</si>
  <si>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</si>
  <si>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</si>
  <si>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</si>
  <si>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</si>
  <si>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</si>
  <si>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</si>
  <si>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</si>
  <si>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</si>
  <si>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</si>
  <si>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</si>
  <si>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</si>
  <si>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</si>
  <si>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</si>
  <si>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</si>
  <si>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</si>
  <si>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</si>
  <si>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</si>
  <si>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</si>
  <si>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</si>
  <si>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</si>
  <si>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</si>
  <si>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</si>
  <si>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</si>
  <si>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</si>
  <si>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</si>
  <si>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</si>
  <si>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</si>
  <si>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</si>
  <si>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</si>
  <si>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</si>
  <si>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</si>
  <si>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</si>
  <si>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</si>
  <si>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</si>
  <si>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</si>
  <si>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</si>
  <si>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</si>
  <si>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</si>
  <si>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</si>
  <si>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</si>
  <si>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</si>
  <si>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</si>
  <si>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</si>
  <si>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</si>
  <si>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</si>
  <si>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</si>
  <si>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</si>
  <si>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</si>
  <si>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</si>
  <si>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</si>
  <si>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</si>
  <si>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</si>
  <si>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</si>
  <si>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</si>
  <si>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</si>
  <si>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</si>
  <si>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</si>
  <si>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</si>
  <si>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</si>
  <si>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</si>
  <si>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</si>
  <si>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</si>
  <si>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</si>
  <si>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</si>
  <si>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</si>
  <si>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</si>
  <si>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</si>
  <si>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</si>
  <si>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</si>
  <si>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</si>
  <si>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</si>
  <si>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</si>
  <si>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</si>
  <si>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</si>
  <si>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</si>
  <si>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</si>
  <si>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</si>
  <si>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</si>
  <si>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</si>
  <si>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</si>
  <si>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</si>
  <si>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</si>
  <si>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</si>
  <si>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</si>
  <si>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</si>
  <si>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</si>
  <si>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</si>
  <si>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</si>
  <si>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</si>
  <si>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</si>
  <si>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</si>
  <si>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</si>
  <si>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</si>
  <si>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</si>
  <si>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</si>
  <si>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</si>
  <si>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</si>
  <si>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</si>
  <si>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</si>
  <si>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</si>
  <si>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</si>
  <si>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</si>
  <si>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</si>
  <si>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</si>
  <si>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</si>
  <si>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</si>
  <si>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</si>
  <si>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</si>
  <si>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</si>
  <si>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</si>
  <si>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</si>
  <si>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</si>
  <si>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</si>
  <si>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</si>
  <si>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</si>
  <si>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</si>
  <si>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</si>
  <si>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</si>
  <si>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</si>
  <si>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</si>
  <si>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</si>
  <si>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</si>
  <si>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</si>
  <si>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</si>
  <si>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</si>
  <si>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</si>
  <si>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</si>
  <si>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</si>
  <si>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</si>
  <si>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</si>
  <si>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</si>
  <si>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</si>
  <si>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</si>
  <si>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</si>
  <si>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</si>
  <si>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</si>
  <si>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</si>
  <si>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</si>
  <si>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</si>
  <si>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</si>
  <si>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</si>
  <si>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</si>
  <si>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</si>
  <si>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</si>
  <si>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</si>
  <si>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</si>
  <si>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</si>
  <si>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</si>
  <si>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</si>
  <si>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</si>
  <si>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</si>
  <si>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</si>
  <si>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</si>
  <si>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</si>
  <si>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</si>
  <si>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</si>
  <si>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</si>
  <si>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</si>
  <si>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</si>
  <si>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</si>
  <si>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</si>
  <si>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</si>
  <si>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</si>
  <si>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</si>
  <si>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</si>
  <si>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</si>
  <si>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</si>
  <si>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</si>
  <si>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</si>
  <si>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</si>
  <si>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</si>
  <si>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</si>
  <si>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</si>
  <si>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</si>
  <si>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</si>
  <si>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</si>
  <si>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</si>
  <si>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</si>
  <si>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</si>
  <si>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</si>
  <si>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</si>
  <si>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</si>
  <si>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</si>
  <si>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</si>
  <si>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</si>
  <si>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</si>
  <si>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</si>
  <si>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</si>
  <si>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</si>
  <si>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</si>
  <si>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</si>
  <si>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</si>
  <si>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</si>
  <si>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</si>
  <si>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</si>
  <si>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</si>
  <si>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</si>
  <si>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</si>
  <si>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</si>
  <si>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</si>
  <si>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</si>
  <si>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</si>
  <si>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</si>
  <si>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</si>
  <si>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</si>
  <si>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</si>
  <si>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</si>
  <si>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</si>
  <si>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</si>
  <si>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</si>
  <si>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</si>
  <si>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</si>
  <si>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</si>
  <si>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</si>
  <si>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</si>
  <si>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</si>
  <si>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</si>
  <si>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</si>
  <si>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</si>
  <si>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</si>
  <si>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</si>
  <si>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</si>
  <si>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</si>
  <si>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</si>
  <si>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</si>
  <si>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</si>
  <si>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</si>
  <si>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</si>
  <si>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</si>
  <si>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</si>
  <si>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</si>
  <si>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</si>
  <si>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</si>
  <si>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</si>
  <si>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</si>
  <si>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</si>
  <si>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</si>
  <si>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</si>
  <si>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</si>
  <si>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</si>
  <si>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</si>
  <si>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</si>
  <si>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</si>
  <si>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</si>
  <si>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</si>
  <si>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</si>
  <si>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</si>
  <si>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</si>
  <si>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</si>
  <si>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</si>
  <si>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</si>
  <si>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</si>
  <si>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</si>
  <si>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</si>
  <si>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</si>
  <si>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</si>
  <si>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</si>
  <si>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</si>
  <si>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</si>
  <si>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</si>
  <si>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</si>
  <si>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</si>
  <si>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</si>
  <si>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</si>
  <si>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</si>
  <si>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</si>
  <si>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</si>
  <si>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</si>
  <si>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</si>
  <si>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</si>
  <si>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</si>
  <si>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</si>
  <si>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</si>
  <si>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</si>
  <si>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</si>
  <si>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</si>
  <si>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</si>
  <si>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</si>
  <si>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</si>
  <si>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</si>
  <si>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</si>
  <si>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</si>
  <si>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</si>
  <si>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</si>
  <si>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</si>
  <si>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</si>
  <si>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</si>
  <si>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</si>
  <si>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</si>
  <si>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</si>
  <si>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</si>
  <si>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</si>
  <si>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</si>
  <si>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</si>
  <si>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</si>
  <si>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</si>
  <si>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</si>
  <si>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</si>
  <si>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</si>
  <si>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</si>
  <si>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</si>
  <si>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</si>
  <si>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</si>
  <si>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</si>
  <si>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</si>
  <si>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</si>
  <si>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</si>
  <si>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</si>
  <si>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</si>
  <si>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</si>
  <si>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</si>
  <si>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</si>
  <si>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</si>
  <si>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</si>
  <si>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</si>
  <si>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</si>
  <si>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</si>
  <si>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</si>
  <si>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</si>
  <si>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</si>
  <si>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</si>
  <si>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</si>
  <si>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</si>
  <si>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</si>
  <si>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</si>
  <si>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</si>
  <si>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</si>
  <si>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</si>
  <si>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</si>
  <si>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</si>
  <si>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</si>
  <si>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</si>
  <si>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</si>
  <si>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</si>
  <si>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</si>
  <si>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</si>
  <si>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</si>
  <si>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</si>
  <si>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</si>
  <si>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</si>
  <si>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</si>
  <si>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</si>
  <si>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</si>
  <si>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</si>
  <si>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</si>
  <si>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</si>
  <si>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</si>
  <si>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</si>
  <si>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</si>
  <si>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</si>
  <si>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</si>
  <si>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</si>
  <si>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</si>
  <si>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</si>
  <si>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</si>
  <si>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</si>
  <si>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</si>
  <si>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</si>
  <si>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</si>
  <si>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</si>
  <si>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</si>
  <si>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</si>
  <si>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</si>
  <si>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</si>
  <si>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</si>
  <si>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</si>
  <si>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</si>
  <si>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</si>
  <si>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</si>
  <si>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</si>
  <si>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</si>
  <si>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</si>
  <si>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</si>
  <si>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</si>
  <si>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</si>
  <si>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</si>
  <si>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</si>
  <si>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</si>
  <si>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</si>
  <si>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</si>
  <si>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</si>
  <si>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</si>
  <si>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</si>
  <si>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</si>
  <si>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</si>
  <si>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</si>
  <si>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</si>
  <si>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</si>
  <si>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</si>
  <si>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</si>
  <si>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</si>
  <si>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</si>
  <si>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</si>
  <si>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</si>
  <si>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</si>
  <si>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</si>
  <si>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</si>
  <si>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</si>
  <si>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</si>
  <si>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</si>
  <si>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</si>
  <si>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</si>
  <si>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</si>
  <si>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</si>
  <si>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</si>
  <si>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</si>
  <si>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</si>
  <si>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</si>
  <si>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</si>
  <si>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</si>
  <si>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</si>
  <si>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</si>
  <si>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</si>
  <si>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</si>
  <si>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</si>
  <si>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</si>
  <si>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</si>
  <si>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</si>
  <si>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</si>
  <si>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</si>
  <si>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</si>
  <si>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</si>
  <si>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</si>
  <si>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</si>
  <si>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</si>
  <si>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</si>
  <si>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</si>
  <si>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</si>
  <si>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</si>
  <si>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</si>
  <si>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</si>
  <si>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</si>
  <si>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</si>
  <si>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</si>
  <si>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</si>
  <si>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</si>
  <si>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</si>
  <si>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</si>
  <si>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</si>
  <si>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</si>
  <si>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</si>
  <si>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</si>
  <si>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</si>
  <si>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</si>
  <si>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</si>
  <si>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</si>
  <si>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</si>
  <si>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</si>
  <si>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</si>
  <si>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</si>
  <si>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</si>
  <si>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</si>
  <si>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</si>
  <si>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</si>
  <si>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</si>
  <si>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</si>
  <si>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</si>
  <si>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</si>
  <si>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</si>
  <si>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</si>
  <si>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</si>
  <si>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</si>
  <si>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</si>
  <si>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</si>
  <si>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</si>
  <si>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</si>
  <si>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</si>
  <si>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</si>
  <si>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</si>
  <si>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</si>
  <si>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</si>
  <si>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</si>
  <si>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</si>
  <si>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</si>
  <si>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</si>
  <si>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</si>
  <si>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</si>
  <si>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</si>
  <si>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</si>
  <si>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</si>
  <si>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</si>
  <si>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</si>
  <si>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</si>
  <si>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</si>
  <si>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</si>
  <si>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</si>
  <si>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</si>
  <si>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</si>
  <si>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</si>
  <si>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</si>
  <si>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</si>
  <si>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</si>
  <si>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</si>
  <si>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</si>
  <si>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</si>
  <si>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</si>
  <si>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</si>
  <si>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</si>
  <si>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</si>
  <si>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</si>
  <si>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</si>
  <si>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</si>
  <si>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</si>
  <si>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</si>
  <si>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</si>
  <si>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</si>
  <si>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</si>
  <si>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</si>
  <si>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</si>
  <si>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</si>
  <si>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</si>
  <si>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</si>
  <si>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</si>
  <si>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</si>
  <si>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</si>
  <si>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</si>
  <si>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</si>
  <si>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</si>
  <si>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</si>
  <si>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</si>
  <si>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</si>
  <si>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</si>
  <si>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</si>
  <si>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</si>
  <si>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</si>
  <si>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</si>
  <si>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</si>
  <si>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</si>
  <si>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</si>
  <si>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</si>
  <si>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</si>
  <si>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</si>
  <si>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</si>
  <si>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</si>
  <si>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</si>
  <si>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</si>
  <si>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</si>
  <si>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</si>
  <si>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</si>
  <si>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</si>
  <si>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</si>
  <si>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</si>
  <si>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</si>
  <si>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</si>
  <si>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</si>
  <si>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</si>
  <si>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</si>
  <si>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</si>
  <si>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</si>
  <si>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</si>
  <si>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</si>
  <si>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</si>
  <si>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</si>
  <si>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</si>
  <si>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</si>
  <si>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</si>
  <si>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</si>
  <si>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</si>
  <si>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</si>
  <si>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</si>
  <si>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</si>
  <si>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</si>
  <si>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</si>
  <si>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</si>
  <si>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</si>
  <si>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</si>
  <si>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</si>
  <si>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</si>
  <si>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</si>
  <si>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</si>
  <si>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</si>
  <si>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</si>
  <si>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</si>
  <si>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</si>
  <si>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</si>
  <si>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</si>
  <si>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</si>
  <si>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</si>
  <si>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</si>
  <si>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</si>
  <si>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</si>
  <si>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</si>
  <si>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</si>
  <si>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</si>
  <si>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</si>
  <si>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</si>
  <si>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</si>
  <si>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</si>
  <si>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</si>
  <si>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</si>
  <si>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</si>
  <si>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</si>
  <si>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</si>
  <si>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</si>
  <si>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</si>
  <si>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</si>
  <si>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</si>
  <si>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</si>
  <si>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</si>
  <si>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</si>
  <si>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</si>
  <si>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</si>
  <si>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</si>
  <si>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</si>
  <si>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</si>
  <si>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</si>
  <si>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</si>
  <si>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</si>
  <si>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</si>
  <si>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</si>
  <si>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</si>
  <si>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</si>
  <si>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</si>
  <si>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</si>
  <si>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</si>
  <si>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</si>
  <si>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</si>
  <si>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</si>
  <si>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</si>
  <si>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</si>
  <si>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</si>
  <si>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</si>
  <si>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</si>
  <si>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</si>
  <si>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</si>
  <si>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</si>
  <si>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</si>
  <si>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</si>
  <si>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</si>
  <si>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</si>
  <si>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</si>
  <si>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</si>
  <si>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</si>
  <si>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</si>
  <si>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</si>
  <si>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</si>
  <si>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</si>
  <si>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</si>
  <si>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</si>
  <si>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</si>
  <si>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</si>
  <si>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</si>
  <si>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</si>
  <si>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</si>
  <si>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</si>
  <si>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</si>
  <si>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</si>
  <si>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</si>
  <si>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</si>
  <si>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</si>
  <si>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</si>
  <si>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</si>
  <si>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</si>
  <si>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</si>
  <si>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</si>
  <si>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</si>
  <si>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</si>
  <si>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</si>
  <si>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</si>
  <si>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</si>
  <si>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</si>
  <si>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</si>
  <si>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</si>
  <si>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</si>
  <si>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</si>
  <si>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</si>
  <si>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</si>
  <si>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</si>
  <si>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</si>
  <si>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</si>
  <si>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</si>
  <si>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</si>
  <si>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</si>
  <si>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</si>
  <si>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</si>
  <si>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</si>
  <si>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</si>
  <si>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</si>
  <si>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</si>
  <si>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</si>
  <si>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</si>
  <si>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</si>
  <si>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</si>
  <si>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</si>
  <si>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</si>
  <si>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</si>
  <si>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</si>
  <si>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</si>
  <si>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</si>
  <si>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</si>
  <si>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</si>
  <si>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</si>
  <si>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</si>
  <si>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</si>
  <si>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</si>
  <si>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</si>
  <si>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</si>
  <si>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</si>
  <si>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</si>
  <si>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</si>
  <si>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</si>
  <si>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</si>
  <si>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Quiz 27: Klout Scores of Population</t>
  </si>
  <si>
    <t>Quiz 29: Klout Sampling Distribution</t>
  </si>
  <si>
    <t>Z-Score</t>
  </si>
  <si>
    <t>Probability of &lt; score 40</t>
  </si>
  <si>
    <t>Probability of &gt; score 40</t>
  </si>
  <si>
    <t>Quiz 27-28: Sampling Distribution</t>
  </si>
  <si>
    <t>Quiz 35: Increase Sample Size</t>
  </si>
  <si>
    <t>Quiz 38: Something fun!</t>
  </si>
  <si>
    <t>Pick a number</t>
  </si>
  <si>
    <t>Pick 5 numbers</t>
  </si>
  <si>
    <t>Pick 10 numbers</t>
  </si>
  <si>
    <t>Quiz 3: Differences</t>
  </si>
  <si>
    <r>
      <t xml:space="preserve">Quiz 5: n and </t>
    </r>
    <r>
      <rPr>
        <b/>
        <sz val="11"/>
        <color theme="1"/>
        <rFont val="MS Reference Sans Serif"/>
        <family val="2"/>
      </rPr>
      <t></t>
    </r>
  </si>
  <si>
    <t></t>
  </si>
  <si>
    <t>OPTION 1</t>
  </si>
  <si>
    <t>OPTION 2</t>
  </si>
  <si>
    <t>OPTION 3</t>
  </si>
  <si>
    <t>OPTION 4</t>
  </si>
  <si>
    <t>Probability of &lt; mean 110</t>
  </si>
  <si>
    <t>Probability of &gt; mean 110</t>
  </si>
  <si>
    <t>Facebook Friends</t>
  </si>
  <si>
    <t>Quiz 8-15: Mean of Samples Means</t>
  </si>
  <si>
    <t>Quiz 16-21: Facebook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</si>
</sst>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0.0000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S Reference Sans Serif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2" borderId="0" xfId="0" applyNumberFormat="1" applyFill="1"/>
    <xf numFmtId="10" fontId="1" fillId="4" borderId="10" xfId="0" applyNumberFormat="1" applyFont="1" applyFill="1" applyBorder="1" applyAlignment="1">
      <alignment horizontal="center"/>
    </xf>
    <xf numFmtId="10" fontId="0" fillId="2" borderId="1" xfId="0" applyNumberFormat="1" applyFill="1" applyBorder="1"/>
    <xf numFmtId="10" fontId="0" fillId="2" borderId="2" xfId="0" applyNumberFormat="1" applyFill="1" applyBorder="1"/>
    <xf numFmtId="0" fontId="1" fillId="4" borderId="14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10" fontId="0" fillId="5" borderId="21" xfId="0" applyNumberFormat="1" applyFill="1" applyBorder="1"/>
    <xf numFmtId="10" fontId="0" fillId="5" borderId="22" xfId="0" applyNumberForma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4" borderId="26" xfId="0" applyFont="1" applyFill="1" applyBorder="1" applyAlignment="1">
      <alignment horizontal="center"/>
    </xf>
    <xf numFmtId="0" fontId="0" fillId="6" borderId="21" xfId="0" applyFill="1" applyBorder="1"/>
    <xf numFmtId="10" fontId="0" fillId="6" borderId="22" xfId="0" applyNumberFormat="1" applyFill="1" applyBorder="1"/>
    <xf numFmtId="0" fontId="0" fillId="2" borderId="17" xfId="0" applyFill="1" applyBorder="1"/>
    <xf numFmtId="0" fontId="0" fillId="2" borderId="16" xfId="0" applyFill="1" applyBorder="1"/>
    <xf numFmtId="0" fontId="0" fillId="2" borderId="15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1" xfId="0" applyFill="1" applyBorder="1"/>
    <xf numFmtId="0" fontId="1" fillId="2" borderId="6" xfId="0" applyFont="1" applyFill="1" applyBorder="1"/>
    <xf numFmtId="0" fontId="1" fillId="2" borderId="18" xfId="0" applyFont="1" applyFill="1" applyBorder="1"/>
    <xf numFmtId="0" fontId="0" fillId="2" borderId="13" xfId="0" applyFill="1" applyBorder="1"/>
    <xf numFmtId="0" fontId="1" fillId="2" borderId="30" xfId="0" applyFont="1" applyFill="1" applyBorder="1"/>
    <xf numFmtId="0" fontId="1" fillId="2" borderId="28" xfId="0" applyFont="1" applyFill="1" applyBorder="1"/>
    <xf numFmtId="0" fontId="0" fillId="2" borderId="28" xfId="0" applyFill="1" applyBorder="1"/>
    <xf numFmtId="0" fontId="1" fillId="2" borderId="26" xfId="0" applyFont="1" applyFill="1" applyBorder="1"/>
    <xf numFmtId="0" fontId="0" fillId="2" borderId="3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1" fillId="2" borderId="27" xfId="0" applyFont="1" applyFill="1" applyBorder="1"/>
    <xf numFmtId="0" fontId="0" fillId="2" borderId="27" xfId="0" applyFill="1" applyBorder="1"/>
    <xf numFmtId="0" fontId="1" fillId="2" borderId="0" xfId="0" applyFont="1" applyFill="1"/>
    <xf numFmtId="0" fontId="0" fillId="2" borderId="5" xfId="0" applyFill="1" applyBorder="1"/>
    <xf numFmtId="0" fontId="1" fillId="2" borderId="19" xfId="0" applyFont="1" applyFill="1" applyBorder="1"/>
    <xf numFmtId="0" fontId="0" fillId="2" borderId="21" xfId="0" applyFill="1" applyBorder="1"/>
    <xf numFmtId="0" fontId="0" fillId="2" borderId="2" xfId="0" applyFill="1" applyBorder="1"/>
    <xf numFmtId="10" fontId="0" fillId="2" borderId="0" xfId="0" applyNumberFormat="1" applyFill="1" applyBorder="1"/>
    <xf numFmtId="165" fontId="0" fillId="2" borderId="28" xfId="0" applyNumberFormat="1" applyFill="1" applyBorder="1"/>
    <xf numFmtId="165" fontId="0" fillId="2" borderId="18" xfId="0" applyNumberFormat="1" applyFill="1" applyBorder="1"/>
    <xf numFmtId="0" fontId="2" fillId="2" borderId="18" xfId="0" applyFont="1" applyFill="1" applyBorder="1" applyAlignment="1">
      <alignment horizontal="center"/>
    </xf>
    <xf numFmtId="0" fontId="0" fillId="2" borderId="32" xfId="0" applyFill="1" applyBorder="1"/>
    <xf numFmtId="10" fontId="0" fillId="2" borderId="32" xfId="0" applyNumberFormat="1" applyFill="1" applyBorder="1"/>
    <xf numFmtId="0" fontId="0" fillId="2" borderId="32" xfId="0" applyFill="1" applyBorder="1" applyAlignment="1">
      <alignment horizontal="center"/>
    </xf>
    <xf numFmtId="0" fontId="0" fillId="2" borderId="33" xfId="0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35" xfId="0" applyFont="1" applyFill="1" applyBorder="1"/>
    <xf numFmtId="10" fontId="0" fillId="2" borderId="3" xfId="0" applyNumberFormat="1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1" fillId="3" borderId="18" xfId="0" applyFont="1" applyFill="1" applyBorder="1"/>
    <xf numFmtId="0" fontId="1" fillId="3" borderId="13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5" xfId="0" applyFill="1" applyBorder="1"/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8" borderId="28" xfId="0" applyFont="1" applyFill="1" applyBorder="1"/>
    <xf numFmtId="165" fontId="0" fillId="8" borderId="28" xfId="0" applyNumberFormat="1" applyFill="1" applyBorder="1"/>
    <xf numFmtId="0" fontId="1" fillId="8" borderId="27" xfId="0" applyFont="1" applyFill="1" applyBorder="1"/>
    <xf numFmtId="0" fontId="2" fillId="10" borderId="18" xfId="0" applyFont="1" applyFill="1" applyBorder="1" applyAlignment="1">
      <alignment horizontal="center"/>
    </xf>
    <xf numFmtId="165" fontId="0" fillId="10" borderId="18" xfId="0" applyNumberFormat="1" applyFill="1" applyBorder="1"/>
    <xf numFmtId="0" fontId="2" fillId="10" borderId="28" xfId="0" applyFont="1" applyFill="1" applyBorder="1"/>
    <xf numFmtId="165" fontId="0" fillId="10" borderId="28" xfId="0" applyNumberFormat="1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27" xfId="0" applyFill="1" applyBorder="1" applyAlignment="1">
      <alignment horizontal="center"/>
    </xf>
    <xf numFmtId="0" fontId="2" fillId="8" borderId="28" xfId="0" applyFont="1" applyFill="1" applyBorder="1"/>
    <xf numFmtId="0" fontId="0" fillId="2" borderId="0" xfId="0" applyFill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46" xfId="0" applyFill="1" applyBorder="1"/>
    <xf numFmtId="0" fontId="0" fillId="2" borderId="46" xfId="0" applyFill="1" applyBorder="1" applyAlignment="1">
      <alignment horizontal="center"/>
    </xf>
    <xf numFmtId="0" fontId="0" fillId="2" borderId="47" xfId="0" applyFill="1" applyBorder="1"/>
    <xf numFmtId="0" fontId="0" fillId="2" borderId="48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0" fillId="2" borderId="49" xfId="0" applyFill="1" applyBorder="1"/>
    <xf numFmtId="0" fontId="0" fillId="2" borderId="48" xfId="0" applyFill="1" applyBorder="1"/>
    <xf numFmtId="0" fontId="1" fillId="2" borderId="18" xfId="0" applyFont="1" applyFill="1" applyBorder="1" applyAlignment="1">
      <alignment horizontal="center" vertical="center"/>
    </xf>
    <xf numFmtId="2" fontId="1" fillId="2" borderId="28" xfId="0" applyNumberFormat="1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165" fontId="1" fillId="7" borderId="28" xfId="0" applyNumberFormat="1" applyFont="1" applyFill="1" applyBorder="1" applyAlignment="1">
      <alignment horizontal="center"/>
    </xf>
    <xf numFmtId="0" fontId="0" fillId="2" borderId="50" xfId="0" applyFill="1" applyBorder="1"/>
    <xf numFmtId="0" fontId="0" fillId="2" borderId="51" xfId="0" applyFill="1" applyBorder="1"/>
    <xf numFmtId="0" fontId="0" fillId="2" borderId="51" xfId="0" applyFill="1" applyBorder="1" applyAlignment="1">
      <alignment horizontal="center"/>
    </xf>
    <xf numFmtId="0" fontId="0" fillId="2" borderId="5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53" xfId="0" applyFill="1" applyBorder="1" applyAlignment="1">
      <alignment horizontal="center"/>
    </xf>
    <xf numFmtId="0" fontId="0" fillId="2" borderId="53" xfId="0" applyFill="1" applyBorder="1"/>
    <xf numFmtId="0" fontId="1" fillId="2" borderId="27" xfId="0" applyFont="1" applyFill="1" applyBorder="1" applyAlignment="1">
      <alignment horizontal="center" vertical="center"/>
    </xf>
    <xf numFmtId="165" fontId="0" fillId="2" borderId="35" xfId="0" applyNumberForma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165" fontId="0" fillId="8" borderId="28" xfId="0" applyNumberFormat="1" applyFill="1" applyBorder="1" applyAlignment="1">
      <alignment horizontal="center"/>
    </xf>
    <xf numFmtId="165" fontId="0" fillId="8" borderId="35" xfId="0" applyNumberFormat="1" applyFill="1" applyBorder="1" applyAlignment="1">
      <alignment horizontal="center"/>
    </xf>
    <xf numFmtId="2" fontId="1" fillId="8" borderId="35" xfId="0" applyNumberFormat="1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0" fillId="2" borderId="38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0" xfId="0" applyNumberFormat="1" applyFill="1"/>
    <xf numFmtId="0" fontId="0" fillId="2" borderId="7" xfId="0" applyNumberFormat="1" applyFill="1" applyBorder="1"/>
    <xf numFmtId="0" fontId="0" fillId="2" borderId="4" xfId="0" applyNumberFormat="1" applyFill="1" applyBorder="1"/>
    <xf numFmtId="0" fontId="0" fillId="2" borderId="1" xfId="0" applyNumberFormat="1" applyFill="1" applyBorder="1"/>
    <xf numFmtId="0" fontId="0" fillId="0" borderId="0" xfId="0" applyNumberFormat="1"/>
    <xf numFmtId="0" fontId="0" fillId="2" borderId="34" xfId="0" applyFill="1" applyBorder="1"/>
    <xf numFmtId="0" fontId="1" fillId="9" borderId="13" xfId="0" applyFont="1" applyFill="1" applyBorder="1"/>
    <xf numFmtId="0" fontId="1" fillId="9" borderId="11" xfId="0" applyFont="1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45" xfId="0" applyFill="1" applyBorder="1"/>
    <xf numFmtId="0" fontId="1" fillId="2" borderId="1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2" fontId="1" fillId="8" borderId="3" xfId="0" applyNumberFormat="1" applyFon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2" fontId="1" fillId="8" borderId="6" xfId="0" applyNumberFormat="1" applyFon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11" borderId="29" xfId="0" applyFont="1" applyFill="1" applyBorder="1" applyAlignment="1">
      <alignment horizontal="center"/>
    </xf>
    <xf numFmtId="0" fontId="1" fillId="11" borderId="4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D6018B-D864-47DF-B8AA-6C95587AF9EB}"/>
            </a:ext>
          </a:extLst>
        </xdr:cNvPr>
        <xdr:cNvSpPr txBox="1"/>
      </xdr:nvSpPr>
      <xdr:spPr>
        <a:xfrm>
          <a:off x="2114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0E6B97-E087-46B7-A188-5233A5F3E814}"/>
            </a:ext>
          </a:extLst>
        </xdr:cNvPr>
        <xdr:cNvSpPr txBox="1"/>
      </xdr:nvSpPr>
      <xdr:spPr>
        <a:xfrm>
          <a:off x="49403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288A84-8F06-42DB-BA35-07A920758C7A}"/>
            </a:ext>
          </a:extLst>
        </xdr:cNvPr>
        <xdr:cNvSpPr txBox="1"/>
      </xdr:nvSpPr>
      <xdr:spPr>
        <a:xfrm>
          <a:off x="49403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48F731-5477-475F-A8D1-C5C5CA81EAB4}"/>
            </a:ext>
          </a:extLst>
        </xdr:cNvPr>
        <xdr:cNvSpPr txBox="1"/>
      </xdr:nvSpPr>
      <xdr:spPr>
        <a:xfrm>
          <a:off x="2114550" y="19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7</xdr:row>
      <xdr:rowOff>161925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B3ED93-FD26-4802-AAF4-06EE4141B5C3}"/>
            </a:ext>
          </a:extLst>
        </xdr:cNvPr>
        <xdr:cNvSpPr txBox="1"/>
      </xdr:nvSpPr>
      <xdr:spPr>
        <a:xfrm>
          <a:off x="4940300" y="1495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DEDD04-A59C-440D-8967-B73DCEE4C945}"/>
            </a:ext>
          </a:extLst>
        </xdr:cNvPr>
        <xdr:cNvSpPr txBox="1"/>
      </xdr:nvSpPr>
      <xdr:spPr>
        <a:xfrm>
          <a:off x="1924050" y="4794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647C7E-8A11-4C92-B5C1-A40C7188F918}"/>
            </a:ext>
          </a:extLst>
        </xdr:cNvPr>
        <xdr:cNvSpPr txBox="1"/>
      </xdr:nvSpPr>
      <xdr:spPr>
        <a:xfrm>
          <a:off x="2114550" y="4794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BF341EB-A076-4DB2-BF46-69684853C6AF}"/>
            </a:ext>
          </a:extLst>
        </xdr:cNvPr>
        <xdr:cNvSpPr txBox="1"/>
      </xdr:nvSpPr>
      <xdr:spPr>
        <a:xfrm>
          <a:off x="2114550" y="4794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10</xdr:row>
      <xdr:rowOff>161925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35CEC1C-5C57-4440-8DB9-34059CA9DFAF}"/>
            </a:ext>
          </a:extLst>
        </xdr:cNvPr>
        <xdr:cNvSpPr txBox="1"/>
      </xdr:nvSpPr>
      <xdr:spPr>
        <a:xfrm>
          <a:off x="4940300" y="2066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14</xdr:row>
      <xdr:rowOff>161925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336CD6-EDEA-4E56-B102-AC901E5BA6EB}"/>
            </a:ext>
          </a:extLst>
        </xdr:cNvPr>
        <xdr:cNvSpPr txBox="1"/>
      </xdr:nvSpPr>
      <xdr:spPr>
        <a:xfrm>
          <a:off x="10198100" y="2828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053D829-6FC6-45F6-A5EC-53CE2F219401}"/>
            </a:ext>
          </a:extLst>
        </xdr:cNvPr>
        <xdr:cNvSpPr txBox="1"/>
      </xdr:nvSpPr>
      <xdr:spPr>
        <a:xfrm>
          <a:off x="1019810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B64DE52-D142-4038-8B0F-B4C70C3D2284}"/>
            </a:ext>
          </a:extLst>
        </xdr:cNvPr>
        <xdr:cNvSpPr txBox="1"/>
      </xdr:nvSpPr>
      <xdr:spPr>
        <a:xfrm>
          <a:off x="1019810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32</xdr:row>
      <xdr:rowOff>161925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6066191-C433-4B66-9201-6DAFF9C5BC06}"/>
            </a:ext>
          </a:extLst>
        </xdr:cNvPr>
        <xdr:cNvSpPr txBox="1"/>
      </xdr:nvSpPr>
      <xdr:spPr>
        <a:xfrm>
          <a:off x="4940300" y="628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A97A96-0309-45AF-A9A6-4B25C19982AD}"/>
            </a:ext>
          </a:extLst>
        </xdr:cNvPr>
        <xdr:cNvSpPr txBox="1"/>
      </xdr:nvSpPr>
      <xdr:spPr>
        <a:xfrm>
          <a:off x="4940300" y="75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F9F6DD2-22AE-45E0-AED3-56F78CEF3895}"/>
            </a:ext>
          </a:extLst>
        </xdr:cNvPr>
        <xdr:cNvSpPr txBox="1"/>
      </xdr:nvSpPr>
      <xdr:spPr>
        <a:xfrm>
          <a:off x="4940300" y="75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20</xdr:row>
      <xdr:rowOff>161925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6B7B870-CE83-4EB0-B773-7669436DF7CF}"/>
            </a:ext>
          </a:extLst>
        </xdr:cNvPr>
        <xdr:cNvSpPr txBox="1"/>
      </xdr:nvSpPr>
      <xdr:spPr>
        <a:xfrm>
          <a:off x="49403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20</xdr:row>
      <xdr:rowOff>161925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9C4FA8A-5324-46AF-9F24-CEED38CAFE3B}"/>
            </a:ext>
          </a:extLst>
        </xdr:cNvPr>
        <xdr:cNvSpPr txBox="1"/>
      </xdr:nvSpPr>
      <xdr:spPr>
        <a:xfrm>
          <a:off x="49403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20</xdr:row>
      <xdr:rowOff>161925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05508B-F582-4BC0-8F56-BFA46000634A}"/>
            </a:ext>
          </a:extLst>
        </xdr:cNvPr>
        <xdr:cNvSpPr txBox="1"/>
      </xdr:nvSpPr>
      <xdr:spPr>
        <a:xfrm>
          <a:off x="49403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20</xdr:row>
      <xdr:rowOff>161925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97C940A-73A5-4C08-974B-FD5D71DFCB8F}"/>
            </a:ext>
          </a:extLst>
        </xdr:cNvPr>
        <xdr:cNvSpPr txBox="1"/>
      </xdr:nvSpPr>
      <xdr:spPr>
        <a:xfrm>
          <a:off x="49403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D360C03-1373-4A95-BF97-D2BE8D7F1719}"/>
            </a:ext>
          </a:extLst>
        </xdr:cNvPr>
        <xdr:cNvSpPr txBox="1"/>
      </xdr:nvSpPr>
      <xdr:spPr>
        <a:xfrm>
          <a:off x="4940300" y="75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FFCFAB7-33FD-4376-BFAE-790DFBE7996F}"/>
            </a:ext>
          </a:extLst>
        </xdr:cNvPr>
        <xdr:cNvSpPr txBox="1"/>
      </xdr:nvSpPr>
      <xdr:spPr>
        <a:xfrm>
          <a:off x="4940300" y="75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A38CDB9-FE2D-457B-B759-C2EAB766399F}"/>
            </a:ext>
          </a:extLst>
        </xdr:cNvPr>
        <xdr:cNvSpPr txBox="1"/>
      </xdr:nvSpPr>
      <xdr:spPr>
        <a:xfrm>
          <a:off x="4940300" y="75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96BFA50-61A6-4EF1-B480-914FEBDED70B}"/>
            </a:ext>
          </a:extLst>
        </xdr:cNvPr>
        <xdr:cNvSpPr txBox="1"/>
      </xdr:nvSpPr>
      <xdr:spPr>
        <a:xfrm>
          <a:off x="4940300" y="75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365999D-1A63-402C-8B0C-8EE0E481C289}"/>
            </a:ext>
          </a:extLst>
        </xdr:cNvPr>
        <xdr:cNvSpPr txBox="1"/>
      </xdr:nvSpPr>
      <xdr:spPr>
        <a:xfrm>
          <a:off x="494030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CF61FC2-43D3-4039-A9FB-D8A4B25166F5}"/>
            </a:ext>
          </a:extLst>
        </xdr:cNvPr>
        <xdr:cNvSpPr txBox="1"/>
      </xdr:nvSpPr>
      <xdr:spPr>
        <a:xfrm>
          <a:off x="494030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5C8C476-8F93-40E4-BFAD-96E9F617D7E4}"/>
            </a:ext>
          </a:extLst>
        </xdr:cNvPr>
        <xdr:cNvSpPr txBox="1"/>
      </xdr:nvSpPr>
      <xdr:spPr>
        <a:xfrm>
          <a:off x="494030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CB4C6C1-7707-41D2-A3F7-2FBE98424CEA}"/>
            </a:ext>
          </a:extLst>
        </xdr:cNvPr>
        <xdr:cNvSpPr txBox="1"/>
      </xdr:nvSpPr>
      <xdr:spPr>
        <a:xfrm>
          <a:off x="494030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91389C6-8F2B-46D3-879D-95531E1C089A}"/>
            </a:ext>
          </a:extLst>
        </xdr:cNvPr>
        <xdr:cNvSpPr txBox="1"/>
      </xdr:nvSpPr>
      <xdr:spPr>
        <a:xfrm>
          <a:off x="494030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978BC93-32AC-4A2C-B840-4235D06CAA35}"/>
            </a:ext>
          </a:extLst>
        </xdr:cNvPr>
        <xdr:cNvSpPr txBox="1"/>
      </xdr:nvSpPr>
      <xdr:spPr>
        <a:xfrm>
          <a:off x="494030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F11AB8F-FABA-4687-8D4E-E433F9638EA7}"/>
            </a:ext>
          </a:extLst>
        </xdr:cNvPr>
        <xdr:cNvSpPr txBox="1"/>
      </xdr:nvSpPr>
      <xdr:spPr>
        <a:xfrm>
          <a:off x="2114550" y="3435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5</xdr:col>
      <xdr:colOff>0</xdr:colOff>
      <xdr:row>16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CD24E67-861D-4045-8666-7987288591BF}"/>
            </a:ext>
          </a:extLst>
        </xdr:cNvPr>
        <xdr:cNvSpPr txBox="1"/>
      </xdr:nvSpPr>
      <xdr:spPr>
        <a:xfrm>
          <a:off x="211455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5DF3DBD-559F-4385-8E53-9F8C037E690E}"/>
            </a:ext>
          </a:extLst>
        </xdr:cNvPr>
        <xdr:cNvSpPr txBox="1"/>
      </xdr:nvSpPr>
      <xdr:spPr>
        <a:xfrm>
          <a:off x="5130800" y="285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59A35EE-D369-4268-A3DD-DDF09CFAB85E}"/>
            </a:ext>
          </a:extLst>
        </xdr:cNvPr>
        <xdr:cNvSpPr txBox="1"/>
      </xdr:nvSpPr>
      <xdr:spPr>
        <a:xfrm>
          <a:off x="5130800" y="285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52DA21D-DB8B-48E1-BDC1-9354170ACFB2}"/>
            </a:ext>
          </a:extLst>
        </xdr:cNvPr>
        <xdr:cNvSpPr txBox="1"/>
      </xdr:nvSpPr>
      <xdr:spPr>
        <a:xfrm>
          <a:off x="5130800" y="285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A3851C4-D88F-4324-B5ED-11B0C0004790}"/>
            </a:ext>
          </a:extLst>
        </xdr:cNvPr>
        <xdr:cNvSpPr txBox="1"/>
      </xdr:nvSpPr>
      <xdr:spPr>
        <a:xfrm>
          <a:off x="5130800" y="285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4E1FDA6-1579-4495-B7D7-385B7D846F72}"/>
            </a:ext>
          </a:extLst>
        </xdr:cNvPr>
        <xdr:cNvSpPr txBox="1"/>
      </xdr:nvSpPr>
      <xdr:spPr>
        <a:xfrm>
          <a:off x="6838950" y="285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536EFE3-C74E-4E22-83C7-9477719AC29F}"/>
            </a:ext>
          </a:extLst>
        </xdr:cNvPr>
        <xdr:cNvSpPr txBox="1"/>
      </xdr:nvSpPr>
      <xdr:spPr>
        <a:xfrm>
          <a:off x="6838950" y="285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7368EE3-3447-4BBA-9DA8-E61C61B91590}"/>
            </a:ext>
          </a:extLst>
        </xdr:cNvPr>
        <xdr:cNvSpPr txBox="1"/>
      </xdr:nvSpPr>
      <xdr:spPr>
        <a:xfrm>
          <a:off x="51308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87C69D3-3DBB-4913-B833-6DB7F711FA57}"/>
            </a:ext>
          </a:extLst>
        </xdr:cNvPr>
        <xdr:cNvSpPr txBox="1"/>
      </xdr:nvSpPr>
      <xdr:spPr>
        <a:xfrm>
          <a:off x="51308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FADC6F1-D68B-4AA1-8FA7-C48C5E7386AE}"/>
            </a:ext>
          </a:extLst>
        </xdr:cNvPr>
        <xdr:cNvSpPr txBox="1"/>
      </xdr:nvSpPr>
      <xdr:spPr>
        <a:xfrm>
          <a:off x="51308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E33D5CC-5DCE-4A71-843B-E0C764B76AA1}"/>
            </a:ext>
          </a:extLst>
        </xdr:cNvPr>
        <xdr:cNvSpPr txBox="1"/>
      </xdr:nvSpPr>
      <xdr:spPr>
        <a:xfrm>
          <a:off x="51308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2E2FA43-33E6-47FB-8DCD-097A497C1259}"/>
            </a:ext>
          </a:extLst>
        </xdr:cNvPr>
        <xdr:cNvSpPr txBox="1"/>
      </xdr:nvSpPr>
      <xdr:spPr>
        <a:xfrm>
          <a:off x="683895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547615F-2F22-4003-A978-2765E0E4ACEE}"/>
            </a:ext>
          </a:extLst>
        </xdr:cNvPr>
        <xdr:cNvSpPr txBox="1"/>
      </xdr:nvSpPr>
      <xdr:spPr>
        <a:xfrm>
          <a:off x="683895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E9763CE-BA37-4113-8066-C3C06DACD2FD}"/>
            </a:ext>
          </a:extLst>
        </xdr:cNvPr>
        <xdr:cNvSpPr txBox="1"/>
      </xdr:nvSpPr>
      <xdr:spPr>
        <a:xfrm>
          <a:off x="683895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BCA3502-3E5F-4292-AE08-C162438FEEE9}"/>
            </a:ext>
          </a:extLst>
        </xdr:cNvPr>
        <xdr:cNvSpPr txBox="1"/>
      </xdr:nvSpPr>
      <xdr:spPr>
        <a:xfrm>
          <a:off x="683895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27</xdr:row>
      <xdr:rowOff>161925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E4937C2-8683-4498-963E-4DBCA9F82947}"/>
            </a:ext>
          </a:extLst>
        </xdr:cNvPr>
        <xdr:cNvSpPr txBox="1"/>
      </xdr:nvSpPr>
      <xdr:spPr>
        <a:xfrm>
          <a:off x="4940300" y="533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27</xdr:row>
      <xdr:rowOff>161925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62DFAF5-4FA9-46E4-91D9-812A538263ED}"/>
            </a:ext>
          </a:extLst>
        </xdr:cNvPr>
        <xdr:cNvSpPr txBox="1"/>
      </xdr:nvSpPr>
      <xdr:spPr>
        <a:xfrm>
          <a:off x="4940300" y="533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27</xdr:row>
      <xdr:rowOff>161925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A70CD08-F239-4866-901D-B2BA327768EF}"/>
            </a:ext>
          </a:extLst>
        </xdr:cNvPr>
        <xdr:cNvSpPr txBox="1"/>
      </xdr:nvSpPr>
      <xdr:spPr>
        <a:xfrm>
          <a:off x="4940300" y="533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27</xdr:row>
      <xdr:rowOff>161925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E585B1F-59E5-4825-AD6E-C850B5492C04}"/>
            </a:ext>
          </a:extLst>
        </xdr:cNvPr>
        <xdr:cNvSpPr txBox="1"/>
      </xdr:nvSpPr>
      <xdr:spPr>
        <a:xfrm>
          <a:off x="4940300" y="533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3E355A8-EAA8-4C89-819A-932D02B61F6C}"/>
            </a:ext>
          </a:extLst>
        </xdr:cNvPr>
        <xdr:cNvSpPr txBox="1"/>
      </xdr:nvSpPr>
      <xdr:spPr>
        <a:xfrm>
          <a:off x="513080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36E4AC3-F96E-4817-B8EA-926354988216}"/>
            </a:ext>
          </a:extLst>
        </xdr:cNvPr>
        <xdr:cNvSpPr txBox="1"/>
      </xdr:nvSpPr>
      <xdr:spPr>
        <a:xfrm>
          <a:off x="513080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A307FE7-93D0-4EBD-A292-47EF70BC2AC6}"/>
            </a:ext>
          </a:extLst>
        </xdr:cNvPr>
        <xdr:cNvSpPr txBox="1"/>
      </xdr:nvSpPr>
      <xdr:spPr>
        <a:xfrm>
          <a:off x="513080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9490994-9DB4-4627-9F5B-F7996B4AFECC}"/>
            </a:ext>
          </a:extLst>
        </xdr:cNvPr>
        <xdr:cNvSpPr txBox="1"/>
      </xdr:nvSpPr>
      <xdr:spPr>
        <a:xfrm>
          <a:off x="513080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02DE2BB-E6A9-4350-BC16-9E2C1E4536D7}"/>
            </a:ext>
          </a:extLst>
        </xdr:cNvPr>
        <xdr:cNvSpPr txBox="1"/>
      </xdr:nvSpPr>
      <xdr:spPr>
        <a:xfrm>
          <a:off x="68389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346781A-DF91-4F4C-BD60-0DF111A5D733}"/>
            </a:ext>
          </a:extLst>
        </xdr:cNvPr>
        <xdr:cNvSpPr txBox="1"/>
      </xdr:nvSpPr>
      <xdr:spPr>
        <a:xfrm>
          <a:off x="68389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4C60B90-0BE6-485C-BB7D-95CB171D4B73}"/>
            </a:ext>
          </a:extLst>
        </xdr:cNvPr>
        <xdr:cNvSpPr txBox="1"/>
      </xdr:nvSpPr>
      <xdr:spPr>
        <a:xfrm>
          <a:off x="68389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68F4EDA-AE07-40FB-93E5-4F6652798ACD}"/>
            </a:ext>
          </a:extLst>
        </xdr:cNvPr>
        <xdr:cNvSpPr txBox="1"/>
      </xdr:nvSpPr>
      <xdr:spPr>
        <a:xfrm>
          <a:off x="68389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13465C4-4224-428F-8F06-88412936B3BB}"/>
            </a:ext>
          </a:extLst>
        </xdr:cNvPr>
        <xdr:cNvSpPr txBox="1"/>
      </xdr:nvSpPr>
      <xdr:spPr>
        <a:xfrm>
          <a:off x="89471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8ACD411-113A-42D1-97AB-A4DCA46C2986}"/>
            </a:ext>
          </a:extLst>
        </xdr:cNvPr>
        <xdr:cNvSpPr txBox="1"/>
      </xdr:nvSpPr>
      <xdr:spPr>
        <a:xfrm>
          <a:off x="89471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31AE9E4-29BF-4A3B-98C2-906337D2AFD2}"/>
            </a:ext>
          </a:extLst>
        </xdr:cNvPr>
        <xdr:cNvSpPr txBox="1"/>
      </xdr:nvSpPr>
      <xdr:spPr>
        <a:xfrm>
          <a:off x="89471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94794F-DC17-4624-BBBA-681CB23C6A82}"/>
            </a:ext>
          </a:extLst>
        </xdr:cNvPr>
        <xdr:cNvSpPr txBox="1"/>
      </xdr:nvSpPr>
      <xdr:spPr>
        <a:xfrm>
          <a:off x="8947150" y="536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25383A3-CDBC-4A0C-A893-3C682BF2D73D}"/>
            </a:ext>
          </a:extLst>
        </xdr:cNvPr>
        <xdr:cNvSpPr txBox="1"/>
      </xdr:nvSpPr>
      <xdr:spPr>
        <a:xfrm>
          <a:off x="2114550" y="1339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0F1D977-F99A-42AE-B8D9-9A2B201404B7}"/>
            </a:ext>
          </a:extLst>
        </xdr:cNvPr>
        <xdr:cNvSpPr txBox="1"/>
      </xdr:nvSpPr>
      <xdr:spPr>
        <a:xfrm>
          <a:off x="2114550" y="172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9</xdr:col>
      <xdr:colOff>0</xdr:colOff>
      <xdr:row>16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898327C-5C6D-41C1-9CE9-43E4E880F2DA}"/>
            </a:ext>
          </a:extLst>
        </xdr:cNvPr>
        <xdr:cNvSpPr txBox="1"/>
      </xdr:nvSpPr>
      <xdr:spPr>
        <a:xfrm>
          <a:off x="192405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AC37802-D08A-4E3F-A26D-0381244419A2}"/>
            </a:ext>
          </a:extLst>
        </xdr:cNvPr>
        <xdr:cNvSpPr txBox="1"/>
      </xdr:nvSpPr>
      <xdr:spPr>
        <a:xfrm>
          <a:off x="211455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00341AF-C464-4A5E-9423-01B7C87DB517}"/>
            </a:ext>
          </a:extLst>
        </xdr:cNvPr>
        <xdr:cNvSpPr txBox="1"/>
      </xdr:nvSpPr>
      <xdr:spPr>
        <a:xfrm>
          <a:off x="211455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8682E67-2DE5-4E3D-BA84-E9C36844E115}"/>
            </a:ext>
          </a:extLst>
        </xdr:cNvPr>
        <xdr:cNvSpPr txBox="1"/>
      </xdr:nvSpPr>
      <xdr:spPr>
        <a:xfrm>
          <a:off x="211455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B1318D6-B869-405E-A4C0-15EB8950202F}"/>
            </a:ext>
          </a:extLst>
        </xdr:cNvPr>
        <xdr:cNvSpPr txBox="1"/>
      </xdr:nvSpPr>
      <xdr:spPr>
        <a:xfrm>
          <a:off x="211455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10</xdr:col>
      <xdr:colOff>0</xdr:colOff>
      <xdr:row>25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805611A-C348-410B-8DCF-F157A3176DED}"/>
            </a:ext>
          </a:extLst>
        </xdr:cNvPr>
        <xdr:cNvSpPr txBox="1"/>
      </xdr:nvSpPr>
      <xdr:spPr>
        <a:xfrm>
          <a:off x="2114550" y="4743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10</xdr:col>
      <xdr:colOff>0</xdr:colOff>
      <xdr:row>25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D780BC5-1233-417F-96C3-6E12EC7A3B2F}"/>
            </a:ext>
          </a:extLst>
        </xdr:cNvPr>
        <xdr:cNvSpPr txBox="1"/>
      </xdr:nvSpPr>
      <xdr:spPr>
        <a:xfrm>
          <a:off x="2114550" y="4743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36DFFF-684C-4D61-AAB9-186EBD5DE4E0}"/>
            </a:ext>
          </a:extLst>
        </xdr:cNvPr>
        <xdr:cNvSpPr txBox="1"/>
      </xdr:nvSpPr>
      <xdr:spPr>
        <a:xfrm>
          <a:off x="2114550" y="1339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0D4C94-00A4-431F-9705-C6FD96797312}"/>
            </a:ext>
          </a:extLst>
        </xdr:cNvPr>
        <xdr:cNvSpPr txBox="1"/>
      </xdr:nvSpPr>
      <xdr:spPr>
        <a:xfrm>
          <a:off x="4965700" y="172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36A384-453F-473A-874B-2834978CC4E1}"/>
            </a:ext>
          </a:extLst>
        </xdr:cNvPr>
        <xdr:cNvSpPr txBox="1"/>
      </xdr:nvSpPr>
      <xdr:spPr>
        <a:xfrm>
          <a:off x="4965700" y="172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07BD1D-A59D-4572-8D53-30BF351E34A1}"/>
            </a:ext>
          </a:extLst>
        </xdr:cNvPr>
        <xdr:cNvSpPr txBox="1"/>
      </xdr:nvSpPr>
      <xdr:spPr>
        <a:xfrm>
          <a:off x="2114550" y="172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8</xdr:row>
      <xdr:rowOff>161925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61ADC61-F8F6-4274-ABC0-9F5B581E7316}"/>
            </a:ext>
          </a:extLst>
        </xdr:cNvPr>
        <xdr:cNvSpPr txBox="1"/>
      </xdr:nvSpPr>
      <xdr:spPr>
        <a:xfrm>
          <a:off x="4965700" y="150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69F786D-4D09-42C2-BBE4-1912EEC7A5E8}"/>
            </a:ext>
          </a:extLst>
        </xdr:cNvPr>
        <xdr:cNvSpPr txBox="1"/>
      </xdr:nvSpPr>
      <xdr:spPr>
        <a:xfrm>
          <a:off x="19240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570AD03-ABAD-4EDC-BDB3-E87D4F01CC5E}"/>
            </a:ext>
          </a:extLst>
        </xdr:cNvPr>
        <xdr:cNvSpPr txBox="1"/>
      </xdr:nvSpPr>
      <xdr:spPr>
        <a:xfrm>
          <a:off x="21145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ECB07D8-5B86-4ECD-A16A-9B7C5A5D223E}"/>
            </a:ext>
          </a:extLst>
        </xdr:cNvPr>
        <xdr:cNvSpPr txBox="1"/>
      </xdr:nvSpPr>
      <xdr:spPr>
        <a:xfrm>
          <a:off x="21145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161925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7FB6EF1-767F-4BB8-9A1D-D6B9AD09386A}"/>
            </a:ext>
          </a:extLst>
        </xdr:cNvPr>
        <xdr:cNvSpPr txBox="1"/>
      </xdr:nvSpPr>
      <xdr:spPr>
        <a:xfrm>
          <a:off x="4965700" y="2073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26</xdr:row>
      <xdr:rowOff>161925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52CC8A1-925A-4121-8763-208FB9635EC1}"/>
            </a:ext>
          </a:extLst>
        </xdr:cNvPr>
        <xdr:cNvSpPr txBox="1"/>
      </xdr:nvSpPr>
      <xdr:spPr>
        <a:xfrm>
          <a:off x="4965700" y="284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0B1023F-A0FD-44F8-9567-2E831BB83A67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5D3AC39-F025-4F9B-9133-1204F7FF3C1B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44</xdr:row>
      <xdr:rowOff>161925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8C8E509-E54D-46C1-91F0-11956CCD59E7}"/>
            </a:ext>
          </a:extLst>
        </xdr:cNvPr>
        <xdr:cNvSpPr txBox="1"/>
      </xdr:nvSpPr>
      <xdr:spPr>
        <a:xfrm>
          <a:off x="4965700" y="623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386265B-384B-4CF3-B774-6C045D3D58A7}"/>
            </a:ext>
          </a:extLst>
        </xdr:cNvPr>
        <xdr:cNvSpPr txBox="1"/>
      </xdr:nvSpPr>
      <xdr:spPr>
        <a:xfrm>
          <a:off x="496570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30CF693-4470-4506-8BBA-32CBD2B37D5B}"/>
            </a:ext>
          </a:extLst>
        </xdr:cNvPr>
        <xdr:cNvSpPr txBox="1"/>
      </xdr:nvSpPr>
      <xdr:spPr>
        <a:xfrm>
          <a:off x="496570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32</xdr:row>
      <xdr:rowOff>161925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CDCC2FC-F9ED-406E-8E94-C49C51D5B7AF}"/>
            </a:ext>
          </a:extLst>
        </xdr:cNvPr>
        <xdr:cNvSpPr txBox="1"/>
      </xdr:nvSpPr>
      <xdr:spPr>
        <a:xfrm>
          <a:off x="49657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32</xdr:row>
      <xdr:rowOff>161925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7A92EA8-17B8-467A-AA97-359E0F249608}"/>
            </a:ext>
          </a:extLst>
        </xdr:cNvPr>
        <xdr:cNvSpPr txBox="1"/>
      </xdr:nvSpPr>
      <xdr:spPr>
        <a:xfrm>
          <a:off x="49657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32</xdr:row>
      <xdr:rowOff>161925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D7FDCC3-F3E5-460C-B7A5-0302566B9857}"/>
            </a:ext>
          </a:extLst>
        </xdr:cNvPr>
        <xdr:cNvSpPr txBox="1"/>
      </xdr:nvSpPr>
      <xdr:spPr>
        <a:xfrm>
          <a:off x="49657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32</xdr:row>
      <xdr:rowOff>161925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DB10941-5B3D-4EB2-8720-28C7493B9532}"/>
            </a:ext>
          </a:extLst>
        </xdr:cNvPr>
        <xdr:cNvSpPr txBox="1"/>
      </xdr:nvSpPr>
      <xdr:spPr>
        <a:xfrm>
          <a:off x="4965700" y="397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4254F0C-266D-41FF-8827-5ED2BC7CF969}"/>
            </a:ext>
          </a:extLst>
        </xdr:cNvPr>
        <xdr:cNvSpPr txBox="1"/>
      </xdr:nvSpPr>
      <xdr:spPr>
        <a:xfrm>
          <a:off x="496570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D0FF46-5AC0-4043-B574-BCD48F171975}"/>
            </a:ext>
          </a:extLst>
        </xdr:cNvPr>
        <xdr:cNvSpPr txBox="1"/>
      </xdr:nvSpPr>
      <xdr:spPr>
        <a:xfrm>
          <a:off x="496570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A712997-1A5A-430B-933C-4A3AB6395252}"/>
            </a:ext>
          </a:extLst>
        </xdr:cNvPr>
        <xdr:cNvSpPr txBox="1"/>
      </xdr:nvSpPr>
      <xdr:spPr>
        <a:xfrm>
          <a:off x="496570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D1544EF-4246-43D1-8335-8B18792B5160}"/>
            </a:ext>
          </a:extLst>
        </xdr:cNvPr>
        <xdr:cNvSpPr txBox="1"/>
      </xdr:nvSpPr>
      <xdr:spPr>
        <a:xfrm>
          <a:off x="496570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1188314-17EE-4E36-938F-588C282A7A92}"/>
            </a:ext>
          </a:extLst>
        </xdr:cNvPr>
        <xdr:cNvSpPr txBox="1"/>
      </xdr:nvSpPr>
      <xdr:spPr>
        <a:xfrm>
          <a:off x="4965700" y="210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66A7543-71A2-427A-90F2-C25D765E84BE}"/>
            </a:ext>
          </a:extLst>
        </xdr:cNvPr>
        <xdr:cNvSpPr txBox="1"/>
      </xdr:nvSpPr>
      <xdr:spPr>
        <a:xfrm>
          <a:off x="4965700" y="210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F21B8DB-F1A6-4815-9600-C5D47DA35CBF}"/>
            </a:ext>
          </a:extLst>
        </xdr:cNvPr>
        <xdr:cNvSpPr txBox="1"/>
      </xdr:nvSpPr>
      <xdr:spPr>
        <a:xfrm>
          <a:off x="4965700" y="210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C832BD-2270-47FB-B5A8-5B1BE5558D33}"/>
            </a:ext>
          </a:extLst>
        </xdr:cNvPr>
        <xdr:cNvSpPr txBox="1"/>
      </xdr:nvSpPr>
      <xdr:spPr>
        <a:xfrm>
          <a:off x="4965700" y="210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9E3A523-7EBA-4FBD-BF43-FB3D44BFAD45}"/>
            </a:ext>
          </a:extLst>
        </xdr:cNvPr>
        <xdr:cNvSpPr txBox="1"/>
      </xdr:nvSpPr>
      <xdr:spPr>
        <a:xfrm>
          <a:off x="4965700" y="210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E65C94-7099-44C6-B9D5-C9ED69E9BC57}"/>
            </a:ext>
          </a:extLst>
        </xdr:cNvPr>
        <xdr:cNvSpPr txBox="1"/>
      </xdr:nvSpPr>
      <xdr:spPr>
        <a:xfrm>
          <a:off x="4965700" y="210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257B5A9-D6E6-424A-BFA1-C6BF4580DC23}"/>
            </a:ext>
          </a:extLst>
        </xdr:cNvPr>
        <xdr:cNvSpPr txBox="1"/>
      </xdr:nvSpPr>
      <xdr:spPr>
        <a:xfrm>
          <a:off x="21145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1161FA-E267-4531-BD03-C425432C757E}"/>
            </a:ext>
          </a:extLst>
        </xdr:cNvPr>
        <xdr:cNvSpPr txBox="1"/>
      </xdr:nvSpPr>
      <xdr:spPr>
        <a:xfrm>
          <a:off x="21145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F0E7411-6E6B-46B1-A924-331C22363E72}"/>
            </a:ext>
          </a:extLst>
        </xdr:cNvPr>
        <xdr:cNvSpPr txBox="1"/>
      </xdr:nvSpPr>
      <xdr:spPr>
        <a:xfrm>
          <a:off x="4965700" y="2863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EF45E84-311E-4A8C-B59E-288A3EFF6AB9}"/>
            </a:ext>
          </a:extLst>
        </xdr:cNvPr>
        <xdr:cNvSpPr txBox="1"/>
      </xdr:nvSpPr>
      <xdr:spPr>
        <a:xfrm>
          <a:off x="4965700" y="2863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C2E7649-FF10-448C-ABC1-FF5CD3A92DCD}"/>
            </a:ext>
          </a:extLst>
        </xdr:cNvPr>
        <xdr:cNvSpPr txBox="1"/>
      </xdr:nvSpPr>
      <xdr:spPr>
        <a:xfrm>
          <a:off x="4965700" y="2863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5EEDD52-7AFC-4696-9FDD-214CABB2BE51}"/>
            </a:ext>
          </a:extLst>
        </xdr:cNvPr>
        <xdr:cNvSpPr txBox="1"/>
      </xdr:nvSpPr>
      <xdr:spPr>
        <a:xfrm>
          <a:off x="4965700" y="2863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1974987-2F9D-4454-8E82-2ABF01834983}"/>
            </a:ext>
          </a:extLst>
        </xdr:cNvPr>
        <xdr:cNvSpPr txBox="1"/>
      </xdr:nvSpPr>
      <xdr:spPr>
        <a:xfrm>
          <a:off x="4965700" y="2863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9DA0AE3-B583-4399-B859-852E71C4729E}"/>
            </a:ext>
          </a:extLst>
        </xdr:cNvPr>
        <xdr:cNvSpPr txBox="1"/>
      </xdr:nvSpPr>
      <xdr:spPr>
        <a:xfrm>
          <a:off x="4965700" y="2863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E6286F5-5B89-40F6-8ABA-81FAE8215283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1DA269C-8D16-49BF-BB9C-1665AA03FDCC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099F7C7-05FF-4D51-991E-7801C264622C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F715433-DE0C-4C46-AF50-13507A2B0FAC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BABF9AA-03F3-4FBD-838B-E44F587B0B5C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8F8CD95-ED24-4E78-9C81-59715369EEEC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46118B8-449C-4134-93F1-3D4C0BB0B0AF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3254FB3-3142-4DDF-B373-F6F98B966EE3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39</xdr:row>
      <xdr:rowOff>161925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F363554-839B-45F6-8547-B33C40C5C0A4}"/>
            </a:ext>
          </a:extLst>
        </xdr:cNvPr>
        <xdr:cNvSpPr txBox="1"/>
      </xdr:nvSpPr>
      <xdr:spPr>
        <a:xfrm>
          <a:off x="4965700" y="529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39</xdr:row>
      <xdr:rowOff>161925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A0EE1C4-B740-40A6-BD16-7CE647C4B175}"/>
            </a:ext>
          </a:extLst>
        </xdr:cNvPr>
        <xdr:cNvSpPr txBox="1"/>
      </xdr:nvSpPr>
      <xdr:spPr>
        <a:xfrm>
          <a:off x="4965700" y="529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39</xdr:row>
      <xdr:rowOff>161925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296940A-9EDC-430F-9C91-C1B5E2B5A89C}"/>
            </a:ext>
          </a:extLst>
        </xdr:cNvPr>
        <xdr:cNvSpPr txBox="1"/>
      </xdr:nvSpPr>
      <xdr:spPr>
        <a:xfrm>
          <a:off x="4965700" y="529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39</xdr:row>
      <xdr:rowOff>161925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129CF21-7EB6-4E82-8B9F-901A0E7F267E}"/>
            </a:ext>
          </a:extLst>
        </xdr:cNvPr>
        <xdr:cNvSpPr txBox="1"/>
      </xdr:nvSpPr>
      <xdr:spPr>
        <a:xfrm>
          <a:off x="4965700" y="529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86B1380-3A5D-4B9C-ACC2-E6FC06CD6BB2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19B7AF7-9224-4E44-8BA9-5C10ABFC1E4C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54A828D-B531-4336-B87F-86D49A56B470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0195F04-99EE-425D-9EA2-73336FEC87EE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63F3D90-8B02-4167-81B7-101357B5FAF3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B5E2A13-C0D2-4A9E-B16C-D5FFAC299C44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5CDDB6-8F7D-4701-802A-530A483F0901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4B1AE14-9428-46C6-B14E-042EAC28ADE2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8C56C6F-B533-4F5E-9778-39AAB274043B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118E468-F283-40FC-BF7E-858C1B88CA2A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B862ED9-4566-4777-8FC0-515750105139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40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804B369-CA60-4520-9E2A-1EE4C0D53E80}"/>
            </a:ext>
          </a:extLst>
        </xdr:cNvPr>
        <xdr:cNvSpPr txBox="1"/>
      </xdr:nvSpPr>
      <xdr:spPr>
        <a:xfrm>
          <a:off x="4965700" y="5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26EE831-CEFF-4369-824E-A1C17A66FC1A}"/>
            </a:ext>
          </a:extLst>
        </xdr:cNvPr>
        <xdr:cNvSpPr txBox="1"/>
      </xdr:nvSpPr>
      <xdr:spPr>
        <a:xfrm>
          <a:off x="2114550" y="474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B6B9443-0757-4219-BDDF-D5854E97F7D3}"/>
            </a:ext>
          </a:extLst>
        </xdr:cNvPr>
        <xdr:cNvSpPr txBox="1"/>
      </xdr:nvSpPr>
      <xdr:spPr>
        <a:xfrm>
          <a:off x="2114550" y="474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7C95D59-7D19-4BBA-9659-0EAE19978014}"/>
            </a:ext>
          </a:extLst>
        </xdr:cNvPr>
        <xdr:cNvSpPr txBox="1"/>
      </xdr:nvSpPr>
      <xdr:spPr>
        <a:xfrm>
          <a:off x="496570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47AA004-6D21-4D8C-9CA0-5186C0826F6A}"/>
            </a:ext>
          </a:extLst>
        </xdr:cNvPr>
        <xdr:cNvSpPr txBox="1"/>
      </xdr:nvSpPr>
      <xdr:spPr>
        <a:xfrm>
          <a:off x="515620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055D1E3-65CE-4E7B-9F88-CA514044A644}"/>
            </a:ext>
          </a:extLst>
        </xdr:cNvPr>
        <xdr:cNvSpPr txBox="1"/>
      </xdr:nvSpPr>
      <xdr:spPr>
        <a:xfrm>
          <a:off x="515620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1C1474F-EC0B-44B8-A74F-CBC5530FCDBD}"/>
            </a:ext>
          </a:extLst>
        </xdr:cNvPr>
        <xdr:cNvSpPr txBox="1"/>
      </xdr:nvSpPr>
      <xdr:spPr>
        <a:xfrm>
          <a:off x="515620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A7B66E9-A11D-4C90-91DD-88AC182608F9}"/>
            </a:ext>
          </a:extLst>
        </xdr:cNvPr>
        <xdr:cNvSpPr txBox="1"/>
      </xdr:nvSpPr>
      <xdr:spPr>
        <a:xfrm>
          <a:off x="515620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7ADC744-9727-4CBB-8F5C-46996C090E8C}"/>
            </a:ext>
          </a:extLst>
        </xdr:cNvPr>
        <xdr:cNvSpPr txBox="1"/>
      </xdr:nvSpPr>
      <xdr:spPr>
        <a:xfrm>
          <a:off x="5156200" y="474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10F102F-D946-477E-AD72-80E74B07073F}"/>
            </a:ext>
          </a:extLst>
        </xdr:cNvPr>
        <xdr:cNvSpPr txBox="1"/>
      </xdr:nvSpPr>
      <xdr:spPr>
        <a:xfrm>
          <a:off x="5156200" y="474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4C01019-FFCF-475A-A992-DDFD5E0D10F3}"/>
            </a:ext>
          </a:extLst>
        </xdr:cNvPr>
        <xdr:cNvSpPr txBox="1"/>
      </xdr:nvSpPr>
      <xdr:spPr>
        <a:xfrm>
          <a:off x="2114550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18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07849D1-54F6-4F80-8298-FE76127AE540}"/>
            </a:ext>
          </a:extLst>
        </xdr:cNvPr>
        <xdr:cNvSpPr txBox="1"/>
      </xdr:nvSpPr>
      <xdr:spPr>
        <a:xfrm>
          <a:off x="2114550" y="1327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B20560A-2FDD-421A-BC9C-94396D2F3E80}"/>
            </a:ext>
          </a:extLst>
        </xdr:cNvPr>
        <xdr:cNvSpPr txBox="1"/>
      </xdr:nvSpPr>
      <xdr:spPr>
        <a:xfrm>
          <a:off x="2114550" y="151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14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5BE157A-1B45-4EE9-8F62-8B3391E2B027}"/>
            </a:ext>
          </a:extLst>
        </xdr:cNvPr>
        <xdr:cNvSpPr txBox="1"/>
      </xdr:nvSpPr>
      <xdr:spPr>
        <a:xfrm>
          <a:off x="2114550" y="95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18</xdr:row>
      <xdr:rowOff>161925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DCF0CEF-8F77-46D3-A331-7F447CB98313}"/>
            </a:ext>
          </a:extLst>
        </xdr:cNvPr>
        <xdr:cNvSpPr txBox="1"/>
      </xdr:nvSpPr>
      <xdr:spPr>
        <a:xfrm>
          <a:off x="4965700" y="397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18</xdr:row>
      <xdr:rowOff>161925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A5EBD74-5AA0-442F-B960-1D96DE155120}"/>
            </a:ext>
          </a:extLst>
        </xdr:cNvPr>
        <xdr:cNvSpPr txBox="1"/>
      </xdr:nvSpPr>
      <xdr:spPr>
        <a:xfrm>
          <a:off x="4965700" y="397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18</xdr:row>
      <xdr:rowOff>161925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EE08B29-F667-4C39-B34D-60030D4478F1}"/>
            </a:ext>
          </a:extLst>
        </xdr:cNvPr>
        <xdr:cNvSpPr txBox="1"/>
      </xdr:nvSpPr>
      <xdr:spPr>
        <a:xfrm>
          <a:off x="4965700" y="397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18</xdr:row>
      <xdr:rowOff>161925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318ADEF-AEF8-4694-A97B-5AC71879126B}"/>
            </a:ext>
          </a:extLst>
        </xdr:cNvPr>
        <xdr:cNvSpPr txBox="1"/>
      </xdr:nvSpPr>
      <xdr:spPr>
        <a:xfrm>
          <a:off x="4965700" y="397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F24AFEA-BF6D-46F1-9518-F5D9B6518BDF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AEB141A-59F9-4378-8127-3C9F7FAD1C73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76B73C0-8581-4180-AA49-BC4DA85EEA52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30F30C8-8387-4352-AED6-04DF2C22AB97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39E55A3-5774-4998-B832-71161FC99524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C27CCDE-BBB5-4EAD-8889-BBEFD63C0CC8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AFB2927-C796-4F3C-ADAE-AB1307E4B912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4350089-DC3E-4707-932A-2743EF443B31}"/>
            </a:ext>
          </a:extLst>
        </xdr:cNvPr>
        <xdr:cNvSpPr txBox="1"/>
      </xdr:nvSpPr>
      <xdr:spPr>
        <a:xfrm>
          <a:off x="4965700" y="40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24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258B88D-D63A-4A0B-92A3-F13D946CFCBE}"/>
            </a:ext>
          </a:extLst>
        </xdr:cNvPr>
        <xdr:cNvSpPr txBox="1"/>
      </xdr:nvSpPr>
      <xdr:spPr>
        <a:xfrm>
          <a:off x="2114550" y="34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24</xdr:row>
      <xdr:rowOff>161925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DDDA5A5-0386-4B5C-9C76-FA7DA1BD224A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24</xdr:row>
      <xdr:rowOff>161925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B5C19FD-A5B4-4D7A-8931-506FCE702E2F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24</xdr:row>
      <xdr:rowOff>161925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815D183-FCE9-45CC-BB83-BFE85FB00997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24</xdr:row>
      <xdr:rowOff>161925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8B135CE-9CF5-4702-B848-4D91AD7519D9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9459A8E4-694A-4317-945A-9C06B6BE94C1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5B097AD-66E2-4E59-85F7-C5C2B70C5306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478CEBF-0760-455F-A428-14F49F234C9D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71FFCD59-A21D-49B3-A418-C330753FB80C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57DCFF9-6BB1-4BE5-8ACC-E007CCE9DAC3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5C44CB7-8933-4050-8A13-9EF2568F0831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86A5E35-28AE-4BFB-8EED-8E6DD42000F2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39D8226-3576-4D0B-A903-7889835CA34B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30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A1F6862-7E0C-4B14-8D2C-90361517AC12}"/>
            </a:ext>
          </a:extLst>
        </xdr:cNvPr>
        <xdr:cNvSpPr txBox="1"/>
      </xdr:nvSpPr>
      <xdr:spPr>
        <a:xfrm>
          <a:off x="2114550" y="34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30</xdr:row>
      <xdr:rowOff>161925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8485AE1-23A4-48E2-BC89-5D25AC31B4D3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30</xdr:row>
      <xdr:rowOff>161925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43263D8-775D-42C7-9AAF-54F580A97360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30</xdr:row>
      <xdr:rowOff>161925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0E0EC64-847E-4F29-B8A9-A57AB07BADD2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30</xdr:row>
      <xdr:rowOff>161925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A0BD1B7-F2A4-49E8-86C5-BDF247EDC0AF}"/>
            </a:ext>
          </a:extLst>
        </xdr:cNvPr>
        <xdr:cNvSpPr txBox="1"/>
      </xdr:nvSpPr>
      <xdr:spPr>
        <a:xfrm>
          <a:off x="1924050" y="360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102F808-E3B4-48A7-86E6-910C1B1F4F86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B9C5D86-0C46-4321-885B-765A596909B1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F163955A-B6E2-41C2-BB14-02A19835043F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433A4B3C-B0AC-408F-9157-2B777014D85F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4AC2086F-CC3F-47EA-AA79-8DA46F5BFCC8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92E6A11-4FB7-45B3-A1D3-D7BA53C692CF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22733562-A6E3-4ECD-A418-EEAD01D0B430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5A7CDB30-C703-43DD-933C-025E95DF8AF1}"/>
            </a:ext>
          </a:extLst>
        </xdr:cNvPr>
        <xdr:cNvSpPr txBox="1"/>
      </xdr:nvSpPr>
      <xdr:spPr>
        <a:xfrm>
          <a:off x="1924050" y="363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</xdr:col>
      <xdr:colOff>0</xdr:colOff>
      <xdr:row>36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FC7014A-11FD-441B-ACC0-6B8BD241E56D}"/>
            </a:ext>
          </a:extLst>
        </xdr:cNvPr>
        <xdr:cNvSpPr txBox="1"/>
      </xdr:nvSpPr>
      <xdr:spPr>
        <a:xfrm>
          <a:off x="2114550" y="457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36</xdr:row>
      <xdr:rowOff>161925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0ED7580-5F51-424E-A3F1-C39091F88656}"/>
            </a:ext>
          </a:extLst>
        </xdr:cNvPr>
        <xdr:cNvSpPr txBox="1"/>
      </xdr:nvSpPr>
      <xdr:spPr>
        <a:xfrm>
          <a:off x="19240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36</xdr:row>
      <xdr:rowOff>161925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26DC2AF-D4D7-42B9-80DE-7E3D09078282}"/>
            </a:ext>
          </a:extLst>
        </xdr:cNvPr>
        <xdr:cNvSpPr txBox="1"/>
      </xdr:nvSpPr>
      <xdr:spPr>
        <a:xfrm>
          <a:off x="19240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36</xdr:row>
      <xdr:rowOff>161925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8E76BB0B-0C0C-48A6-A3F6-6213DC4B3922}"/>
            </a:ext>
          </a:extLst>
        </xdr:cNvPr>
        <xdr:cNvSpPr txBox="1"/>
      </xdr:nvSpPr>
      <xdr:spPr>
        <a:xfrm>
          <a:off x="19240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36</xdr:row>
      <xdr:rowOff>161925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42D7750-286B-4D1C-9DFD-ECBD20094412}"/>
            </a:ext>
          </a:extLst>
        </xdr:cNvPr>
        <xdr:cNvSpPr txBox="1"/>
      </xdr:nvSpPr>
      <xdr:spPr>
        <a:xfrm>
          <a:off x="19240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A69AC59-36FF-45D1-A63A-F6581161A100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2DAF3DB-A235-4D38-8A9D-5CF09EF41F47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4E68062-37EF-400F-8FAE-EDA1488E622A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40CCA5F-9349-450D-824A-5A5AFE804B7D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5130466-4B7E-4489-B452-B13A3D78EE7D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6DBA1DF-00CA-4D10-8E5C-E334C6EE3B60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FC11AC5-1F9A-4373-8301-D0974B161FD1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93603E74-82AF-4366-9D78-C76A45962798}"/>
            </a:ext>
          </a:extLst>
        </xdr:cNvPr>
        <xdr:cNvSpPr txBox="1"/>
      </xdr:nvSpPr>
      <xdr:spPr>
        <a:xfrm>
          <a:off x="1924050" y="476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E9CBE2A-2648-48C3-A925-8CC19BCF59EA}"/>
            </a:ext>
          </a:extLst>
        </xdr:cNvPr>
        <xdr:cNvSpPr txBox="1"/>
      </xdr:nvSpPr>
      <xdr:spPr>
        <a:xfrm>
          <a:off x="2114550" y="1327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A0390B1-C9CD-4A3D-BA31-28819410B365}"/>
            </a:ext>
          </a:extLst>
        </xdr:cNvPr>
        <xdr:cNvSpPr txBox="1"/>
      </xdr:nvSpPr>
      <xdr:spPr>
        <a:xfrm>
          <a:off x="2114550" y="151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5536F771-AFB4-456E-A0FD-296D08FA1EF0}"/>
            </a:ext>
          </a:extLst>
        </xdr:cNvPr>
        <xdr:cNvSpPr txBox="1"/>
      </xdr:nvSpPr>
      <xdr:spPr>
        <a:xfrm>
          <a:off x="2114550" y="95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8</xdr:row>
      <xdr:rowOff>161925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C5F23B4-608B-46CC-A064-080CEDB4A288}"/>
            </a:ext>
          </a:extLst>
        </xdr:cNvPr>
        <xdr:cNvSpPr txBox="1"/>
      </xdr:nvSpPr>
      <xdr:spPr>
        <a:xfrm>
          <a:off x="1924050" y="476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8</xdr:row>
      <xdr:rowOff>161925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DA18642-25F0-40AB-8B30-7B5835C04D7B}"/>
            </a:ext>
          </a:extLst>
        </xdr:cNvPr>
        <xdr:cNvSpPr txBox="1"/>
      </xdr:nvSpPr>
      <xdr:spPr>
        <a:xfrm>
          <a:off x="1924050" y="476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8</xdr:row>
      <xdr:rowOff>161925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968D0A6C-C861-4F88-9590-14B9F1ACF725}"/>
            </a:ext>
          </a:extLst>
        </xdr:cNvPr>
        <xdr:cNvSpPr txBox="1"/>
      </xdr:nvSpPr>
      <xdr:spPr>
        <a:xfrm>
          <a:off x="1924050" y="476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8</xdr:row>
      <xdr:rowOff>161925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8AF7F8B-D7D2-4464-9392-386557DE0036}"/>
            </a:ext>
          </a:extLst>
        </xdr:cNvPr>
        <xdr:cNvSpPr txBox="1"/>
      </xdr:nvSpPr>
      <xdr:spPr>
        <a:xfrm>
          <a:off x="1924050" y="476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90F725E2-4BB5-4D95-9E95-B9FC21376F3A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E08CCF99-6FC4-4FCF-9C66-C98983FFF53C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C44D63D-1DEB-453A-BE5C-B4139D2852D0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F82406F6-4462-4A51-AA09-0A66C9BA3EBE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541A75E-3150-4E9A-9F1D-046E83055F7B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8132FA55-9CA9-4DCF-9BC4-80BC182BC482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37966F8E-BBA2-4855-BF57-FA2252CF8464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E72920E9-56F6-436C-9AFD-D113E8643633}"/>
            </a:ext>
          </a:extLst>
        </xdr:cNvPr>
        <xdr:cNvSpPr txBox="1"/>
      </xdr:nvSpPr>
      <xdr:spPr>
        <a:xfrm>
          <a:off x="1924050" y="478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5</xdr:row>
      <xdr:rowOff>161925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F9FE7E4-82DB-46A3-89D2-BD864A7A1E81}"/>
            </a:ext>
          </a:extLst>
        </xdr:cNvPr>
        <xdr:cNvSpPr txBox="1"/>
      </xdr:nvSpPr>
      <xdr:spPr>
        <a:xfrm>
          <a:off x="4965700" y="167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5</xdr:row>
      <xdr:rowOff>161925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CBC90CE-A6A1-4578-9EE1-F4B17B83D716}"/>
            </a:ext>
          </a:extLst>
        </xdr:cNvPr>
        <xdr:cNvSpPr txBox="1"/>
      </xdr:nvSpPr>
      <xdr:spPr>
        <a:xfrm>
          <a:off x="4965700" y="167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5</xdr:row>
      <xdr:rowOff>161925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D4A0C58-B553-482F-B28A-8A8A9D00399D}"/>
            </a:ext>
          </a:extLst>
        </xdr:cNvPr>
        <xdr:cNvSpPr txBox="1"/>
      </xdr:nvSpPr>
      <xdr:spPr>
        <a:xfrm>
          <a:off x="4965700" y="167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5</xdr:row>
      <xdr:rowOff>161925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C5C2416-CB1A-483A-95BC-C7CF9193990C}"/>
            </a:ext>
          </a:extLst>
        </xdr:cNvPr>
        <xdr:cNvSpPr txBox="1"/>
      </xdr:nvSpPr>
      <xdr:spPr>
        <a:xfrm>
          <a:off x="4965700" y="167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5</xdr:row>
      <xdr:rowOff>161925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517275D-6E29-4DCA-B73E-CC9BD20DAEE0}"/>
            </a:ext>
          </a:extLst>
        </xdr:cNvPr>
        <xdr:cNvSpPr txBox="1"/>
      </xdr:nvSpPr>
      <xdr:spPr>
        <a:xfrm>
          <a:off x="4965700" y="1679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15</xdr:row>
      <xdr:rowOff>161925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8AE336BF-233C-4437-94EA-ABE2A54CA734}"/>
            </a:ext>
          </a:extLst>
        </xdr:cNvPr>
        <xdr:cNvSpPr txBox="1"/>
      </xdr:nvSpPr>
      <xdr:spPr>
        <a:xfrm>
          <a:off x="496570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7BDECCC-74CB-4512-958A-BF6AE9470B44}"/>
            </a:ext>
          </a:extLst>
        </xdr:cNvPr>
        <xdr:cNvSpPr txBox="1"/>
      </xdr:nvSpPr>
      <xdr:spPr>
        <a:xfrm>
          <a:off x="515620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15</xdr:row>
      <xdr:rowOff>161925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E073B22-DC80-4D04-B431-A80B05BCECFE}"/>
            </a:ext>
          </a:extLst>
        </xdr:cNvPr>
        <xdr:cNvSpPr txBox="1"/>
      </xdr:nvSpPr>
      <xdr:spPr>
        <a:xfrm>
          <a:off x="496570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15</xdr:row>
      <xdr:rowOff>161925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4916B83-6682-4106-8FA3-774CB27650CA}"/>
            </a:ext>
          </a:extLst>
        </xdr:cNvPr>
        <xdr:cNvSpPr txBox="1"/>
      </xdr:nvSpPr>
      <xdr:spPr>
        <a:xfrm>
          <a:off x="496570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15</xdr:row>
      <xdr:rowOff>161925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B55E67E1-2EFC-4B71-81B3-3FE7EC964404}"/>
            </a:ext>
          </a:extLst>
        </xdr:cNvPr>
        <xdr:cNvSpPr txBox="1"/>
      </xdr:nvSpPr>
      <xdr:spPr>
        <a:xfrm>
          <a:off x="496570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15</xdr:row>
      <xdr:rowOff>161925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FB0FBDED-9141-403D-BE86-F3CB659EA25E}"/>
            </a:ext>
          </a:extLst>
        </xdr:cNvPr>
        <xdr:cNvSpPr txBox="1"/>
      </xdr:nvSpPr>
      <xdr:spPr>
        <a:xfrm>
          <a:off x="496570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85ED97F-2A87-4D69-B656-E39E35310F09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B04F3243-9DD0-42FB-BBF8-163A167E35FF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4103109-BC3C-4A68-A944-75AB13AEC0E6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D2F8C74-8538-4480-9780-1110E62F2F96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A00F439-9B22-4336-B379-D9837CE1497B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C6659EEE-225C-4BA4-A944-669736A5C496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F8D6449-9E8A-4E5E-B084-EA42D7D287CF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F9ECE58-7903-4F3F-882F-59E409036BD2}"/>
            </a:ext>
          </a:extLst>
        </xdr:cNvPr>
        <xdr:cNvSpPr txBox="1"/>
      </xdr:nvSpPr>
      <xdr:spPr>
        <a:xfrm>
          <a:off x="496570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12</xdr:row>
      <xdr:rowOff>161925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6656B17-60A4-4744-9B06-2585CD04CD75}"/>
            </a:ext>
          </a:extLst>
        </xdr:cNvPr>
        <xdr:cNvSpPr txBox="1"/>
      </xdr:nvSpPr>
      <xdr:spPr>
        <a:xfrm>
          <a:off x="496570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12</xdr:row>
      <xdr:rowOff>161925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256BD84-2CFE-49FD-96A2-37A9E143C390}"/>
            </a:ext>
          </a:extLst>
        </xdr:cNvPr>
        <xdr:cNvSpPr txBox="1"/>
      </xdr:nvSpPr>
      <xdr:spPr>
        <a:xfrm>
          <a:off x="496570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12</xdr:row>
      <xdr:rowOff>161925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2FC739A-F997-45C4-B5DB-FE833603C1F5}"/>
            </a:ext>
          </a:extLst>
        </xdr:cNvPr>
        <xdr:cNvSpPr txBox="1"/>
      </xdr:nvSpPr>
      <xdr:spPr>
        <a:xfrm>
          <a:off x="496570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12</xdr:row>
      <xdr:rowOff>161925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DA416BD-C80B-4F10-9E99-67FFCD71B0D7}"/>
            </a:ext>
          </a:extLst>
        </xdr:cNvPr>
        <xdr:cNvSpPr txBox="1"/>
      </xdr:nvSpPr>
      <xdr:spPr>
        <a:xfrm>
          <a:off x="496570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12</xdr:row>
      <xdr:rowOff>161925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8E5902FA-D2E4-4F5D-A6F5-D9E90DB25685}"/>
            </a:ext>
          </a:extLst>
        </xdr:cNvPr>
        <xdr:cNvSpPr txBox="1"/>
      </xdr:nvSpPr>
      <xdr:spPr>
        <a:xfrm>
          <a:off x="496570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27B894A-EB2A-40F4-89E5-49C1C2F5C85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1791CC9-8229-4AF4-8E44-D82836B826DD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21</xdr:row>
      <xdr:rowOff>161925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64B6A19-A3CF-4009-BAF0-C7618BAE51E4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21</xdr:row>
      <xdr:rowOff>161925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C8A0D06-D3F5-43E8-B168-A9AD47BA3E7F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21</xdr:row>
      <xdr:rowOff>161925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A51FB857-B708-4291-BAAA-799A6D80B7FE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21</xdr:row>
      <xdr:rowOff>161925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3E4D6F9E-146A-4281-BBD4-4F18ED9A3315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391DFF7E-BFF7-4BDE-9DA2-786BED684C0A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30CD4C1-54EE-4414-B3CC-09E531D086FC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5B10FF3F-63A2-46D4-A63C-A33F6F07506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C053760E-7270-4625-9915-0B535B61650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B90D5A8-E6BB-4EA3-A940-EB449328854E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FA6A8F52-78D5-4CB5-9AFC-DF213AC23481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3654C10-DD41-4D69-80BE-F9BA5A7AF7D6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BD9879E-1A6E-4E39-AD07-2A40E87A800A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966F27FC-B4F3-4543-ADDE-32EECE49AD4E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74718B38-C4BB-40AC-BF14-0EE4450E1D8B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0A691D1-82E3-474A-B301-83B32F459244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39A46539-8A71-4F86-AE25-B1825FC98FD0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7922EC86-A5B7-4898-AE13-11D169D60B0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25BFEFB7-0B69-41ED-B6D4-BC36A5845AB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24</xdr:row>
      <xdr:rowOff>161925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87647B3-0473-4C98-90C0-AF63FAA4F954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24</xdr:row>
      <xdr:rowOff>161925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9C96187-0B79-4095-B0D6-EF98CB56959F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24</xdr:row>
      <xdr:rowOff>161925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C9B1DBB-CD23-4F1B-B967-0787B9771E1C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24</xdr:row>
      <xdr:rowOff>161925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EC96DBA-8A33-41DE-A865-CFFC659EDA6A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3AA9C107-7B2C-4424-B8E7-71368D28D06E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619507BA-272D-4EC9-9736-A6DC3E2FF17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1398EF31-6272-433E-AC62-240C0B1B2524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CCECE53F-9805-4D31-B4C8-6276BC176D15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76DF481B-EF02-495F-9655-2579A11F5459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5E53F63B-015C-483D-AEF1-308305B6852C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D65EDD0-895C-4EBB-99BA-EC55E6FA8DCD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242229A7-B143-4E65-9679-3A14F00FBA58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9BF249A-2151-4F58-B32B-A839325E80F9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1ABCC3D8-86AA-48D4-B3CB-14F098A2FE30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AEEC58AA-D8F1-4BC3-A1E8-5BEA61BAEBE4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1344496F-BBEA-4D2D-9CF1-50DCA67CBB6F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AB30C2DC-25E4-4AEE-B46E-44003B0EE18B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43003C40-F3B5-4054-9641-2392982E080F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161925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569980C4-10AE-4B98-9A03-D8F64BE03E88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161925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5B9BD64-B7DB-4F73-AD69-59AA2969A269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161925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912AD19-0CB4-4D37-8B8B-9F5AB3AFEC53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27</xdr:row>
      <xdr:rowOff>161925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D7C844B2-458C-48E9-8C07-926FE9344D4D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8C32F0B8-9C82-4660-8696-DDA63B3EB3BD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8FA8D7C-3226-49B2-8932-D25BE2B4DAE2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3D0A78E3-A24F-44E2-8F39-5269C5AF5E11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C52173A3-E2E1-473F-9FBC-16D69CF17D22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864CB3-ADF6-4DF4-8500-A62B1A0583FB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4ADF139B-133E-40DC-8C4A-89D562AD438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60BF26B-F257-4404-9877-944C1AD6BB2F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EC4B0D72-32A9-428F-AAA0-6EAD691E7A92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E3B0FC16-E462-48FC-AF74-A1755E2EC4B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53A5A1D4-FC49-462A-9061-6B63D10C71A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AEAB660-D090-4BE3-82B3-C05E86C1AD79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D395CD8-8C34-4CC0-94E4-82D47BEF10C8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9D95CAB5-798C-4556-B760-F4D854FE920E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9CD5CB5-D85E-429D-BB46-CE2F82B68A2F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30</xdr:row>
      <xdr:rowOff>161925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3FF0088E-A1BB-49B9-9F58-FF684A7D4F4E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30</xdr:row>
      <xdr:rowOff>161925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9C9494FC-234D-4F25-A13A-0303B16484D5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30</xdr:row>
      <xdr:rowOff>161925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CB173AA2-0854-4AEF-BA31-5158F2CF1109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30</xdr:row>
      <xdr:rowOff>161925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5C89963B-13C3-462D-9787-384BC9F412FE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55004F15-82A8-4825-90FD-BF140380861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3EB19FA7-B013-4919-AB8B-FA1DCD666FE1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C01D9C8-0F41-4E6A-B432-057F1DFFDADC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8EB7CDCA-7701-498B-82AA-A8E24EB4D944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7C4BEFC-1ED2-40F6-94BF-96439359E33E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D69B1865-481E-4A71-B65D-8368A3FB38CB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650CE212-EA7D-4FA1-979F-5FC968D36A8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F990C493-882D-4736-B831-D610BB9EA531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3A92D76-5CFE-4CFF-9908-00E713CEC5CD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4BF5512A-8290-4BED-B190-5A4A4256A00A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C2519ECE-A769-47E8-8EE8-1C46120B363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E897ACB-3075-41CC-B6DC-917965DDED3D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7C3ECD6A-46B3-4687-9BDB-9BB78261F475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E10AA362-1A1D-4D46-9F36-202D08CF7BD2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161925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73F2933D-504A-4750-89BA-AABF380E3F1E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161925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AE03AF6E-F1FB-4D2F-B121-C7FAA094E3CD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161925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A3C46B49-EF03-4B35-B6A8-C2CAEF30656C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33</xdr:row>
      <xdr:rowOff>161925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47E90A8C-9720-4BB6-82CE-F3EF3622C22B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4BE898F0-39FA-4325-82C3-AFCFD8DB28E2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CE690FE1-A52C-4B1C-8092-FB06BEE5347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F78FFF3D-C369-48A6-81EC-96F97C387CBE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4E2B9AE9-76AB-4801-86BC-11AEA1942648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AF1AF281-B079-41B5-9F16-2A996878DBD8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C4F59EC4-0B45-40AF-A9DC-9F5C6BA3A284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4435B844-053D-455A-AC67-5A765B0CBCA1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1457D51B-6B22-4524-A884-80EC66B46EFB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794B4249-71CF-4EB1-B151-27B8D75FB68F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889847A-8920-4F9B-8D8D-C6BCA820AA75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6B72C67B-023A-483E-93DA-5FB1A1F477F8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F9ABCD93-F932-4900-B61C-D994FDCD5FE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E091-B2F6-49C3-962E-1F89A81F877F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F7FE2F7C-E1FC-4B93-BBA5-8207C7B432F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36</xdr:row>
      <xdr:rowOff>161925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BDC1DB52-9AFD-4938-92DA-DAF61E189B08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36</xdr:row>
      <xdr:rowOff>161925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40C74B-0546-48E8-93C1-AB745ED50677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36</xdr:row>
      <xdr:rowOff>161925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23D9D232-B4FB-4C48-9C80-6AD4FEA632DD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36</xdr:row>
      <xdr:rowOff>161925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A9B6CDF6-E5FB-43A7-AD69-FF0DF0C59110}"/>
            </a:ext>
          </a:extLst>
        </xdr:cNvPr>
        <xdr:cNvSpPr txBox="1"/>
      </xdr:nvSpPr>
      <xdr:spPr>
        <a:xfrm>
          <a:off x="4965700" y="761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1D26EEB1-E905-453E-A86A-516DA26FE5B3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664517A5-A18C-48C7-94E8-02ED74C8AA0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819AA1E9-C88E-48C4-9D98-0079C9CFD4AF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D1D86003-48A3-43E1-92DF-9AD6C9DDE435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76738E5B-E4E7-47E0-9DC6-D7BE5AC8AC7C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1BE85CD4-BD0D-4DAB-9589-9A4D58F97C2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A88E21C9-6A9A-4002-B063-056CF365E1A1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18EAC55B-73D6-4315-B513-7DDDB0AA3FD9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3C9C3470-CCB1-4ADA-913F-C1010A19E56B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E9212B4-DB55-4A6C-828A-58742F4A9054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24E3C1D-C741-42ED-8679-101925158747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6</xdr:col>
      <xdr:colOff>0</xdr:colOff>
      <xdr:row>37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3F9E543F-2B7D-4FBE-8274-F39AA0269280}"/>
            </a:ext>
          </a:extLst>
        </xdr:cNvPr>
        <xdr:cNvSpPr txBox="1"/>
      </xdr:nvSpPr>
      <xdr:spPr>
        <a:xfrm>
          <a:off x="4965700" y="763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13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5F919D7-B747-4A85-9FFE-6BDAA1C3567C}"/>
            </a:ext>
          </a:extLst>
        </xdr:cNvPr>
        <xdr:cNvSpPr txBox="1"/>
      </xdr:nvSpPr>
      <xdr:spPr>
        <a:xfrm>
          <a:off x="3232150" y="401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13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9F23B8BA-5731-419C-934D-AE9B93915B41}"/>
            </a:ext>
          </a:extLst>
        </xdr:cNvPr>
        <xdr:cNvSpPr txBox="1"/>
      </xdr:nvSpPr>
      <xdr:spPr>
        <a:xfrm>
          <a:off x="3232150" y="401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8</xdr:row>
      <xdr:rowOff>161925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C8A5067C-8031-42BE-B43C-ED87C2B7D77D}"/>
            </a:ext>
          </a:extLst>
        </xdr:cNvPr>
        <xdr:cNvSpPr txBox="1"/>
      </xdr:nvSpPr>
      <xdr:spPr>
        <a:xfrm>
          <a:off x="323215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161925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1E7D35CE-29A0-4117-A6EF-1E5752D582E2}"/>
            </a:ext>
          </a:extLst>
        </xdr:cNvPr>
        <xdr:cNvSpPr txBox="1"/>
      </xdr:nvSpPr>
      <xdr:spPr>
        <a:xfrm>
          <a:off x="3232150" y="4365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18</xdr:row>
      <xdr:rowOff>161925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116818FE-F285-4771-B3CA-8CE98588387C}"/>
            </a:ext>
          </a:extLst>
        </xdr:cNvPr>
        <xdr:cNvSpPr txBox="1"/>
      </xdr:nvSpPr>
      <xdr:spPr>
        <a:xfrm>
          <a:off x="3232150" y="5114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8F45DFFF-872A-4DF4-B6B4-EC54E703724C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1DBD213-627B-43FB-B3BC-BF73164C2576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36</xdr:row>
      <xdr:rowOff>161925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71878DB6-5603-48DD-BD28-BB6C26C985A7}"/>
            </a:ext>
          </a:extLst>
        </xdr:cNvPr>
        <xdr:cNvSpPr txBox="1"/>
      </xdr:nvSpPr>
      <xdr:spPr>
        <a:xfrm>
          <a:off x="3232150" y="8505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5C830877-4B9B-4168-B36B-B161E41FEAE5}"/>
            </a:ext>
          </a:extLst>
        </xdr:cNvPr>
        <xdr:cNvSpPr txBox="1"/>
      </xdr:nvSpPr>
      <xdr:spPr>
        <a:xfrm>
          <a:off x="323215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6F593E3-DE40-4A29-A4BB-C3717B2AEF66}"/>
            </a:ext>
          </a:extLst>
        </xdr:cNvPr>
        <xdr:cNvSpPr txBox="1"/>
      </xdr:nvSpPr>
      <xdr:spPr>
        <a:xfrm>
          <a:off x="323215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24</xdr:row>
      <xdr:rowOff>161925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78E7BC35-6593-46B8-8AB8-4D022E070D35}"/>
            </a:ext>
          </a:extLst>
        </xdr:cNvPr>
        <xdr:cNvSpPr txBox="1"/>
      </xdr:nvSpPr>
      <xdr:spPr>
        <a:xfrm>
          <a:off x="3232150" y="625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24</xdr:row>
      <xdr:rowOff>161925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7B444D86-5328-4034-B678-6399C64F5C8D}"/>
            </a:ext>
          </a:extLst>
        </xdr:cNvPr>
        <xdr:cNvSpPr txBox="1"/>
      </xdr:nvSpPr>
      <xdr:spPr>
        <a:xfrm>
          <a:off x="3232150" y="625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24</xdr:row>
      <xdr:rowOff>161925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F480EC4-A75E-44E3-BB29-37F991591547}"/>
            </a:ext>
          </a:extLst>
        </xdr:cNvPr>
        <xdr:cNvSpPr txBox="1"/>
      </xdr:nvSpPr>
      <xdr:spPr>
        <a:xfrm>
          <a:off x="3232150" y="625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24</xdr:row>
      <xdr:rowOff>161925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DC84D3CD-6CF8-4F8E-80D3-4160F6BBE679}"/>
            </a:ext>
          </a:extLst>
        </xdr:cNvPr>
        <xdr:cNvSpPr txBox="1"/>
      </xdr:nvSpPr>
      <xdr:spPr>
        <a:xfrm>
          <a:off x="3232150" y="6251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DF07A0CF-4289-4450-85E0-64D85121E0C2}"/>
            </a:ext>
          </a:extLst>
        </xdr:cNvPr>
        <xdr:cNvSpPr txBox="1"/>
      </xdr:nvSpPr>
      <xdr:spPr>
        <a:xfrm>
          <a:off x="323215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2FF2D69D-2328-480D-875F-4703CEBEEADD}"/>
            </a:ext>
          </a:extLst>
        </xdr:cNvPr>
        <xdr:cNvSpPr txBox="1"/>
      </xdr:nvSpPr>
      <xdr:spPr>
        <a:xfrm>
          <a:off x="323215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9BF38120-7C68-475D-B231-EE8CFD2E3A5E}"/>
            </a:ext>
          </a:extLst>
        </xdr:cNvPr>
        <xdr:cNvSpPr txBox="1"/>
      </xdr:nvSpPr>
      <xdr:spPr>
        <a:xfrm>
          <a:off x="323215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FDB319D1-084C-472B-820D-C6DC79AC0240}"/>
            </a:ext>
          </a:extLst>
        </xdr:cNvPr>
        <xdr:cNvSpPr txBox="1"/>
      </xdr:nvSpPr>
      <xdr:spPr>
        <a:xfrm>
          <a:off x="3232150" y="76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15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FC14E694-D672-4119-B33B-EA744C87A268}"/>
            </a:ext>
          </a:extLst>
        </xdr:cNvPr>
        <xdr:cNvSpPr txBox="1"/>
      </xdr:nvSpPr>
      <xdr:spPr>
        <a:xfrm>
          <a:off x="3232150" y="439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15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AC26012A-AD3F-416F-A8AE-F5C0DDD24A40}"/>
            </a:ext>
          </a:extLst>
        </xdr:cNvPr>
        <xdr:cNvSpPr txBox="1"/>
      </xdr:nvSpPr>
      <xdr:spPr>
        <a:xfrm>
          <a:off x="3232150" y="439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15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1054AC9C-8DF4-4E78-B08B-035851687E37}"/>
            </a:ext>
          </a:extLst>
        </xdr:cNvPr>
        <xdr:cNvSpPr txBox="1"/>
      </xdr:nvSpPr>
      <xdr:spPr>
        <a:xfrm>
          <a:off x="3232150" y="439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15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8FDBB7CB-16DA-4C55-9084-12F4540C954A}"/>
            </a:ext>
          </a:extLst>
        </xdr:cNvPr>
        <xdr:cNvSpPr txBox="1"/>
      </xdr:nvSpPr>
      <xdr:spPr>
        <a:xfrm>
          <a:off x="3232150" y="439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15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C9AB6BE0-5B62-4705-8908-CDBF6743DDFC}"/>
            </a:ext>
          </a:extLst>
        </xdr:cNvPr>
        <xdr:cNvSpPr txBox="1"/>
      </xdr:nvSpPr>
      <xdr:spPr>
        <a:xfrm>
          <a:off x="3232150" y="439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15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6E719304-C620-401C-9A3C-2A166E6976E9}"/>
            </a:ext>
          </a:extLst>
        </xdr:cNvPr>
        <xdr:cNvSpPr txBox="1"/>
      </xdr:nvSpPr>
      <xdr:spPr>
        <a:xfrm>
          <a:off x="3232150" y="439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111CC755-447C-4BFA-AC7E-00F42F691A9B}"/>
            </a:ext>
          </a:extLst>
        </xdr:cNvPr>
        <xdr:cNvSpPr txBox="1"/>
      </xdr:nvSpPr>
      <xdr:spPr>
        <a:xfrm>
          <a:off x="3232150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4B8A0D6F-0E54-43F9-84C0-ECE123738748}"/>
            </a:ext>
          </a:extLst>
        </xdr:cNvPr>
        <xdr:cNvSpPr txBox="1"/>
      </xdr:nvSpPr>
      <xdr:spPr>
        <a:xfrm>
          <a:off x="3232150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51A5C753-2DD7-46DA-A9FB-B0CEB21A5B95}"/>
            </a:ext>
          </a:extLst>
        </xdr:cNvPr>
        <xdr:cNvSpPr txBox="1"/>
      </xdr:nvSpPr>
      <xdr:spPr>
        <a:xfrm>
          <a:off x="3232150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8EF952F8-D3BE-4482-BCE0-54CC22C1E166}"/>
            </a:ext>
          </a:extLst>
        </xdr:cNvPr>
        <xdr:cNvSpPr txBox="1"/>
      </xdr:nvSpPr>
      <xdr:spPr>
        <a:xfrm>
          <a:off x="3232150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8F4CE256-1D90-4386-A69E-7CAC2706898D}"/>
            </a:ext>
          </a:extLst>
        </xdr:cNvPr>
        <xdr:cNvSpPr txBox="1"/>
      </xdr:nvSpPr>
      <xdr:spPr>
        <a:xfrm>
          <a:off x="3232150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4F169316-B1BC-483E-B9F7-EABDB76CDB38}"/>
            </a:ext>
          </a:extLst>
        </xdr:cNvPr>
        <xdr:cNvSpPr txBox="1"/>
      </xdr:nvSpPr>
      <xdr:spPr>
        <a:xfrm>
          <a:off x="3232150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509B8086-1995-430F-A7C8-4749E8AEE4D9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B162D0CF-B489-4A9F-80BF-2E73AC1BBC25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A4A5934-8B08-4A89-A0B5-F7200AA70C30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E57BF5CD-0B00-462F-B4D1-4A438D8C4165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1DB01794-C924-4880-9483-C00139F22212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2166F92C-901E-4CFE-9379-5983F0404068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5619DE75-BC58-4127-8C52-77CE60EC1B46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28D107EA-C4AF-4FDD-8745-A4F392298959}"/>
            </a:ext>
          </a:extLst>
        </xdr:cNvPr>
        <xdr:cNvSpPr txBox="1"/>
      </xdr:nvSpPr>
      <xdr:spPr>
        <a:xfrm>
          <a:off x="3232150" y="628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31</xdr:row>
      <xdr:rowOff>161925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1361999-91EB-4077-8F09-261635669514}"/>
            </a:ext>
          </a:extLst>
        </xdr:cNvPr>
        <xdr:cNvSpPr txBox="1"/>
      </xdr:nvSpPr>
      <xdr:spPr>
        <a:xfrm>
          <a:off x="3232150" y="757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31</xdr:row>
      <xdr:rowOff>161925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335787A5-8E29-45C8-A8FC-B605ACC6D5E1}"/>
            </a:ext>
          </a:extLst>
        </xdr:cNvPr>
        <xdr:cNvSpPr txBox="1"/>
      </xdr:nvSpPr>
      <xdr:spPr>
        <a:xfrm>
          <a:off x="3232150" y="757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31</xdr:row>
      <xdr:rowOff>161925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F908C2F7-D717-444F-B9CD-08098F1FC5F6}"/>
            </a:ext>
          </a:extLst>
        </xdr:cNvPr>
        <xdr:cNvSpPr txBox="1"/>
      </xdr:nvSpPr>
      <xdr:spPr>
        <a:xfrm>
          <a:off x="3232150" y="757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31</xdr:row>
      <xdr:rowOff>161925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B6807465-836A-495D-A49D-0E18AC26793D}"/>
            </a:ext>
          </a:extLst>
        </xdr:cNvPr>
        <xdr:cNvSpPr txBox="1"/>
      </xdr:nvSpPr>
      <xdr:spPr>
        <a:xfrm>
          <a:off x="3232150" y="757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BE077CCE-F8B1-4CE3-B89A-670A592FCB68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2881F6B4-7EAF-4DCB-A279-536C3E062C12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F2B2888-A8BA-4BBB-8C83-4AFC16CC19A0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7E985423-2D06-4B47-90B9-F7E772258B0A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6C075166-39B9-4526-984F-827C864F77AB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5FF5F6C6-B9D8-40AD-BD6C-E86C3EF22143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919BBA86-C1A7-4B19-A0F3-2315D262DEAC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1DE825AD-FC52-4366-A0CF-7A2850D4FC1F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B05BFAA4-CD67-4DCF-AA50-308FCDE53182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15E260F1-6226-472A-A452-E23C5A20A104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A039162-84B6-4E0B-8052-AB20A7D6E4AE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95D3CD86-B710-48B5-855E-E47A9EEE2534}"/>
            </a:ext>
          </a:extLst>
        </xdr:cNvPr>
        <xdr:cNvSpPr txBox="1"/>
      </xdr:nvSpPr>
      <xdr:spPr>
        <a:xfrm>
          <a:off x="3232150" y="7600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D3D1B649-ADE7-4AFB-B4DF-3FD4A6D743E2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20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BC90C41A-8D05-4382-803D-29876FCB22E7}"/>
            </a:ext>
          </a:extLst>
        </xdr:cNvPr>
        <xdr:cNvSpPr txBox="1"/>
      </xdr:nvSpPr>
      <xdr:spPr>
        <a:xfrm>
          <a:off x="34226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20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505F0B80-AFF9-4631-BA98-001F3FCF34D0}"/>
            </a:ext>
          </a:extLst>
        </xdr:cNvPr>
        <xdr:cNvSpPr txBox="1"/>
      </xdr:nvSpPr>
      <xdr:spPr>
        <a:xfrm>
          <a:off x="34226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20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CC96F648-F074-453C-B494-064510DC035E}"/>
            </a:ext>
          </a:extLst>
        </xdr:cNvPr>
        <xdr:cNvSpPr txBox="1"/>
      </xdr:nvSpPr>
      <xdr:spPr>
        <a:xfrm>
          <a:off x="34226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20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2374746D-2CD7-4FE4-ADE3-5DA5DBAD5F4B}"/>
            </a:ext>
          </a:extLst>
        </xdr:cNvPr>
        <xdr:cNvSpPr txBox="1"/>
      </xdr:nvSpPr>
      <xdr:spPr>
        <a:xfrm>
          <a:off x="34226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29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49E0946A-8227-4D07-9373-91D64AA581B2}"/>
            </a:ext>
          </a:extLst>
        </xdr:cNvPr>
        <xdr:cNvSpPr txBox="1"/>
      </xdr:nvSpPr>
      <xdr:spPr>
        <a:xfrm>
          <a:off x="34226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29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3BD2B2EB-06B0-45D1-B79C-BA6E89988B58}"/>
            </a:ext>
          </a:extLst>
        </xdr:cNvPr>
        <xdr:cNvSpPr txBox="1"/>
      </xdr:nvSpPr>
      <xdr:spPr>
        <a:xfrm>
          <a:off x="34226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8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3A24D1F4-2CD4-430D-A9AC-FB7B346E8304}"/>
            </a:ext>
          </a:extLst>
        </xdr:cNvPr>
        <xdr:cNvSpPr txBox="1"/>
      </xdr:nvSpPr>
      <xdr:spPr>
        <a:xfrm>
          <a:off x="34226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12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6FA77F18-746C-4588-8852-E48102D50B48}"/>
            </a:ext>
          </a:extLst>
        </xdr:cNvPr>
        <xdr:cNvSpPr txBox="1"/>
      </xdr:nvSpPr>
      <xdr:spPr>
        <a:xfrm>
          <a:off x="3422650" y="3822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6F2805B0-1375-44CB-B954-23CD5F4468C3}"/>
            </a:ext>
          </a:extLst>
        </xdr:cNvPr>
        <xdr:cNvSpPr txBox="1"/>
      </xdr:nvSpPr>
      <xdr:spPr>
        <a:xfrm>
          <a:off x="3422650" y="95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8</xdr:row>
      <xdr:rowOff>161925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5B5D217-3790-4809-A339-91756F566566}"/>
            </a:ext>
          </a:extLst>
        </xdr:cNvPr>
        <xdr:cNvSpPr txBox="1"/>
      </xdr:nvSpPr>
      <xdr:spPr>
        <a:xfrm>
          <a:off x="323215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8</xdr:row>
      <xdr:rowOff>161925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24F78A5A-D726-41CF-8265-5B87F59B1D67}"/>
            </a:ext>
          </a:extLst>
        </xdr:cNvPr>
        <xdr:cNvSpPr txBox="1"/>
      </xdr:nvSpPr>
      <xdr:spPr>
        <a:xfrm>
          <a:off x="323215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8</xdr:row>
      <xdr:rowOff>161925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131A821F-9666-44D6-B08C-37BB0255D423}"/>
            </a:ext>
          </a:extLst>
        </xdr:cNvPr>
        <xdr:cNvSpPr txBox="1"/>
      </xdr:nvSpPr>
      <xdr:spPr>
        <a:xfrm>
          <a:off x="323215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8</xdr:row>
      <xdr:rowOff>161925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FEE40D49-FA76-4422-A52C-3E122BF80BF6}"/>
            </a:ext>
          </a:extLst>
        </xdr:cNvPr>
        <xdr:cNvSpPr txBox="1"/>
      </xdr:nvSpPr>
      <xdr:spPr>
        <a:xfrm>
          <a:off x="3232150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8625BEE1-A9CC-4727-9998-868167149612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95E232A-C22F-4C9E-9D64-406815DEAAD8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13EBD0AA-DCCF-41D3-81DE-055DE00C6F65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CDC9F23F-03CA-4DB7-A009-776A8532494A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79607882-86C5-436E-8A4B-ECD68C427620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3AED17E9-7F8A-4135-8C4B-830D9B3CEE70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B708DE24-BA12-44BC-9B5F-7B9C1681806E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81EC4825-B95C-40A2-BC2C-0084A8A700DD}"/>
            </a:ext>
          </a:extLst>
        </xdr:cNvPr>
        <xdr:cNvSpPr txBox="1"/>
      </xdr:nvSpPr>
      <xdr:spPr>
        <a:xfrm>
          <a:off x="3232150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5</xdr:row>
      <xdr:rowOff>161925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52AEE90-639A-446A-977D-5584C2D3D3CC}"/>
            </a:ext>
          </a:extLst>
        </xdr:cNvPr>
        <xdr:cNvSpPr txBox="1"/>
      </xdr:nvSpPr>
      <xdr:spPr>
        <a:xfrm>
          <a:off x="323215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5</xdr:row>
      <xdr:rowOff>161925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218664EB-F0EA-40EC-AF44-B5E03478BF1D}"/>
            </a:ext>
          </a:extLst>
        </xdr:cNvPr>
        <xdr:cNvSpPr txBox="1"/>
      </xdr:nvSpPr>
      <xdr:spPr>
        <a:xfrm>
          <a:off x="323215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5</xdr:row>
      <xdr:rowOff>161925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F6F47C09-A950-4EC9-A972-265AE8ABA90E}"/>
            </a:ext>
          </a:extLst>
        </xdr:cNvPr>
        <xdr:cNvSpPr txBox="1"/>
      </xdr:nvSpPr>
      <xdr:spPr>
        <a:xfrm>
          <a:off x="323215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5</xdr:row>
      <xdr:rowOff>161925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6F839991-39DB-4369-A4F3-AC1573367C8A}"/>
            </a:ext>
          </a:extLst>
        </xdr:cNvPr>
        <xdr:cNvSpPr txBox="1"/>
      </xdr:nvSpPr>
      <xdr:spPr>
        <a:xfrm>
          <a:off x="323215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5</xdr:row>
      <xdr:rowOff>161925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98E9CDEC-DC0A-4BFA-AC7F-76E32D300BF3}"/>
            </a:ext>
          </a:extLst>
        </xdr:cNvPr>
        <xdr:cNvSpPr txBox="1"/>
      </xdr:nvSpPr>
      <xdr:spPr>
        <a:xfrm>
          <a:off x="3232150" y="111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11</xdr:row>
      <xdr:rowOff>161925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854D6696-3647-4B48-AF42-6BEBA983AD71}"/>
            </a:ext>
          </a:extLst>
        </xdr:cNvPr>
        <xdr:cNvSpPr txBox="1"/>
      </xdr:nvSpPr>
      <xdr:spPr>
        <a:xfrm>
          <a:off x="3232150" y="303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53A41D28-7B86-438D-A85D-8B43DE769382}"/>
            </a:ext>
          </a:extLst>
        </xdr:cNvPr>
        <xdr:cNvSpPr txBox="1"/>
      </xdr:nvSpPr>
      <xdr:spPr>
        <a:xfrm>
          <a:off x="3422650" y="287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11</xdr:row>
      <xdr:rowOff>161925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4ACAAAA4-1BC8-4A2D-80BA-0E698BE22199}"/>
            </a:ext>
          </a:extLst>
        </xdr:cNvPr>
        <xdr:cNvSpPr txBox="1"/>
      </xdr:nvSpPr>
      <xdr:spPr>
        <a:xfrm>
          <a:off x="3232150" y="303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11</xdr:row>
      <xdr:rowOff>161925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FFA3A4DF-86EE-44AC-9F93-0BFB8D3EE8CD}"/>
            </a:ext>
          </a:extLst>
        </xdr:cNvPr>
        <xdr:cNvSpPr txBox="1"/>
      </xdr:nvSpPr>
      <xdr:spPr>
        <a:xfrm>
          <a:off x="3232150" y="303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11</xdr:row>
      <xdr:rowOff>161925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A779CA27-BDF1-4416-AF56-5E5ED4767056}"/>
            </a:ext>
          </a:extLst>
        </xdr:cNvPr>
        <xdr:cNvSpPr txBox="1"/>
      </xdr:nvSpPr>
      <xdr:spPr>
        <a:xfrm>
          <a:off x="3232150" y="303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11</xdr:row>
      <xdr:rowOff>161925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ACE739F-A87C-4C3E-AD16-1818573DE057}"/>
            </a:ext>
          </a:extLst>
        </xdr:cNvPr>
        <xdr:cNvSpPr txBox="1"/>
      </xdr:nvSpPr>
      <xdr:spPr>
        <a:xfrm>
          <a:off x="3232150" y="303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566B78C-BED6-470D-B8B1-D4C2FE8CD85B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3EC99E82-BDA0-42D6-BD96-4357FB3092C4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B3F033D6-DD4F-4EF7-A073-457E1E9C22C7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E5685AAF-7365-42BD-A336-BF2184562AD4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C743DF3D-BCC4-459A-B83A-F2DDE7BB170B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966B00D0-BE52-4311-8AA2-A54BEA197AD4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9A9D4A50-6980-44F1-85F9-156FF2E05FE9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BA0B9DC3-5FFD-4C3D-BFD9-D6DAC57CF0A7}"/>
            </a:ext>
          </a:extLst>
        </xdr:cNvPr>
        <xdr:cNvSpPr txBox="1"/>
      </xdr:nvSpPr>
      <xdr:spPr>
        <a:xfrm>
          <a:off x="32321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9EC24A1D-9693-4BD4-960B-6FFDDCE6C769}"/>
            </a:ext>
          </a:extLst>
        </xdr:cNvPr>
        <xdr:cNvSpPr txBox="1"/>
      </xdr:nvSpPr>
      <xdr:spPr>
        <a:xfrm>
          <a:off x="3232150" y="2460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900EAEEB-337C-431D-93C2-9649C464B8C9}"/>
            </a:ext>
          </a:extLst>
        </xdr:cNvPr>
        <xdr:cNvSpPr txBox="1"/>
      </xdr:nvSpPr>
      <xdr:spPr>
        <a:xfrm>
          <a:off x="3232150" y="2460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2F580C09-5CBB-420D-BC50-32B03F3DA3A5}"/>
            </a:ext>
          </a:extLst>
        </xdr:cNvPr>
        <xdr:cNvSpPr txBox="1"/>
      </xdr:nvSpPr>
      <xdr:spPr>
        <a:xfrm>
          <a:off x="3232150" y="2460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902FF97-C553-4A5E-B3FD-4DAC176D6A48}"/>
            </a:ext>
          </a:extLst>
        </xdr:cNvPr>
        <xdr:cNvSpPr txBox="1"/>
      </xdr:nvSpPr>
      <xdr:spPr>
        <a:xfrm>
          <a:off x="3232150" y="2460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E89B8490-1B60-4552-A0B8-E5C29A4C7862}"/>
            </a:ext>
          </a:extLst>
        </xdr:cNvPr>
        <xdr:cNvSpPr txBox="1"/>
      </xdr:nvSpPr>
      <xdr:spPr>
        <a:xfrm>
          <a:off x="3232150" y="2460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32D8EB6C-FB76-4EDC-B0A8-141A6C9A8E5C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D46BAB53-E15F-40E3-8AD8-04B48FD0AF9E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13</xdr:row>
      <xdr:rowOff>161925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ACF4CB5F-4E44-4DC4-A7A6-1598437FE89D}"/>
            </a:ext>
          </a:extLst>
        </xdr:cNvPr>
        <xdr:cNvSpPr txBox="1"/>
      </xdr:nvSpPr>
      <xdr:spPr>
        <a:xfrm>
          <a:off x="3232150" y="417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13</xdr:row>
      <xdr:rowOff>161925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FA3E763B-907C-4C54-BA46-86C9E9904419}"/>
            </a:ext>
          </a:extLst>
        </xdr:cNvPr>
        <xdr:cNvSpPr txBox="1"/>
      </xdr:nvSpPr>
      <xdr:spPr>
        <a:xfrm>
          <a:off x="3232150" y="417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13</xdr:row>
      <xdr:rowOff>161925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33F5EE74-2F42-433E-B891-BFF2CCB143D0}"/>
            </a:ext>
          </a:extLst>
        </xdr:cNvPr>
        <xdr:cNvSpPr txBox="1"/>
      </xdr:nvSpPr>
      <xdr:spPr>
        <a:xfrm>
          <a:off x="3232150" y="417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13</xdr:row>
      <xdr:rowOff>161925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AA1F678-A8BA-4629-88CC-A64017B2F49C}"/>
            </a:ext>
          </a:extLst>
        </xdr:cNvPr>
        <xdr:cNvSpPr txBox="1"/>
      </xdr:nvSpPr>
      <xdr:spPr>
        <a:xfrm>
          <a:off x="3232150" y="417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8E5F9FCA-7C11-4543-ABE8-5B2AD403F449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1041439C-3F7F-45C3-90C6-65C4ACE19416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A4E677CB-91A7-4C9F-91AB-9220F1C23BA7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5C6175C1-90A1-4B6D-8B22-E0DBAFAB8BD3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5BF7FC51-1C36-4DEB-9C10-439BA30DFC0C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A58EA2FA-8855-4B4C-BA73-841F1EDA1DD6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7634081-4112-493C-A461-87C1BA7123C8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7CBFABFA-46ED-476D-A4F1-C844E96F7034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1C36B558-165D-492B-85ED-17FFFE54AE9D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86039639-597C-4F59-BCA9-4E5020197A3B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E2B27D4C-7417-4FBE-AEFE-E7442F2C14D2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B9F9B6CA-2D9E-4160-BF0A-CCEBC3FE6DBF}"/>
            </a:ext>
          </a:extLst>
        </xdr:cNvPr>
        <xdr:cNvSpPr txBox="1"/>
      </xdr:nvSpPr>
      <xdr:spPr>
        <a:xfrm>
          <a:off x="3232150" y="42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25EF1CB2-E14D-45C3-BF3E-2F077FCEDE50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26A582BA-E726-418C-A0BD-D01BF9265E0E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16</xdr:row>
      <xdr:rowOff>161925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AC1A7ACB-A814-45BB-8BE8-1D3A8C82992A}"/>
            </a:ext>
          </a:extLst>
        </xdr:cNvPr>
        <xdr:cNvSpPr txBox="1"/>
      </xdr:nvSpPr>
      <xdr:spPr>
        <a:xfrm>
          <a:off x="32321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16</xdr:row>
      <xdr:rowOff>161925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E08157DC-095E-4317-AC25-4A26809F393B}"/>
            </a:ext>
          </a:extLst>
        </xdr:cNvPr>
        <xdr:cNvSpPr txBox="1"/>
      </xdr:nvSpPr>
      <xdr:spPr>
        <a:xfrm>
          <a:off x="32321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16</xdr:row>
      <xdr:rowOff>161925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6CFC3130-8DFC-4F41-BCD4-415797C319B0}"/>
            </a:ext>
          </a:extLst>
        </xdr:cNvPr>
        <xdr:cNvSpPr txBox="1"/>
      </xdr:nvSpPr>
      <xdr:spPr>
        <a:xfrm>
          <a:off x="32321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16</xdr:row>
      <xdr:rowOff>161925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AD8F2437-7F32-4635-8F53-E45F00EC5418}"/>
            </a:ext>
          </a:extLst>
        </xdr:cNvPr>
        <xdr:cNvSpPr txBox="1"/>
      </xdr:nvSpPr>
      <xdr:spPr>
        <a:xfrm>
          <a:off x="3232150" y="4740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92C3F381-A366-4DFB-8EC3-61230B54F4C7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59D9D36B-16AE-4658-8E4A-9A151B7FFBF6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9141CF26-A33E-48E3-AACC-1B67E320D236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DC971753-F3FF-4DA1-9F63-1688259D460D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13F65D9D-9394-47FA-B3D2-74E0A6A1C32F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762EDB3A-CB0F-46B2-961D-8E847CE98D37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73C349A9-90A3-476C-B1D8-3028F6606B6E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CDA0EF57-03C6-4BF4-A9F9-22FEB408EA15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E2A75E2-5D4E-4895-824A-38F97C0C7DD7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6254DD66-9848-4058-903B-B0E251F23112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419906F4-1D5F-47C3-B939-5A83D68E06D9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E407037E-A4B4-44BF-B6C9-AF5EB9699275}"/>
            </a:ext>
          </a:extLst>
        </xdr:cNvPr>
        <xdr:cNvSpPr txBox="1"/>
      </xdr:nvSpPr>
      <xdr:spPr>
        <a:xfrm>
          <a:off x="3232150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E20D744F-1166-4BB3-9E18-478A9FAE255B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F2B85A92-C13B-446F-B88E-835FE37BEABF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161925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5559550D-E4C8-4D77-8BCE-128ADDAC3322}"/>
            </a:ext>
          </a:extLst>
        </xdr:cNvPr>
        <xdr:cNvSpPr txBox="1"/>
      </xdr:nvSpPr>
      <xdr:spPr>
        <a:xfrm>
          <a:off x="3232150" y="5305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161925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D9D398ED-15DF-47F5-8CEA-13AA435EA32A}"/>
            </a:ext>
          </a:extLst>
        </xdr:cNvPr>
        <xdr:cNvSpPr txBox="1"/>
      </xdr:nvSpPr>
      <xdr:spPr>
        <a:xfrm>
          <a:off x="3232150" y="5305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161925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543D41A3-3DDE-430A-8973-B7A9D0E741BF}"/>
            </a:ext>
          </a:extLst>
        </xdr:cNvPr>
        <xdr:cNvSpPr txBox="1"/>
      </xdr:nvSpPr>
      <xdr:spPr>
        <a:xfrm>
          <a:off x="3232150" y="5305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19</xdr:row>
      <xdr:rowOff>161925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217D1742-0BD3-4D74-9206-C4309ECDE192}"/>
            </a:ext>
          </a:extLst>
        </xdr:cNvPr>
        <xdr:cNvSpPr txBox="1"/>
      </xdr:nvSpPr>
      <xdr:spPr>
        <a:xfrm>
          <a:off x="3232150" y="5305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71833F54-8998-4E31-A59C-1D04AA3F35F7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E6272A9A-4250-4D66-8260-C1D6475D1C2F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8AAD10A6-FCAE-4BB1-B424-B422FC21BAE7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2E0DE3EC-20B1-4DB7-A53F-27E977C2430B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D9B9492D-8A10-474E-A21C-8AE121079932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BD5E5BC2-E379-42C1-81FC-DD36D87799A7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A33FAEBA-A0A3-43F6-9FED-AF8BEA231C9A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17CB266C-5B55-4E13-9FA7-1CD36239E661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4B942BA7-919D-43D2-83B7-930E9813B84C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CCE245B8-1A21-489D-ABF4-531158DE1362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D1985CB0-C4DE-419B-A205-41935B3C55ED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B1030AD5-C775-4C36-BBA2-944EBA26A9BD}"/>
            </a:ext>
          </a:extLst>
        </xdr:cNvPr>
        <xdr:cNvSpPr txBox="1"/>
      </xdr:nvSpPr>
      <xdr:spPr>
        <a:xfrm>
          <a:off x="323215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A72715A4-04A9-4B8B-9626-76FFEB2CFDDE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E4912075-5D38-4007-85D2-9794083ECDFF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22</xdr:row>
      <xdr:rowOff>161925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6F858983-3995-4AD8-9141-45847EFC1603}"/>
            </a:ext>
          </a:extLst>
        </xdr:cNvPr>
        <xdr:cNvSpPr txBox="1"/>
      </xdr:nvSpPr>
      <xdr:spPr>
        <a:xfrm>
          <a:off x="3232150" y="587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22</xdr:row>
      <xdr:rowOff>161925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189D3959-6C3F-4D80-915E-190B550EEF17}"/>
            </a:ext>
          </a:extLst>
        </xdr:cNvPr>
        <xdr:cNvSpPr txBox="1"/>
      </xdr:nvSpPr>
      <xdr:spPr>
        <a:xfrm>
          <a:off x="3232150" y="587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22</xdr:row>
      <xdr:rowOff>161925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753F8A58-4EF8-48FA-B770-B70B8020FD1A}"/>
            </a:ext>
          </a:extLst>
        </xdr:cNvPr>
        <xdr:cNvSpPr txBox="1"/>
      </xdr:nvSpPr>
      <xdr:spPr>
        <a:xfrm>
          <a:off x="3232150" y="587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22</xdr:row>
      <xdr:rowOff>161925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A6210825-1748-4E69-8C70-332667A4459D}"/>
            </a:ext>
          </a:extLst>
        </xdr:cNvPr>
        <xdr:cNvSpPr txBox="1"/>
      </xdr:nvSpPr>
      <xdr:spPr>
        <a:xfrm>
          <a:off x="3232150" y="5870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A043D0A6-F8C0-4903-9127-645FE41D1D9B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93B8E2C7-DBD6-4238-BBDD-FF4A192B4DA4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A1B60AB-C4D6-4D33-A1A4-CFC0CFBFEA88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AAF60CA-B8BB-4872-9356-E795BBCD2612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EC191E9C-57DE-4457-9C82-A2A1F6FC5FD3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8BED0AEF-3081-489F-9D73-D1E3C7181D12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D1A83A4C-3F94-46BF-A253-0A89B4364C9B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13DCD65C-755B-48AC-BF7A-941E08B87FF0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BDA457AE-50EF-4BD7-AFA4-D55B102FC998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D0AC339C-950E-4F29-93A1-AFCE9C7534B6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E0E135B4-A0A2-4F4D-8519-C18ACE762EDA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8E2CE72C-5A0E-4AB8-AC06-9667727A386E}"/>
            </a:ext>
          </a:extLst>
        </xdr:cNvPr>
        <xdr:cNvSpPr txBox="1"/>
      </xdr:nvSpPr>
      <xdr:spPr>
        <a:xfrm>
          <a:off x="3232150" y="589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A10C2C3D-F366-4820-AF28-E6C82975385A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181DA323-57C0-4CD6-AA1F-2A40D47C334A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161925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9E15E76-2381-4201-AEA2-D674F8A8FE55}"/>
            </a:ext>
          </a:extLst>
        </xdr:cNvPr>
        <xdr:cNvSpPr txBox="1"/>
      </xdr:nvSpPr>
      <xdr:spPr>
        <a:xfrm>
          <a:off x="3232150" y="644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161925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F40FE032-5892-4E2F-99C5-A2AD4CF735C9}"/>
            </a:ext>
          </a:extLst>
        </xdr:cNvPr>
        <xdr:cNvSpPr txBox="1"/>
      </xdr:nvSpPr>
      <xdr:spPr>
        <a:xfrm>
          <a:off x="3232150" y="644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161925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D6FAEF14-330B-4386-B0A4-252D03F3B0BF}"/>
            </a:ext>
          </a:extLst>
        </xdr:cNvPr>
        <xdr:cNvSpPr txBox="1"/>
      </xdr:nvSpPr>
      <xdr:spPr>
        <a:xfrm>
          <a:off x="3232150" y="644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25</xdr:row>
      <xdr:rowOff>161925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3423DFDB-9C21-492E-9C29-CA93A52B408A}"/>
            </a:ext>
          </a:extLst>
        </xdr:cNvPr>
        <xdr:cNvSpPr txBox="1"/>
      </xdr:nvSpPr>
      <xdr:spPr>
        <a:xfrm>
          <a:off x="3232150" y="6442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BB5DD325-B30B-4AE3-8E93-33492B2BCAEA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3036C322-C73E-45E8-85BB-3CB34712C542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8D047FE9-37E6-4E8B-A9F2-3C23D1C623BE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8495B73E-80A1-413D-BAD1-AAF4183A2AE9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FAF917DB-964F-40F1-B65E-098755BB75BB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168AA55F-2EB9-4F39-8320-5677C447F4D5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F4EA2488-9DA4-46AB-BD05-52D501375097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FBFE62D1-1515-4D6E-95BE-12FB5FDBFF8E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E2E9C27A-5246-49BB-B2D8-B805117FA472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4A33F8F8-AD16-4743-A48D-F24D0ABA329E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54163C35-1C0A-4E99-BC32-6DCE6C4F2AA4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F66B76FA-CE90-478B-B355-D52C4E149EDE}"/>
            </a:ext>
          </a:extLst>
        </xdr:cNvPr>
        <xdr:cNvSpPr txBox="1"/>
      </xdr:nvSpPr>
      <xdr:spPr>
        <a:xfrm>
          <a:off x="3232150" y="647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87C6890-41A0-40A9-AEEF-0C0A76EACEA6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90DDDAAA-55D6-4380-867E-D5E3F2205A6A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28</xdr:row>
      <xdr:rowOff>161925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D3EE134A-B221-4D3E-9E74-8465393CE278}"/>
            </a:ext>
          </a:extLst>
        </xdr:cNvPr>
        <xdr:cNvSpPr txBox="1"/>
      </xdr:nvSpPr>
      <xdr:spPr>
        <a:xfrm>
          <a:off x="3232150" y="7007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28</xdr:row>
      <xdr:rowOff>161925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3FDE03FF-9454-492A-8298-A29405516EA4}"/>
            </a:ext>
          </a:extLst>
        </xdr:cNvPr>
        <xdr:cNvSpPr txBox="1"/>
      </xdr:nvSpPr>
      <xdr:spPr>
        <a:xfrm>
          <a:off x="3232150" y="7007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28</xdr:row>
      <xdr:rowOff>161925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9CD8240C-A1E6-4931-B5A0-4929C3A1F3DA}"/>
            </a:ext>
          </a:extLst>
        </xdr:cNvPr>
        <xdr:cNvSpPr txBox="1"/>
      </xdr:nvSpPr>
      <xdr:spPr>
        <a:xfrm>
          <a:off x="3232150" y="7007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28</xdr:row>
      <xdr:rowOff>161925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DDF83795-686C-4E7B-8783-6025368D3AB4}"/>
            </a:ext>
          </a:extLst>
        </xdr:cNvPr>
        <xdr:cNvSpPr txBox="1"/>
      </xdr:nvSpPr>
      <xdr:spPr>
        <a:xfrm>
          <a:off x="3232150" y="7007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BE82573-74BD-4628-A71D-87BC3FFC8CCD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D50826DD-8AD2-4A5B-8BEB-7C3C2CE1818F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F338EFEB-76D0-49D0-8C74-58FBA3E6FC14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53DFA4EE-F76A-4997-AD35-4BC55BF60C19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5CB215F8-E239-4EC1-ACD4-8B1C3C737AA5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515E82D-E036-48BE-9B4D-B42FB3409B6C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EEC65AD2-3D0E-4B42-AF98-AD9C177861B1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C0947281-4930-47C1-AA4F-18C6CD0922E6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93625F92-CC83-42E2-BEF6-7C48B93AE956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4C653888-07B2-4CF6-9109-2B72A54479A5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8C1AA0C5-E4FB-4F3B-BAE6-0E7879A6AAF1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96C29E67-DE50-4767-8FDB-5F9CB298F45E}"/>
            </a:ext>
          </a:extLst>
        </xdr:cNvPr>
        <xdr:cNvSpPr txBox="1"/>
      </xdr:nvSpPr>
      <xdr:spPr>
        <a:xfrm>
          <a:off x="3232150" y="702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40AC-E57E-4AFC-9002-B4132DAE303C}">
  <dimension ref="A1:V42"/>
  <sheetViews>
    <sheetView topLeftCell="A4" workbookViewId="0">
      <selection activeCell="C25" sqref="C25"/>
    </sheetView>
  </sheetViews>
  <sheetFormatPr defaultRowHeight="13.8" x14ac:dyDescent="0.25"/>
  <cols>
    <col min="1" max="1" width="3.69921875" customWidth="1"/>
    <col min="2" max="2" width="25.19921875" customWidth="1"/>
    <col min="9" max="9" width="8.69921875" customWidth="1"/>
    <col min="10" max="10" width="2.69921875" customWidth="1"/>
    <col min="11" max="11" width="11.09765625" style="1" customWidth="1"/>
    <col min="12" max="12" width="11" customWidth="1"/>
  </cols>
  <sheetData>
    <row r="1" spans="1:22" ht="14.4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/>
      <c r="B2" s="52" t="s">
        <v>18</v>
      </c>
      <c r="C2" s="24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2">
        <v>8</v>
      </c>
      <c r="J2" s="2"/>
      <c r="K2" s="21" t="s">
        <v>22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46" t="s">
        <v>21</v>
      </c>
      <c r="C3" s="27">
        <f>C2/2</f>
        <v>1</v>
      </c>
      <c r="D3" s="28">
        <f>D2/2</f>
        <v>1.5</v>
      </c>
      <c r="E3" s="28">
        <f>E2/2</f>
        <v>2</v>
      </c>
      <c r="F3" s="28">
        <f>F2/2</f>
        <v>2.5</v>
      </c>
      <c r="G3" s="28">
        <f>G2/2</f>
        <v>3</v>
      </c>
      <c r="H3" s="28">
        <f t="shared" ref="H3:I3" si="0">H2/2</f>
        <v>3.5</v>
      </c>
      <c r="I3" s="29">
        <f t="shared" si="0"/>
        <v>4</v>
      </c>
      <c r="J3" s="2"/>
      <c r="K3" s="30" t="s">
        <v>17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 thickBot="1" x14ac:dyDescent="0.3">
      <c r="A4" s="2"/>
      <c r="B4" s="44" t="s">
        <v>17</v>
      </c>
      <c r="C4" s="70">
        <f t="shared" ref="C4:I4" si="1">C7/$K$7</f>
        <v>6.25E-2</v>
      </c>
      <c r="D4" s="20">
        <f t="shared" si="1"/>
        <v>0.125</v>
      </c>
      <c r="E4" s="20">
        <f t="shared" si="1"/>
        <v>0.1875</v>
      </c>
      <c r="F4" s="20">
        <f t="shared" si="1"/>
        <v>0.25</v>
      </c>
      <c r="G4" s="20">
        <f t="shared" si="1"/>
        <v>0.1875</v>
      </c>
      <c r="H4" s="20">
        <f t="shared" si="1"/>
        <v>0.125</v>
      </c>
      <c r="I4" s="19">
        <f t="shared" si="1"/>
        <v>6.25E-2</v>
      </c>
      <c r="J4" s="17"/>
      <c r="K4" s="18">
        <f>SUM(C4:I4)</f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 thickBot="1" x14ac:dyDescent="0.3">
      <c r="A5" s="2"/>
      <c r="B5" s="2"/>
      <c r="C5" s="17"/>
      <c r="D5" s="17"/>
      <c r="E5" s="17"/>
      <c r="F5" s="17"/>
      <c r="G5" s="17"/>
      <c r="H5" s="17"/>
      <c r="I5" s="17"/>
      <c r="J5" s="17"/>
      <c r="K5" s="16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15" t="s">
        <v>16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 thickBot="1" x14ac:dyDescent="0.3">
      <c r="A7" s="2"/>
      <c r="B7" s="74" t="s">
        <v>15</v>
      </c>
      <c r="C7" s="75">
        <f t="shared" ref="C7:I7" si="2">COUNTA(C8:C11)</f>
        <v>1</v>
      </c>
      <c r="D7" s="14">
        <f t="shared" si="2"/>
        <v>2</v>
      </c>
      <c r="E7" s="14">
        <f t="shared" si="2"/>
        <v>3</v>
      </c>
      <c r="F7" s="14">
        <f t="shared" si="2"/>
        <v>4</v>
      </c>
      <c r="G7" s="14">
        <f t="shared" si="2"/>
        <v>3</v>
      </c>
      <c r="H7" s="14">
        <f t="shared" si="2"/>
        <v>2</v>
      </c>
      <c r="I7" s="13">
        <f t="shared" si="2"/>
        <v>1</v>
      </c>
      <c r="J7" s="2"/>
      <c r="K7" s="12">
        <f>SUM(C7:I7)</f>
        <v>16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43" t="s">
        <v>19</v>
      </c>
      <c r="C8" s="80" t="s">
        <v>14</v>
      </c>
      <c r="D8" s="11" t="s">
        <v>13</v>
      </c>
      <c r="E8" s="11" t="s">
        <v>12</v>
      </c>
      <c r="F8" s="11" t="s">
        <v>11</v>
      </c>
      <c r="G8" s="11" t="s">
        <v>10</v>
      </c>
      <c r="H8" s="11" t="s">
        <v>5</v>
      </c>
      <c r="I8" s="10" t="s">
        <v>9</v>
      </c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77"/>
      <c r="C9" s="78"/>
      <c r="D9" s="8" t="s">
        <v>8</v>
      </c>
      <c r="E9" s="8" t="s">
        <v>7</v>
      </c>
      <c r="F9" s="8" t="s">
        <v>6</v>
      </c>
      <c r="G9" s="8" t="s">
        <v>35</v>
      </c>
      <c r="H9" s="8" t="s">
        <v>4</v>
      </c>
      <c r="I9" s="7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77"/>
      <c r="C10" s="78"/>
      <c r="D10" s="8"/>
      <c r="E10" s="8" t="s">
        <v>3</v>
      </c>
      <c r="F10" s="8" t="s">
        <v>2</v>
      </c>
      <c r="G10" s="8" t="s">
        <v>1</v>
      </c>
      <c r="H10" s="8"/>
      <c r="I10" s="7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 thickBot="1" x14ac:dyDescent="0.3">
      <c r="A11" s="2"/>
      <c r="B11" s="45"/>
      <c r="C11" s="79"/>
      <c r="D11" s="5"/>
      <c r="E11" s="5"/>
      <c r="F11" s="5" t="s">
        <v>0</v>
      </c>
      <c r="G11" s="5"/>
      <c r="H11" s="5"/>
      <c r="I11" s="4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158" t="s">
        <v>30</v>
      </c>
      <c r="C13" s="159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 thickBot="1" x14ac:dyDescent="0.3">
      <c r="A14" s="2"/>
      <c r="B14" s="25"/>
      <c r="C14" s="26">
        <f>SUM(D4:I4)</f>
        <v>0.9375</v>
      </c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160" t="s">
        <v>20</v>
      </c>
      <c r="C16" s="161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 thickBot="1" x14ac:dyDescent="0.3">
      <c r="A17" s="2"/>
      <c r="B17" s="31"/>
      <c r="C17" s="32">
        <f>SUM(G4:I4)</f>
        <v>0.375</v>
      </c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48"/>
      <c r="C18" s="59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63"/>
      <c r="C19" s="64"/>
      <c r="D19" s="63"/>
      <c r="E19" s="63"/>
      <c r="F19" s="63"/>
      <c r="G19" s="63"/>
      <c r="H19" s="63"/>
      <c r="I19" s="63"/>
      <c r="J19" s="63"/>
      <c r="K19" s="6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49" t="s">
        <v>29</v>
      </c>
      <c r="C20" s="59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thickBot="1" x14ac:dyDescent="0.35">
      <c r="A22" s="2"/>
      <c r="B22" s="41" t="s">
        <v>24</v>
      </c>
      <c r="C22" s="42">
        <v>1</v>
      </c>
      <c r="D22" s="38">
        <v>2</v>
      </c>
      <c r="E22" s="38">
        <v>3</v>
      </c>
      <c r="F22" s="39">
        <v>4</v>
      </c>
      <c r="G22" s="2"/>
      <c r="H22" s="62" t="s">
        <v>32</v>
      </c>
      <c r="I22" s="61">
        <f>C25/C33</f>
        <v>1.4142135623730949</v>
      </c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51" customFormat="1" ht="4.95" customHeight="1" thickBot="1" x14ac:dyDescent="0.3">
      <c r="A23" s="48"/>
      <c r="B23" s="49"/>
      <c r="C23" s="48"/>
      <c r="D23" s="48"/>
      <c r="E23" s="48"/>
      <c r="F23" s="48"/>
      <c r="G23" s="48"/>
      <c r="H23" s="48"/>
      <c r="I23" s="48"/>
      <c r="J23" s="48"/>
      <c r="K23" s="50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  <row r="24" spans="1:22" ht="14.4" x14ac:dyDescent="0.3">
      <c r="A24" s="2"/>
      <c r="B24" s="52" t="s">
        <v>26</v>
      </c>
      <c r="C24" s="53">
        <f>AVERAGE(C22:F22)</f>
        <v>2.5</v>
      </c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 thickBot="1" x14ac:dyDescent="0.35">
      <c r="A25" s="2"/>
      <c r="B25" s="44" t="s">
        <v>27</v>
      </c>
      <c r="C25" s="60">
        <f>_xlfn.STDEV.P(C22:F22)</f>
        <v>1.1180339887498949</v>
      </c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56" t="s">
        <v>25</v>
      </c>
      <c r="C27" s="33">
        <f>AVERAGE(1,1)</f>
        <v>1</v>
      </c>
      <c r="D27" s="34">
        <f>AVERAGE(1,2)</f>
        <v>1.5</v>
      </c>
      <c r="E27" s="34">
        <f>AVERAGE(1,3)</f>
        <v>2</v>
      </c>
      <c r="F27" s="35">
        <f>AVERAGE(1,4)</f>
        <v>2.5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47"/>
      <c r="C28" s="9">
        <f>AVERAGE(2,1)</f>
        <v>1.5</v>
      </c>
      <c r="D28" s="55">
        <f>AVERAGE(2,2)</f>
        <v>2</v>
      </c>
      <c r="E28" s="55">
        <f>AVERAGE(2,3)</f>
        <v>2.5</v>
      </c>
      <c r="F28" s="36">
        <f>AVERAGE(2,4)</f>
        <v>3</v>
      </c>
      <c r="G28" s="2"/>
      <c r="H28" s="2"/>
      <c r="I28" s="2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47"/>
      <c r="C29" s="9">
        <f>AVERAGE(3,1)</f>
        <v>2</v>
      </c>
      <c r="D29" s="55">
        <f>AVERAGE(3,2)</f>
        <v>2.5</v>
      </c>
      <c r="E29" s="55">
        <f>AVERAGE(3,3)</f>
        <v>3</v>
      </c>
      <c r="F29" s="36">
        <f>AVERAGE(3,4)</f>
        <v>3.5</v>
      </c>
      <c r="G29" s="2"/>
      <c r="H29" s="2"/>
      <c r="I29" s="2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 thickBot="1" x14ac:dyDescent="0.3">
      <c r="A30" s="2"/>
      <c r="B30" s="57"/>
      <c r="C30" s="6">
        <f>AVERAGE(4,1)</f>
        <v>2.5</v>
      </c>
      <c r="D30" s="58">
        <f>AVERAGE(4,2)</f>
        <v>3</v>
      </c>
      <c r="E30" s="58">
        <f>AVERAGE(4,3)</f>
        <v>3.5</v>
      </c>
      <c r="F30" s="37">
        <f>AVERAGE(4,4)</f>
        <v>4</v>
      </c>
      <c r="G30" s="2"/>
      <c r="H30" s="2"/>
      <c r="I30" s="2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51" customFormat="1" ht="4.95" customHeight="1" thickBot="1" x14ac:dyDescent="0.3">
      <c r="A31" s="48"/>
      <c r="B31" s="49"/>
      <c r="C31" s="48"/>
      <c r="D31" s="48"/>
      <c r="E31" s="48"/>
      <c r="F31" s="48"/>
      <c r="G31" s="48"/>
      <c r="H31" s="48"/>
      <c r="I31" s="48"/>
      <c r="J31" s="48"/>
      <c r="K31" s="50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</row>
    <row r="32" spans="1:22" ht="14.4" x14ac:dyDescent="0.3">
      <c r="A32" s="2"/>
      <c r="B32" s="52" t="s">
        <v>28</v>
      </c>
      <c r="C32" s="53">
        <f>AVERAGE(C27:F30)</f>
        <v>2.5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 thickBot="1" x14ac:dyDescent="0.35">
      <c r="A33" s="2"/>
      <c r="B33" s="44" t="s">
        <v>31</v>
      </c>
      <c r="C33" s="60">
        <f>_xlfn.STDEV.P(C27:F30)</f>
        <v>0.79056941504209488</v>
      </c>
      <c r="D33" s="2"/>
      <c r="E33" s="2"/>
      <c r="F33" s="2"/>
      <c r="G33" s="2"/>
      <c r="H33" s="2"/>
      <c r="I33" s="2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</sheetData>
  <mergeCells count="2">
    <mergeCell ref="B13:C13"/>
    <mergeCell ref="B16:C1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330-2226-4887-A74B-8EDE5AE15E46}">
  <dimension ref="A1:AB41"/>
  <sheetViews>
    <sheetView topLeftCell="A10" workbookViewId="0">
      <selection activeCell="D39" sqref="D39"/>
    </sheetView>
  </sheetViews>
  <sheetFormatPr defaultRowHeight="13.8" x14ac:dyDescent="0.25"/>
  <cols>
    <col min="1" max="1" width="3.69921875" customWidth="1"/>
    <col min="2" max="2" width="25.19921875" customWidth="1"/>
    <col min="5" max="5" width="8.69921875" customWidth="1"/>
    <col min="8" max="8" width="9.69921875" customWidth="1"/>
    <col min="9" max="13" width="8.69921875" customWidth="1"/>
    <col min="14" max="14" width="2.69921875" customWidth="1"/>
    <col min="15" max="15" width="11.09765625" style="1" customWidth="1"/>
    <col min="16" max="16" width="11" customWidth="1"/>
    <col min="18" max="18" width="10" customWidth="1"/>
  </cols>
  <sheetData>
    <row r="1" spans="1:26" ht="14.4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52" t="s">
        <v>33</v>
      </c>
      <c r="C2" s="24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9</v>
      </c>
      <c r="K2" s="23">
        <v>10</v>
      </c>
      <c r="L2" s="23">
        <v>11</v>
      </c>
      <c r="M2" s="22">
        <v>12</v>
      </c>
      <c r="N2" s="2"/>
      <c r="O2" s="21" t="s">
        <v>22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69" t="s">
        <v>21</v>
      </c>
      <c r="C3" s="40">
        <f>C2/2</f>
        <v>1</v>
      </c>
      <c r="D3" s="67">
        <f>D2/2</f>
        <v>1.5</v>
      </c>
      <c r="E3" s="67">
        <f>E2/2</f>
        <v>2</v>
      </c>
      <c r="F3" s="67">
        <f>F2/2</f>
        <v>2.5</v>
      </c>
      <c r="G3" s="67">
        <f>G2/2</f>
        <v>3</v>
      </c>
      <c r="H3" s="67">
        <f t="shared" ref="H3:I3" si="0">H2/2</f>
        <v>3.5</v>
      </c>
      <c r="I3" s="67">
        <f t="shared" si="0"/>
        <v>4</v>
      </c>
      <c r="J3" s="67">
        <f t="shared" ref="J3" si="1">J2/2</f>
        <v>4.5</v>
      </c>
      <c r="K3" s="67">
        <f t="shared" ref="K3" si="2">K2/2</f>
        <v>5</v>
      </c>
      <c r="L3" s="67">
        <f t="shared" ref="L3" si="3">L2/2</f>
        <v>5.5</v>
      </c>
      <c r="M3" s="68">
        <f t="shared" ref="M3" si="4">M2/2</f>
        <v>6</v>
      </c>
      <c r="N3" s="2"/>
      <c r="O3" s="30" t="s">
        <v>17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thickBot="1" x14ac:dyDescent="0.3">
      <c r="A4" s="2"/>
      <c r="B4" s="44" t="s">
        <v>17</v>
      </c>
      <c r="C4" s="70">
        <f t="shared" ref="C4:I4" si="5">C7/$O$7</f>
        <v>2.7777777777777776E-2</v>
      </c>
      <c r="D4" s="20">
        <f t="shared" si="5"/>
        <v>5.5555555555555552E-2</v>
      </c>
      <c r="E4" s="20">
        <f t="shared" si="5"/>
        <v>8.3333333333333329E-2</v>
      </c>
      <c r="F4" s="20">
        <f t="shared" si="5"/>
        <v>0.1111111111111111</v>
      </c>
      <c r="G4" s="20">
        <f t="shared" si="5"/>
        <v>0.1388888888888889</v>
      </c>
      <c r="H4" s="20">
        <f t="shared" si="5"/>
        <v>0.16666666666666666</v>
      </c>
      <c r="I4" s="20">
        <f t="shared" si="5"/>
        <v>0.1388888888888889</v>
      </c>
      <c r="J4" s="20">
        <f t="shared" ref="J4:M4" si="6">J7/$O$7</f>
        <v>0.1111111111111111</v>
      </c>
      <c r="K4" s="20">
        <f t="shared" si="6"/>
        <v>8.3333333333333329E-2</v>
      </c>
      <c r="L4" s="20">
        <f t="shared" si="6"/>
        <v>5.5555555555555552E-2</v>
      </c>
      <c r="M4" s="19">
        <f t="shared" si="6"/>
        <v>2.7777777777777776E-2</v>
      </c>
      <c r="N4" s="17"/>
      <c r="O4" s="18">
        <f>SUM(C4:M4)</f>
        <v>1.0000000000000002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thickBot="1" x14ac:dyDescent="0.3">
      <c r="A5" s="2"/>
      <c r="B5" s="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6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5" t="s">
        <v>16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thickBot="1" x14ac:dyDescent="0.3">
      <c r="A7" s="2"/>
      <c r="B7" s="74" t="s">
        <v>15</v>
      </c>
      <c r="C7" s="75">
        <f t="shared" ref="C7:M7" si="7">COUNTA(C8:C14)</f>
        <v>1</v>
      </c>
      <c r="D7" s="14">
        <f t="shared" si="7"/>
        <v>2</v>
      </c>
      <c r="E7" s="14">
        <f t="shared" si="7"/>
        <v>3</v>
      </c>
      <c r="F7" s="14">
        <f t="shared" si="7"/>
        <v>4</v>
      </c>
      <c r="G7" s="14">
        <f t="shared" si="7"/>
        <v>5</v>
      </c>
      <c r="H7" s="14">
        <f t="shared" si="7"/>
        <v>6</v>
      </c>
      <c r="I7" s="13">
        <f t="shared" si="7"/>
        <v>5</v>
      </c>
      <c r="J7" s="13">
        <f t="shared" si="7"/>
        <v>4</v>
      </c>
      <c r="K7" s="13">
        <f t="shared" si="7"/>
        <v>3</v>
      </c>
      <c r="L7" s="13">
        <f t="shared" si="7"/>
        <v>2</v>
      </c>
      <c r="M7" s="13">
        <f t="shared" si="7"/>
        <v>1</v>
      </c>
      <c r="N7" s="2"/>
      <c r="O7" s="12">
        <f>SUM(C7:M7)</f>
        <v>36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52" t="s">
        <v>19</v>
      </c>
      <c r="C8" s="76" t="s">
        <v>14</v>
      </c>
      <c r="D8" s="71" t="s">
        <v>13</v>
      </c>
      <c r="E8" s="71" t="s">
        <v>12</v>
      </c>
      <c r="F8" s="71" t="s">
        <v>11</v>
      </c>
      <c r="G8" s="71" t="s">
        <v>41</v>
      </c>
      <c r="H8" s="71" t="s">
        <v>40</v>
      </c>
      <c r="I8" s="71" t="s">
        <v>42</v>
      </c>
      <c r="J8" s="71" t="s">
        <v>45</v>
      </c>
      <c r="K8" s="71" t="s">
        <v>49</v>
      </c>
      <c r="L8" s="71" t="s">
        <v>52</v>
      </c>
      <c r="M8" s="72" t="s">
        <v>54</v>
      </c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77"/>
      <c r="C9" s="78"/>
      <c r="D9" s="8" t="s">
        <v>8</v>
      </c>
      <c r="E9" s="8" t="s">
        <v>7</v>
      </c>
      <c r="F9" s="8" t="s">
        <v>6</v>
      </c>
      <c r="G9" s="8" t="s">
        <v>10</v>
      </c>
      <c r="H9" s="8" t="s">
        <v>39</v>
      </c>
      <c r="I9" s="8" t="s">
        <v>43</v>
      </c>
      <c r="J9" s="8" t="s">
        <v>46</v>
      </c>
      <c r="K9" s="8" t="s">
        <v>50</v>
      </c>
      <c r="L9" s="8" t="s">
        <v>53</v>
      </c>
      <c r="M9" s="7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77"/>
      <c r="C10" s="78"/>
      <c r="D10" s="8"/>
      <c r="E10" s="8" t="s">
        <v>3</v>
      </c>
      <c r="F10" s="8" t="s">
        <v>2</v>
      </c>
      <c r="G10" s="8" t="s">
        <v>35</v>
      </c>
      <c r="H10" s="8" t="s">
        <v>5</v>
      </c>
      <c r="I10" s="8" t="s">
        <v>9</v>
      </c>
      <c r="J10" s="8" t="s">
        <v>47</v>
      </c>
      <c r="K10" s="8" t="s">
        <v>51</v>
      </c>
      <c r="L10" s="8"/>
      <c r="M10" s="7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77"/>
      <c r="C11" s="78"/>
      <c r="D11" s="8"/>
      <c r="E11" s="8"/>
      <c r="F11" s="8" t="s">
        <v>0</v>
      </c>
      <c r="G11" s="73" t="s">
        <v>1</v>
      </c>
      <c r="H11" s="8" t="s">
        <v>4</v>
      </c>
      <c r="I11" s="8" t="s">
        <v>34</v>
      </c>
      <c r="J11" s="8" t="s">
        <v>48</v>
      </c>
      <c r="K11" s="8"/>
      <c r="L11" s="8"/>
      <c r="M11" s="7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77"/>
      <c r="C12" s="78"/>
      <c r="D12" s="8"/>
      <c r="E12" s="8"/>
      <c r="F12" s="8"/>
      <c r="G12" s="8" t="s">
        <v>36</v>
      </c>
      <c r="H12" s="8" t="s">
        <v>37</v>
      </c>
      <c r="I12" s="8" t="s">
        <v>44</v>
      </c>
      <c r="J12" s="8"/>
      <c r="K12" s="8"/>
      <c r="L12" s="8"/>
      <c r="M12" s="7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77"/>
      <c r="C13" s="78"/>
      <c r="D13" s="8"/>
      <c r="E13" s="8"/>
      <c r="F13" s="8"/>
      <c r="G13" s="8"/>
      <c r="H13" s="8" t="s">
        <v>38</v>
      </c>
      <c r="I13" s="8"/>
      <c r="J13" s="8"/>
      <c r="K13" s="8"/>
      <c r="L13" s="8"/>
      <c r="M13" s="7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thickBot="1" x14ac:dyDescent="0.3">
      <c r="A14" s="2"/>
      <c r="B14" s="45"/>
      <c r="C14" s="79"/>
      <c r="D14" s="5"/>
      <c r="E14" s="5"/>
      <c r="F14" s="5"/>
      <c r="G14" s="5"/>
      <c r="H14" s="5"/>
      <c r="I14" s="5"/>
      <c r="J14" s="5"/>
      <c r="K14" s="5"/>
      <c r="L14" s="5"/>
      <c r="M14" s="4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48"/>
      <c r="C15" s="5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14"/>
      <c r="P15" s="115"/>
      <c r="Q15" s="115"/>
      <c r="R15" s="115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63"/>
      <c r="C16" s="64"/>
      <c r="D16" s="63"/>
      <c r="E16" s="63"/>
      <c r="F16" s="63"/>
      <c r="G16" s="63"/>
      <c r="H16" s="63"/>
      <c r="I16" s="88"/>
      <c r="J16" s="89"/>
      <c r="K16" s="63"/>
      <c r="L16" s="63"/>
      <c r="M16" s="63"/>
      <c r="N16" s="63"/>
      <c r="O16" s="65"/>
      <c r="P16" s="63"/>
      <c r="Q16" s="63"/>
      <c r="R16" s="63"/>
      <c r="S16" s="2"/>
      <c r="T16" s="2"/>
      <c r="U16" s="2"/>
      <c r="V16" s="2"/>
      <c r="W16" s="2"/>
      <c r="X16" s="2"/>
      <c r="Y16" s="2"/>
      <c r="Z16" s="2"/>
    </row>
    <row r="17" spans="1:28" x14ac:dyDescent="0.25">
      <c r="A17" s="2"/>
      <c r="B17" s="49" t="s">
        <v>55</v>
      </c>
      <c r="C17" s="59"/>
      <c r="D17" s="2"/>
      <c r="E17" s="2"/>
      <c r="F17" s="2"/>
      <c r="G17" s="2"/>
      <c r="H17" s="2"/>
      <c r="I17" s="90"/>
      <c r="J17" s="91"/>
      <c r="K17" s="49" t="s">
        <v>61</v>
      </c>
      <c r="L17" s="5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8" ht="14.4" thickBot="1" x14ac:dyDescent="0.3">
      <c r="A18" s="2"/>
      <c r="B18" s="2"/>
      <c r="C18" s="2"/>
      <c r="D18" s="2"/>
      <c r="E18" s="2"/>
      <c r="F18" s="2"/>
      <c r="G18" s="2"/>
      <c r="H18" s="2"/>
      <c r="I18" s="90"/>
      <c r="J18" s="9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8" ht="14.4" thickBot="1" x14ac:dyDescent="0.3">
      <c r="A19" s="2"/>
      <c r="B19" s="41" t="s">
        <v>24</v>
      </c>
      <c r="C19" s="42">
        <v>1</v>
      </c>
      <c r="D19" s="38">
        <v>2</v>
      </c>
      <c r="E19" s="38">
        <v>3</v>
      </c>
      <c r="F19" s="38">
        <v>4</v>
      </c>
      <c r="G19" s="38">
        <v>5</v>
      </c>
      <c r="H19" s="39">
        <v>6</v>
      </c>
      <c r="I19" s="90"/>
      <c r="J19" s="91"/>
      <c r="K19" s="166" t="s">
        <v>24</v>
      </c>
      <c r="L19" s="167"/>
      <c r="M19" s="42">
        <v>1</v>
      </c>
      <c r="N19" s="38">
        <v>2</v>
      </c>
      <c r="O19" s="38">
        <v>3</v>
      </c>
      <c r="P19" s="38">
        <v>4</v>
      </c>
      <c r="Q19" s="38">
        <v>5</v>
      </c>
      <c r="R19" s="39">
        <v>6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51" customFormat="1" ht="4.95" customHeight="1" thickBot="1" x14ac:dyDescent="0.3">
      <c r="A20" s="48"/>
      <c r="B20" s="49"/>
      <c r="C20" s="48"/>
      <c r="D20" s="48"/>
      <c r="E20" s="48"/>
      <c r="F20" s="48"/>
      <c r="G20" s="48"/>
      <c r="H20" s="48"/>
      <c r="I20" s="90"/>
      <c r="J20" s="91"/>
      <c r="K20" s="49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8" ht="14.4" x14ac:dyDescent="0.3">
      <c r="A21" s="2"/>
      <c r="B21" s="52" t="s">
        <v>26</v>
      </c>
      <c r="C21" s="53">
        <f>AVERAGE(C19:H19)</f>
        <v>3.5</v>
      </c>
      <c r="D21" s="2"/>
      <c r="E21" s="52" t="s">
        <v>56</v>
      </c>
      <c r="F21" s="53">
        <v>2</v>
      </c>
      <c r="G21" s="2"/>
      <c r="H21" s="83" t="s">
        <v>57</v>
      </c>
      <c r="I21" s="90"/>
      <c r="J21" s="91"/>
      <c r="K21" s="162" t="s">
        <v>26</v>
      </c>
      <c r="L21" s="163"/>
      <c r="M21" s="53">
        <f>AVERAGE(M19:R19)</f>
        <v>3.5</v>
      </c>
      <c r="N21" s="2"/>
      <c r="O21" s="52" t="s">
        <v>56</v>
      </c>
      <c r="P21" s="53">
        <v>5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8" ht="15" thickBot="1" x14ac:dyDescent="0.35">
      <c r="A22" s="2"/>
      <c r="B22" s="44" t="s">
        <v>27</v>
      </c>
      <c r="C22" s="60">
        <f>_xlfn.STDEV.P(C19:H19)</f>
        <v>1.707825127659933</v>
      </c>
      <c r="D22" s="2"/>
      <c r="E22" s="86" t="s">
        <v>58</v>
      </c>
      <c r="F22" s="87">
        <f>SQRT(F21)</f>
        <v>1.4142135623730951</v>
      </c>
      <c r="G22" s="2"/>
      <c r="H22" s="82">
        <f>C22/(SQRT(F21))</f>
        <v>1.2076147288491197</v>
      </c>
      <c r="I22" s="90"/>
      <c r="J22" s="91"/>
      <c r="K22" s="164" t="s">
        <v>59</v>
      </c>
      <c r="L22" s="165"/>
      <c r="M22" s="60">
        <f>_xlfn.STDEV.P(M19:R19)</f>
        <v>1.707825127659933</v>
      </c>
      <c r="N22" s="2"/>
      <c r="O22" s="93" t="s">
        <v>60</v>
      </c>
      <c r="P22" s="82">
        <f>M22/SQRT(P21)</f>
        <v>0.76376261582597327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8" ht="14.4" thickBot="1" x14ac:dyDescent="0.3">
      <c r="A23" s="2"/>
      <c r="B23" s="2"/>
      <c r="C23" s="2"/>
      <c r="D23" s="2"/>
      <c r="E23" s="2"/>
      <c r="F23" s="2"/>
      <c r="G23" s="2"/>
      <c r="H23" s="2"/>
      <c r="I23" s="90"/>
      <c r="J23" s="9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8" x14ac:dyDescent="0.25">
      <c r="A24" s="2"/>
      <c r="B24" s="56" t="s">
        <v>25</v>
      </c>
      <c r="C24" s="33">
        <f>AVERAGE(1,1)</f>
        <v>1</v>
      </c>
      <c r="D24" s="34">
        <f>AVERAGE(1,2)</f>
        <v>1.5</v>
      </c>
      <c r="E24" s="34">
        <f>AVERAGE(1,3)</f>
        <v>2</v>
      </c>
      <c r="F24" s="34">
        <f>AVERAGE(1,4)</f>
        <v>2.5</v>
      </c>
      <c r="G24" s="34">
        <f>AVERAGE(1,5)</f>
        <v>3</v>
      </c>
      <c r="H24" s="35">
        <f>AVERAGE(1,6)</f>
        <v>3.5</v>
      </c>
      <c r="I24" s="90"/>
      <c r="J24" s="9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8" x14ac:dyDescent="0.25">
      <c r="A25" s="2"/>
      <c r="B25" s="47"/>
      <c r="C25" s="9">
        <f>AVERAGE(2,1)</f>
        <v>1.5</v>
      </c>
      <c r="D25" s="55">
        <f>AVERAGE(2,2)</f>
        <v>2</v>
      </c>
      <c r="E25" s="55">
        <f>AVERAGE(2,3)</f>
        <v>2.5</v>
      </c>
      <c r="F25" s="55">
        <f>AVERAGE(2,4)</f>
        <v>3</v>
      </c>
      <c r="G25" s="55">
        <f>AVERAGE(2,5)</f>
        <v>3.5</v>
      </c>
      <c r="H25" s="36">
        <f>AVERAGE(2,6)</f>
        <v>4</v>
      </c>
      <c r="I25" s="90"/>
      <c r="J25" s="91"/>
      <c r="K25" s="49" t="s">
        <v>62</v>
      </c>
      <c r="L25" s="5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8" ht="14.4" thickBot="1" x14ac:dyDescent="0.3">
      <c r="A26" s="2"/>
      <c r="B26" s="47"/>
      <c r="C26" s="9">
        <f>AVERAGE(3,1)</f>
        <v>2</v>
      </c>
      <c r="D26" s="55">
        <f>AVERAGE(3,2)</f>
        <v>2.5</v>
      </c>
      <c r="E26" s="55">
        <f>AVERAGE(3,3)</f>
        <v>3</v>
      </c>
      <c r="F26" s="55">
        <f>AVERAGE(3,4)</f>
        <v>3.5</v>
      </c>
      <c r="G26" s="55">
        <f>AVERAGE(3,5)</f>
        <v>4</v>
      </c>
      <c r="H26" s="36">
        <f>AVERAGE(3,6)</f>
        <v>4.5</v>
      </c>
      <c r="I26" s="90"/>
      <c r="J26" s="9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8" ht="14.4" x14ac:dyDescent="0.3">
      <c r="A27" s="2"/>
      <c r="B27" s="47"/>
      <c r="C27" s="9">
        <f>AVERAGE(4,1)</f>
        <v>2.5</v>
      </c>
      <c r="D27" s="55">
        <f>AVERAGE(4,2)</f>
        <v>3</v>
      </c>
      <c r="E27" s="55">
        <f>AVERAGE(4,3)</f>
        <v>3.5</v>
      </c>
      <c r="F27" s="55">
        <f>AVERAGE(4,4)</f>
        <v>4</v>
      </c>
      <c r="G27" s="55">
        <f>AVERAGE(4,5)</f>
        <v>4.5</v>
      </c>
      <c r="H27" s="36">
        <f>AVERAGE(4,6)</f>
        <v>5</v>
      </c>
      <c r="I27" s="90"/>
      <c r="J27" s="91"/>
      <c r="K27" s="162" t="s">
        <v>26</v>
      </c>
      <c r="L27" s="163"/>
      <c r="M27" s="53">
        <v>11.25</v>
      </c>
      <c r="N27" s="2"/>
      <c r="O27" s="52" t="s">
        <v>56</v>
      </c>
      <c r="P27" s="53">
        <v>5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8" ht="15" thickBot="1" x14ac:dyDescent="0.35">
      <c r="A28" s="2"/>
      <c r="B28" s="47"/>
      <c r="C28" s="9">
        <f>AVERAGE(5,1)</f>
        <v>3</v>
      </c>
      <c r="D28" s="55">
        <f>AVERAGE(5,2)</f>
        <v>3.5</v>
      </c>
      <c r="E28" s="55">
        <f>AVERAGE(5,3)</f>
        <v>4</v>
      </c>
      <c r="F28" s="55">
        <f>AVERAGE(5,4)</f>
        <v>4.5</v>
      </c>
      <c r="G28" s="55">
        <f>AVERAGE(5,5)</f>
        <v>5</v>
      </c>
      <c r="H28" s="36">
        <f>AVERAGE(5,6)</f>
        <v>5.5</v>
      </c>
      <c r="I28" s="90"/>
      <c r="J28" s="91"/>
      <c r="K28" s="164" t="s">
        <v>59</v>
      </c>
      <c r="L28" s="165"/>
      <c r="M28" s="60">
        <v>3.49</v>
      </c>
      <c r="N28" s="2"/>
      <c r="O28" s="93" t="s">
        <v>60</v>
      </c>
      <c r="P28" s="82">
        <f>M28/SQRT(P27)</f>
        <v>1.5607754482948533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8" ht="14.4" thickBot="1" x14ac:dyDescent="0.3">
      <c r="A29" s="2"/>
      <c r="B29" s="57"/>
      <c r="C29" s="6">
        <f>AVERAGE(6,1)</f>
        <v>3.5</v>
      </c>
      <c r="D29" s="58">
        <f>AVERAGE(6,2)</f>
        <v>4</v>
      </c>
      <c r="E29" s="58">
        <f>AVERAGE(6,3)</f>
        <v>4.5</v>
      </c>
      <c r="F29" s="58">
        <f>AVERAGE(6,4)</f>
        <v>5</v>
      </c>
      <c r="G29" s="58">
        <f>AVERAGE(6,5)</f>
        <v>5.5</v>
      </c>
      <c r="H29" s="37">
        <f>AVERAGE(6,6)</f>
        <v>6</v>
      </c>
      <c r="I29" s="90"/>
      <c r="J29" s="91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8" s="51" customFormat="1" ht="4.95" customHeight="1" thickBot="1" x14ac:dyDescent="0.3">
      <c r="A30" s="48"/>
      <c r="B30" s="49"/>
      <c r="C30" s="48"/>
      <c r="D30" s="48"/>
      <c r="E30" s="48"/>
      <c r="F30" s="48"/>
      <c r="G30" s="48"/>
      <c r="H30" s="48"/>
      <c r="I30" s="90"/>
      <c r="J30" s="91"/>
      <c r="K30" s="2"/>
      <c r="L30" s="2"/>
      <c r="M30" s="2"/>
      <c r="N30" s="2"/>
      <c r="O30" s="3"/>
      <c r="P30" s="2"/>
      <c r="Q30" s="2"/>
      <c r="R30" s="2"/>
      <c r="S30" s="2"/>
      <c r="T30" s="48"/>
      <c r="U30" s="48"/>
      <c r="V30" s="48"/>
      <c r="W30" s="48"/>
      <c r="X30" s="48"/>
      <c r="Y30" s="48"/>
      <c r="Z30" s="48"/>
    </row>
    <row r="31" spans="1:28" ht="15" thickBot="1" x14ac:dyDescent="0.35">
      <c r="A31" s="2"/>
      <c r="B31" s="52" t="s">
        <v>28</v>
      </c>
      <c r="C31" s="53">
        <f>AVERAGE(C24:H29)</f>
        <v>3.5</v>
      </c>
      <c r="D31" s="2"/>
      <c r="E31" s="84" t="s">
        <v>32</v>
      </c>
      <c r="F31" s="85">
        <f>C22/C32</f>
        <v>1.4142135623730949</v>
      </c>
      <c r="G31" s="2"/>
      <c r="H31" s="2"/>
      <c r="I31" s="90"/>
      <c r="J31" s="91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8" ht="15" thickBot="1" x14ac:dyDescent="0.35">
      <c r="A32" s="2"/>
      <c r="B32" s="81" t="s">
        <v>31</v>
      </c>
      <c r="C32" s="82">
        <f>_xlfn.STDEV.P(C24:H29)</f>
        <v>1.2076147288491199</v>
      </c>
      <c r="D32" s="2"/>
      <c r="E32" s="2"/>
      <c r="F32" s="2"/>
      <c r="G32" s="2"/>
      <c r="H32" s="2"/>
      <c r="I32" s="90"/>
      <c r="J32" s="91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90"/>
      <c r="J33" s="91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90"/>
      <c r="J34" s="91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90"/>
      <c r="J35" s="91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Q41" s="2"/>
      <c r="R41" s="2"/>
      <c r="S41" s="2"/>
      <c r="T41" s="2"/>
      <c r="U41" s="2"/>
      <c r="V41" s="2"/>
      <c r="W41" s="2"/>
      <c r="X41" s="2"/>
      <c r="Y41" s="2"/>
      <c r="Z41" s="2"/>
    </row>
  </sheetData>
  <mergeCells count="5">
    <mergeCell ref="K27:L27"/>
    <mergeCell ref="K28:L28"/>
    <mergeCell ref="K19:L19"/>
    <mergeCell ref="K22:L22"/>
    <mergeCell ref="K21:L21"/>
  </mergeCells>
  <pageMargins left="0.7" right="0.7" top="0.75" bottom="0.75" header="0.3" footer="0.3"/>
  <pageSetup paperSize="9" orientation="portrait" r:id="rId1"/>
  <ignoredErrors>
    <ignoredError sqref="C27:F27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5953-9C07-4172-884C-09E562EED61A}">
  <dimension ref="A1:X1053"/>
  <sheetViews>
    <sheetView topLeftCell="A49" workbookViewId="0"/>
  </sheetViews>
  <sheetFormatPr defaultRowHeight="13.8" x14ac:dyDescent="0.25"/>
  <cols>
    <col min="1" max="1" width="2.69921875" customWidth="1"/>
    <col min="2" max="2" width="8.69921875" customWidth="1"/>
    <col min="3" max="3" width="13.3984375" style="131" customWidth="1"/>
    <col min="4" max="5" width="2.69921875" customWidth="1"/>
    <col min="6" max="6" width="26.3984375" customWidth="1"/>
    <col min="7" max="7" width="9" style="1" customWidth="1"/>
    <col min="8" max="10" width="2.69921875" customWidth="1"/>
    <col min="11" max="11" width="26.3984375" customWidth="1"/>
    <col min="12" max="12" width="9" customWidth="1"/>
    <col min="16" max="16" width="2.69921875" customWidth="1"/>
    <col min="18" max="18" width="11.796875" bestFit="1" customWidth="1"/>
    <col min="19" max="19" width="2.69921875" customWidth="1"/>
  </cols>
  <sheetData>
    <row r="1" spans="1:24" ht="14.4" thickBot="1" x14ac:dyDescent="0.3">
      <c r="A1" s="2"/>
      <c r="B1" s="2"/>
      <c r="C1" s="127"/>
      <c r="D1" s="2"/>
      <c r="E1" s="2"/>
      <c r="F1" s="2"/>
      <c r="G1" s="3"/>
      <c r="H1" s="2"/>
      <c r="I1" s="2"/>
      <c r="J1" s="2"/>
      <c r="K1" s="2"/>
      <c r="L1" s="2"/>
      <c r="M1" s="2"/>
      <c r="N1" s="90"/>
      <c r="O1" s="91"/>
      <c r="P1" s="48"/>
      <c r="Q1" s="2"/>
      <c r="R1" s="2"/>
      <c r="S1" s="2"/>
      <c r="T1" s="2"/>
      <c r="U1" s="2"/>
      <c r="V1" s="2"/>
      <c r="W1" s="2"/>
      <c r="X1" s="2"/>
    </row>
    <row r="2" spans="1:24" ht="15" customHeight="1" thickTop="1" x14ac:dyDescent="0.25">
      <c r="A2" s="2"/>
      <c r="B2" s="168" t="s">
        <v>63</v>
      </c>
      <c r="C2" s="170" t="s">
        <v>264</v>
      </c>
      <c r="D2" s="94"/>
      <c r="E2" s="95"/>
      <c r="F2" s="96"/>
      <c r="G2" s="97"/>
      <c r="H2" s="98"/>
      <c r="I2" s="2"/>
      <c r="J2" s="2"/>
      <c r="K2" s="2"/>
      <c r="L2" s="2"/>
      <c r="M2" s="2"/>
      <c r="N2" s="90"/>
      <c r="O2" s="91"/>
      <c r="P2" s="137"/>
      <c r="Q2" s="96"/>
      <c r="R2" s="96"/>
      <c r="S2" s="98"/>
      <c r="T2" s="2"/>
      <c r="U2" s="2"/>
      <c r="V2" s="2"/>
      <c r="W2" s="2"/>
      <c r="X2" s="2"/>
    </row>
    <row r="3" spans="1:24" ht="14.4" thickBot="1" x14ac:dyDescent="0.3">
      <c r="A3" s="2"/>
      <c r="B3" s="169"/>
      <c r="C3" s="171"/>
      <c r="D3" s="94"/>
      <c r="E3" s="99"/>
      <c r="F3" s="100" t="s">
        <v>1113</v>
      </c>
      <c r="G3" s="50"/>
      <c r="H3" s="101"/>
      <c r="I3" s="2"/>
      <c r="J3" s="2"/>
      <c r="K3" s="2"/>
      <c r="L3" s="2"/>
      <c r="M3" s="2"/>
      <c r="N3" s="90"/>
      <c r="O3" s="91"/>
      <c r="P3" s="102"/>
      <c r="Q3" s="49" t="s">
        <v>1120</v>
      </c>
      <c r="R3" s="48"/>
      <c r="S3" s="101"/>
      <c r="T3" s="2"/>
      <c r="U3" s="2"/>
      <c r="V3" s="2"/>
      <c r="W3" s="2"/>
      <c r="X3" s="2"/>
    </row>
    <row r="4" spans="1:24" ht="14.4" thickBot="1" x14ac:dyDescent="0.3">
      <c r="A4" s="2"/>
      <c r="B4" s="80" t="s">
        <v>64</v>
      </c>
      <c r="C4" s="128">
        <v>25.10417915</v>
      </c>
      <c r="D4" s="2"/>
      <c r="E4" s="102"/>
      <c r="F4" s="48"/>
      <c r="G4" s="50"/>
      <c r="H4" s="101"/>
      <c r="I4" s="2"/>
      <c r="J4" s="2"/>
      <c r="K4" s="2"/>
      <c r="L4" s="2"/>
      <c r="M4" s="2"/>
      <c r="N4" s="90"/>
      <c r="O4" s="91"/>
      <c r="P4" s="102"/>
      <c r="Q4" s="48"/>
      <c r="R4" s="48"/>
      <c r="S4" s="101"/>
      <c r="T4" s="2"/>
      <c r="U4" s="2"/>
      <c r="V4" s="2"/>
      <c r="W4" s="2"/>
      <c r="X4" s="2"/>
    </row>
    <row r="5" spans="1:24" ht="15" thickBot="1" x14ac:dyDescent="0.3">
      <c r="A5" s="2"/>
      <c r="B5" s="78" t="s">
        <v>65</v>
      </c>
      <c r="C5" s="129">
        <v>60.908747099999999</v>
      </c>
      <c r="D5" s="2"/>
      <c r="E5" s="102"/>
      <c r="F5" s="103" t="s">
        <v>26</v>
      </c>
      <c r="G5" s="50"/>
      <c r="H5" s="101"/>
      <c r="I5" s="2"/>
      <c r="J5" s="2"/>
      <c r="K5" s="2"/>
      <c r="L5" s="2"/>
      <c r="M5" s="2"/>
      <c r="N5" s="90"/>
      <c r="O5" s="91"/>
      <c r="P5" s="102"/>
      <c r="Q5" s="49" t="s">
        <v>1121</v>
      </c>
      <c r="R5" s="48"/>
      <c r="S5" s="101"/>
      <c r="T5" s="2"/>
      <c r="U5" s="2"/>
      <c r="V5" s="2"/>
      <c r="W5" s="2"/>
      <c r="X5" s="2"/>
    </row>
    <row r="6" spans="1:24" ht="14.4" thickBot="1" x14ac:dyDescent="0.3">
      <c r="A6" s="2"/>
      <c r="B6" s="78" t="s">
        <v>66</v>
      </c>
      <c r="C6" s="129">
        <v>23.222237679999999</v>
      </c>
      <c r="D6" s="2"/>
      <c r="E6" s="102"/>
      <c r="F6" s="104">
        <f>AVERAGE(C4:C1051)</f>
        <v>37.719054832538156</v>
      </c>
      <c r="G6" s="50"/>
      <c r="H6" s="101"/>
      <c r="I6" s="2"/>
      <c r="J6" s="2"/>
      <c r="K6" s="2"/>
      <c r="L6" s="2"/>
      <c r="M6" s="2"/>
      <c r="N6" s="90"/>
      <c r="O6" s="91"/>
      <c r="P6" s="102"/>
      <c r="Q6" s="42" t="s">
        <v>68</v>
      </c>
      <c r="R6" s="39">
        <f>VLOOKUP(Q6,B:C,2,FALSE)</f>
        <v>22.629690249999999</v>
      </c>
      <c r="S6" s="101"/>
      <c r="T6" s="2"/>
      <c r="U6" s="2"/>
      <c r="V6" s="2"/>
      <c r="W6" s="2"/>
      <c r="X6" s="2"/>
    </row>
    <row r="7" spans="1:24" ht="14.4" thickBot="1" x14ac:dyDescent="0.3">
      <c r="A7" s="2"/>
      <c r="B7" s="78" t="s">
        <v>67</v>
      </c>
      <c r="C7" s="129">
        <v>51.553491180000002</v>
      </c>
      <c r="D7" s="2"/>
      <c r="E7" s="102"/>
      <c r="F7" s="48"/>
      <c r="G7" s="50"/>
      <c r="H7" s="101"/>
      <c r="I7" s="2"/>
      <c r="J7" s="2"/>
      <c r="K7" s="2"/>
      <c r="L7" s="2"/>
      <c r="M7" s="2"/>
      <c r="N7" s="90"/>
      <c r="O7" s="91"/>
      <c r="P7" s="102"/>
      <c r="Q7" s="48"/>
      <c r="R7" s="48"/>
      <c r="S7" s="101"/>
      <c r="T7" s="2"/>
      <c r="U7" s="2"/>
      <c r="V7" s="2"/>
      <c r="W7" s="2"/>
      <c r="X7" s="2"/>
    </row>
    <row r="8" spans="1:24" ht="15" thickBot="1" x14ac:dyDescent="0.3">
      <c r="A8" s="2"/>
      <c r="B8" s="78" t="s">
        <v>68</v>
      </c>
      <c r="C8" s="129">
        <v>22.629690249999999</v>
      </c>
      <c r="D8" s="2"/>
      <c r="E8" s="102"/>
      <c r="F8" s="105" t="s">
        <v>27</v>
      </c>
      <c r="G8" s="50"/>
      <c r="H8" s="101"/>
      <c r="I8" s="2"/>
      <c r="J8" s="2"/>
      <c r="K8" s="2"/>
      <c r="L8" s="2"/>
      <c r="M8" s="2"/>
      <c r="N8" s="90"/>
      <c r="O8" s="91"/>
      <c r="P8" s="102"/>
      <c r="Q8" s="49" t="s">
        <v>1122</v>
      </c>
      <c r="R8" s="48"/>
      <c r="S8" s="101"/>
      <c r="T8" s="2"/>
      <c r="U8" s="2"/>
      <c r="V8" s="2"/>
      <c r="W8" s="2"/>
      <c r="X8" s="2"/>
    </row>
    <row r="9" spans="1:24" ht="14.4" thickBot="1" x14ac:dyDescent="0.3">
      <c r="A9" s="2"/>
      <c r="B9" s="78" t="s">
        <v>69</v>
      </c>
      <c r="C9" s="129">
        <v>53.338099130000003</v>
      </c>
      <c r="D9" s="2"/>
      <c r="E9" s="102"/>
      <c r="F9" s="106">
        <f>_xlfn.STDEV.P(C4:C1051)</f>
        <v>16.03665842171533</v>
      </c>
      <c r="G9" s="50"/>
      <c r="H9" s="101"/>
      <c r="I9" s="2"/>
      <c r="J9" s="2"/>
      <c r="K9" s="2"/>
      <c r="L9" s="2"/>
      <c r="M9" s="2"/>
      <c r="N9" s="90"/>
      <c r="O9" s="91"/>
      <c r="P9" s="102"/>
      <c r="Q9" s="33" t="s">
        <v>285</v>
      </c>
      <c r="R9" s="35">
        <f>VLOOKUP(Q9,B:C,2,FALSE)</f>
        <v>43.182995679999998</v>
      </c>
      <c r="S9" s="101"/>
      <c r="T9" s="2"/>
      <c r="U9" s="2"/>
      <c r="V9" s="2"/>
      <c r="W9" s="2"/>
      <c r="X9" s="2"/>
    </row>
    <row r="10" spans="1:24" ht="14.4" thickBot="1" x14ac:dyDescent="0.3">
      <c r="A10" s="2"/>
      <c r="B10" s="78" t="s">
        <v>70</v>
      </c>
      <c r="C10" s="129">
        <v>22.36088208</v>
      </c>
      <c r="D10" s="2"/>
      <c r="E10" s="107"/>
      <c r="F10" s="108"/>
      <c r="G10" s="109"/>
      <c r="H10" s="110"/>
      <c r="I10" s="2"/>
      <c r="J10" s="2"/>
      <c r="K10" s="2"/>
      <c r="L10" s="2"/>
      <c r="M10" s="2"/>
      <c r="N10" s="90"/>
      <c r="O10" s="91"/>
      <c r="P10" s="102"/>
      <c r="Q10" s="9" t="s">
        <v>531</v>
      </c>
      <c r="R10" s="36">
        <f t="shared" ref="R10:R13" si="0">VLOOKUP(Q10,B:C,2,FALSE)</f>
        <v>48.208577419999997</v>
      </c>
      <c r="S10" s="101"/>
      <c r="T10" s="2"/>
      <c r="U10" s="2"/>
      <c r="V10" s="2"/>
      <c r="W10" s="2"/>
      <c r="X10" s="2"/>
    </row>
    <row r="11" spans="1:24" ht="15" thickTop="1" thickBot="1" x14ac:dyDescent="0.3">
      <c r="A11" s="2"/>
      <c r="B11" s="78" t="s">
        <v>71</v>
      </c>
      <c r="C11" s="129">
        <v>26.515078119999998</v>
      </c>
      <c r="D11" s="2"/>
      <c r="E11" s="2"/>
      <c r="F11" s="2"/>
      <c r="G11" s="3"/>
      <c r="H11" s="2"/>
      <c r="I11" s="2"/>
      <c r="J11" s="2"/>
      <c r="K11" s="2"/>
      <c r="L11" s="3"/>
      <c r="M11" s="2"/>
      <c r="N11" s="90"/>
      <c r="O11" s="91"/>
      <c r="P11" s="102"/>
      <c r="Q11" s="9" t="s">
        <v>954</v>
      </c>
      <c r="R11" s="36">
        <f t="shared" si="0"/>
        <v>14.198027</v>
      </c>
      <c r="S11" s="101"/>
      <c r="T11" s="2"/>
      <c r="U11" s="2"/>
      <c r="V11" s="2"/>
      <c r="W11" s="2"/>
      <c r="X11" s="2"/>
    </row>
    <row r="12" spans="1:24" ht="14.4" thickTop="1" x14ac:dyDescent="0.25">
      <c r="A12" s="2"/>
      <c r="B12" s="78" t="s">
        <v>72</v>
      </c>
      <c r="C12" s="129">
        <v>52.737316229999998</v>
      </c>
      <c r="D12" s="2"/>
      <c r="E12" s="95"/>
      <c r="F12" s="96"/>
      <c r="G12" s="97"/>
      <c r="H12" s="98"/>
      <c r="I12" s="2"/>
      <c r="J12" s="95"/>
      <c r="K12" s="96"/>
      <c r="L12" s="97"/>
      <c r="M12" s="98"/>
      <c r="N12" s="90"/>
      <c r="O12" s="91"/>
      <c r="P12" s="102"/>
      <c r="Q12" s="9" t="s">
        <v>742</v>
      </c>
      <c r="R12" s="36">
        <f t="shared" si="0"/>
        <v>33.963363459999997</v>
      </c>
      <c r="S12" s="101"/>
      <c r="T12" s="2"/>
      <c r="U12" s="2"/>
      <c r="V12" s="2"/>
      <c r="W12" s="2"/>
      <c r="X12" s="2"/>
    </row>
    <row r="13" spans="1:24" ht="14.4" thickBot="1" x14ac:dyDescent="0.3">
      <c r="A13" s="2"/>
      <c r="B13" s="78" t="s">
        <v>73</v>
      </c>
      <c r="C13" s="129">
        <v>40.235151569999999</v>
      </c>
      <c r="D13" s="2"/>
      <c r="E13" s="99"/>
      <c r="F13" s="100" t="s">
        <v>1114</v>
      </c>
      <c r="G13" s="50"/>
      <c r="H13" s="101"/>
      <c r="I13" s="2"/>
      <c r="J13" s="99"/>
      <c r="K13" s="100" t="s">
        <v>1119</v>
      </c>
      <c r="L13" s="50"/>
      <c r="M13" s="101"/>
      <c r="N13" s="90"/>
      <c r="O13" s="91"/>
      <c r="P13" s="102"/>
      <c r="Q13" s="66" t="s">
        <v>175</v>
      </c>
      <c r="R13" s="132">
        <f t="shared" si="0"/>
        <v>43.202665760000002</v>
      </c>
      <c r="S13" s="101"/>
      <c r="T13" s="2"/>
      <c r="U13" s="2"/>
      <c r="V13" s="2"/>
      <c r="W13" s="2"/>
      <c r="X13" s="2"/>
    </row>
    <row r="14" spans="1:24" ht="14.4" thickBot="1" x14ac:dyDescent="0.3">
      <c r="A14" s="2"/>
      <c r="B14" s="78" t="s">
        <v>74</v>
      </c>
      <c r="C14" s="129">
        <v>40.782193630000002</v>
      </c>
      <c r="D14" s="2"/>
      <c r="E14" s="102"/>
      <c r="F14" s="48"/>
      <c r="G14" s="50"/>
      <c r="H14" s="101"/>
      <c r="I14" s="2"/>
      <c r="J14" s="102"/>
      <c r="K14" s="48"/>
      <c r="L14" s="50"/>
      <c r="M14" s="101"/>
      <c r="N14" s="90"/>
      <c r="O14" s="91"/>
      <c r="P14" s="102"/>
      <c r="Q14" s="133" t="s">
        <v>23</v>
      </c>
      <c r="R14" s="134">
        <f>AVERAGE(R9:R13)</f>
        <v>36.551125863999992</v>
      </c>
      <c r="S14" s="101"/>
      <c r="T14" s="2"/>
      <c r="U14" s="2"/>
      <c r="V14" s="2"/>
      <c r="W14" s="2"/>
      <c r="X14" s="2"/>
    </row>
    <row r="15" spans="1:24" x14ac:dyDescent="0.25">
      <c r="A15" s="2"/>
      <c r="B15" s="78" t="s">
        <v>75</v>
      </c>
      <c r="C15" s="129">
        <v>23.438752260000001</v>
      </c>
      <c r="D15" s="2"/>
      <c r="E15" s="102"/>
      <c r="F15" s="52" t="s">
        <v>56</v>
      </c>
      <c r="G15" s="53">
        <v>35</v>
      </c>
      <c r="H15" s="101"/>
      <c r="I15" s="2"/>
      <c r="J15" s="102"/>
      <c r="K15" s="52" t="s">
        <v>56</v>
      </c>
      <c r="L15" s="53">
        <v>250</v>
      </c>
      <c r="M15" s="101"/>
      <c r="N15" s="90"/>
      <c r="O15" s="91"/>
      <c r="P15" s="102"/>
      <c r="Q15" s="48"/>
      <c r="R15" s="48"/>
      <c r="S15" s="101"/>
      <c r="T15" s="2"/>
      <c r="U15" s="2"/>
      <c r="V15" s="2"/>
      <c r="W15" s="2"/>
      <c r="X15" s="2"/>
    </row>
    <row r="16" spans="1:24" ht="15" thickBot="1" x14ac:dyDescent="0.35">
      <c r="A16" s="2"/>
      <c r="B16" s="78" t="s">
        <v>76</v>
      </c>
      <c r="C16" s="129">
        <v>13.85616705</v>
      </c>
      <c r="D16" s="2"/>
      <c r="E16" s="102"/>
      <c r="F16" s="93" t="s">
        <v>60</v>
      </c>
      <c r="G16" s="82">
        <f>F9/SQRT(G15)</f>
        <v>2.7106900193481218</v>
      </c>
      <c r="H16" s="101"/>
      <c r="I16" s="2"/>
      <c r="J16" s="102"/>
      <c r="K16" s="93" t="s">
        <v>60</v>
      </c>
      <c r="L16" s="82">
        <f>F9/SQRT(L15)</f>
        <v>1.0142473334148299</v>
      </c>
      <c r="M16" s="101"/>
      <c r="N16" s="90"/>
      <c r="O16" s="91"/>
      <c r="P16" s="102"/>
      <c r="Q16" s="49" t="s">
        <v>1123</v>
      </c>
      <c r="R16" s="48"/>
      <c r="S16" s="101"/>
      <c r="T16" s="2"/>
      <c r="U16" s="2"/>
      <c r="V16" s="2"/>
      <c r="W16" s="2"/>
      <c r="X16" s="2"/>
    </row>
    <row r="17" spans="1:24" ht="14.4" thickBot="1" x14ac:dyDescent="0.3">
      <c r="A17" s="2"/>
      <c r="B17" s="78" t="s">
        <v>77</v>
      </c>
      <c r="C17" s="129">
        <v>36.867700069999998</v>
      </c>
      <c r="D17" s="2"/>
      <c r="E17" s="107"/>
      <c r="F17" s="108"/>
      <c r="G17" s="109"/>
      <c r="H17" s="110"/>
      <c r="I17" s="2"/>
      <c r="J17" s="107"/>
      <c r="K17" s="108"/>
      <c r="L17" s="109"/>
      <c r="M17" s="110"/>
      <c r="N17" s="90"/>
      <c r="O17" s="91"/>
      <c r="P17" s="102"/>
      <c r="Q17" s="33" t="s">
        <v>898</v>
      </c>
      <c r="R17" s="35">
        <f t="shared" ref="R17:R26" si="1">VLOOKUP(Q17,B:C,2,FALSE)</f>
        <v>36.702474170000002</v>
      </c>
      <c r="S17" s="101"/>
      <c r="T17" s="2"/>
      <c r="U17" s="2"/>
      <c r="V17" s="2"/>
      <c r="W17" s="2"/>
      <c r="X17" s="2"/>
    </row>
    <row r="18" spans="1:24" ht="15" thickTop="1" thickBot="1" x14ac:dyDescent="0.3">
      <c r="A18" s="2"/>
      <c r="B18" s="78" t="s">
        <v>78</v>
      </c>
      <c r="C18" s="129">
        <v>36.818441360000001</v>
      </c>
      <c r="D18" s="2"/>
      <c r="E18" s="111"/>
      <c r="F18" s="2"/>
      <c r="G18" s="3"/>
      <c r="H18" s="94"/>
      <c r="I18" s="2"/>
      <c r="J18" s="111"/>
      <c r="K18" s="2"/>
      <c r="L18" s="3"/>
      <c r="M18" s="94"/>
      <c r="N18" s="90"/>
      <c r="O18" s="91"/>
      <c r="P18" s="102"/>
      <c r="Q18" s="9" t="s">
        <v>761</v>
      </c>
      <c r="R18" s="36">
        <f t="shared" si="1"/>
        <v>41.986686290000002</v>
      </c>
      <c r="S18" s="101"/>
      <c r="T18" s="2"/>
      <c r="U18" s="2"/>
      <c r="V18" s="2"/>
      <c r="W18" s="2"/>
      <c r="X18" s="2"/>
    </row>
    <row r="19" spans="1:24" ht="14.4" thickTop="1" x14ac:dyDescent="0.25">
      <c r="A19" s="2"/>
      <c r="B19" s="78" t="s">
        <v>79</v>
      </c>
      <c r="C19" s="129">
        <v>36.675779589999998</v>
      </c>
      <c r="D19" s="2"/>
      <c r="E19" s="95"/>
      <c r="F19" s="96"/>
      <c r="G19" s="97"/>
      <c r="H19" s="98"/>
      <c r="I19" s="2"/>
      <c r="J19" s="95"/>
      <c r="K19" s="96"/>
      <c r="L19" s="97"/>
      <c r="M19" s="98"/>
      <c r="N19" s="90"/>
      <c r="O19" s="91"/>
      <c r="P19" s="102"/>
      <c r="Q19" s="9" t="s">
        <v>446</v>
      </c>
      <c r="R19" s="36">
        <f t="shared" si="1"/>
        <v>11.858989960000001</v>
      </c>
      <c r="S19" s="101"/>
      <c r="T19" s="2"/>
      <c r="U19" s="2"/>
      <c r="V19" s="2"/>
      <c r="W19" s="2"/>
      <c r="X19" s="2"/>
    </row>
    <row r="20" spans="1:24" x14ac:dyDescent="0.25">
      <c r="A20" s="2"/>
      <c r="B20" s="78" t="s">
        <v>80</v>
      </c>
      <c r="C20" s="129">
        <v>15.38377623</v>
      </c>
      <c r="D20" s="2"/>
      <c r="E20" s="99"/>
      <c r="F20" s="100" t="s">
        <v>1118</v>
      </c>
      <c r="G20" s="50"/>
      <c r="H20" s="101"/>
      <c r="I20" s="2"/>
      <c r="J20" s="99"/>
      <c r="K20" s="100" t="s">
        <v>1118</v>
      </c>
      <c r="L20" s="50"/>
      <c r="M20" s="101"/>
      <c r="N20" s="90"/>
      <c r="O20" s="91"/>
      <c r="P20" s="102"/>
      <c r="Q20" s="9" t="s">
        <v>910</v>
      </c>
      <c r="R20" s="36">
        <f t="shared" si="1"/>
        <v>45.939447639999997</v>
      </c>
      <c r="S20" s="101"/>
      <c r="T20" s="2"/>
      <c r="U20" s="2"/>
      <c r="V20" s="2"/>
      <c r="W20" s="2"/>
      <c r="X20" s="2"/>
    </row>
    <row r="21" spans="1:24" ht="14.4" thickBot="1" x14ac:dyDescent="0.3">
      <c r="A21" s="2"/>
      <c r="B21" s="78" t="s">
        <v>81</v>
      </c>
      <c r="C21" s="129">
        <v>13.58380148</v>
      </c>
      <c r="D21" s="2"/>
      <c r="E21" s="102"/>
      <c r="F21" s="48"/>
      <c r="G21" s="50"/>
      <c r="H21" s="101"/>
      <c r="I21" s="2"/>
      <c r="J21" s="102"/>
      <c r="K21" s="48"/>
      <c r="L21" s="50"/>
      <c r="M21" s="101"/>
      <c r="N21" s="90"/>
      <c r="O21" s="91"/>
      <c r="P21" s="102"/>
      <c r="Q21" s="9" t="s">
        <v>477</v>
      </c>
      <c r="R21" s="36">
        <f t="shared" si="1"/>
        <v>19.178505990000001</v>
      </c>
      <c r="S21" s="101"/>
      <c r="T21" s="2"/>
      <c r="U21" s="2"/>
      <c r="V21" s="2"/>
      <c r="W21" s="2"/>
      <c r="X21" s="2"/>
    </row>
    <row r="22" spans="1:24" x14ac:dyDescent="0.25">
      <c r="A22" s="2"/>
      <c r="B22" s="78" t="s">
        <v>82</v>
      </c>
      <c r="C22" s="129">
        <v>22.789471549999998</v>
      </c>
      <c r="D22" s="2"/>
      <c r="E22" s="102"/>
      <c r="F22" s="116" t="s">
        <v>264</v>
      </c>
      <c r="G22" s="92">
        <v>40</v>
      </c>
      <c r="H22" s="101"/>
      <c r="I22" s="2"/>
      <c r="J22" s="102"/>
      <c r="K22" s="116" t="s">
        <v>264</v>
      </c>
      <c r="L22" s="92">
        <v>40</v>
      </c>
      <c r="M22" s="101"/>
      <c r="N22" s="90"/>
      <c r="O22" s="91"/>
      <c r="P22" s="102"/>
      <c r="Q22" s="9" t="s">
        <v>93</v>
      </c>
      <c r="R22" s="36">
        <f t="shared" si="1"/>
        <v>13.244251520000001</v>
      </c>
      <c r="S22" s="101"/>
      <c r="T22" s="2"/>
      <c r="U22" s="2"/>
      <c r="V22" s="2"/>
      <c r="W22" s="2"/>
      <c r="X22" s="2"/>
    </row>
    <row r="23" spans="1:24" x14ac:dyDescent="0.25">
      <c r="A23" s="2"/>
      <c r="B23" s="78" t="s">
        <v>83</v>
      </c>
      <c r="C23" s="129">
        <v>55.327803019999998</v>
      </c>
      <c r="D23" s="2"/>
      <c r="E23" s="102"/>
      <c r="F23" s="121" t="s">
        <v>1115</v>
      </c>
      <c r="G23" s="120">
        <f>(G22-F6)/G16</f>
        <v>0.84146293053839316</v>
      </c>
      <c r="H23" s="101"/>
      <c r="I23" s="2"/>
      <c r="J23" s="102"/>
      <c r="K23" s="121" t="s">
        <v>1115</v>
      </c>
      <c r="L23" s="120">
        <f>(L22-F6)/L16</f>
        <v>2.2489042783895905</v>
      </c>
      <c r="M23" s="101"/>
      <c r="N23" s="90"/>
      <c r="O23" s="91"/>
      <c r="P23" s="102"/>
      <c r="Q23" s="9" t="s">
        <v>972</v>
      </c>
      <c r="R23" s="36">
        <f t="shared" si="1"/>
        <v>52.649278770000002</v>
      </c>
      <c r="S23" s="101"/>
      <c r="T23" s="2"/>
      <c r="U23" s="2"/>
      <c r="V23" s="2"/>
      <c r="W23" s="2"/>
      <c r="X23" s="2"/>
    </row>
    <row r="24" spans="1:24" x14ac:dyDescent="0.25">
      <c r="A24" s="2"/>
      <c r="B24" s="78" t="s">
        <v>84</v>
      </c>
      <c r="C24" s="129">
        <v>13.095080490000001</v>
      </c>
      <c r="D24" s="2"/>
      <c r="E24" s="102"/>
      <c r="F24" s="118" t="s">
        <v>1116</v>
      </c>
      <c r="G24" s="117">
        <f>NORMSDIST(G23)</f>
        <v>0.7999556782261783</v>
      </c>
      <c r="H24" s="101"/>
      <c r="I24" s="2"/>
      <c r="J24" s="102"/>
      <c r="K24" s="118" t="s">
        <v>1116</v>
      </c>
      <c r="L24" s="117">
        <f>NORMSDIST(L23)</f>
        <v>0.98774070662408897</v>
      </c>
      <c r="M24" s="101"/>
      <c r="N24" s="90"/>
      <c r="O24" s="91"/>
      <c r="P24" s="102"/>
      <c r="Q24" s="9" t="s">
        <v>556</v>
      </c>
      <c r="R24" s="36">
        <f t="shared" si="1"/>
        <v>46.177058610000003</v>
      </c>
      <c r="S24" s="101"/>
      <c r="T24" s="2"/>
      <c r="U24" s="2"/>
      <c r="V24" s="2"/>
      <c r="W24" s="2"/>
      <c r="X24" s="2"/>
    </row>
    <row r="25" spans="1:24" ht="14.4" thickBot="1" x14ac:dyDescent="0.3">
      <c r="A25" s="2"/>
      <c r="B25" s="78" t="s">
        <v>85</v>
      </c>
      <c r="C25" s="129">
        <v>49.90297065</v>
      </c>
      <c r="D25" s="2"/>
      <c r="E25" s="102"/>
      <c r="F25" s="122" t="s">
        <v>1117</v>
      </c>
      <c r="G25" s="119">
        <f>1-G24</f>
        <v>0.2000443217738217</v>
      </c>
      <c r="H25" s="101"/>
      <c r="I25" s="2"/>
      <c r="J25" s="102"/>
      <c r="K25" s="122" t="s">
        <v>1117</v>
      </c>
      <c r="L25" s="119">
        <f>1-L24</f>
        <v>1.2259293375911029E-2</v>
      </c>
      <c r="M25" s="101"/>
      <c r="N25" s="90"/>
      <c r="O25" s="91"/>
      <c r="P25" s="102"/>
      <c r="Q25" s="9" t="s">
        <v>1105</v>
      </c>
      <c r="R25" s="36">
        <f t="shared" si="1"/>
        <v>23.813359869999999</v>
      </c>
      <c r="S25" s="101"/>
      <c r="T25" s="2"/>
      <c r="U25" s="2"/>
      <c r="V25" s="2"/>
      <c r="W25" s="2"/>
      <c r="X25" s="2"/>
    </row>
    <row r="26" spans="1:24" ht="14.4" thickBot="1" x14ac:dyDescent="0.3">
      <c r="A26" s="2"/>
      <c r="B26" s="78" t="s">
        <v>86</v>
      </c>
      <c r="C26" s="129">
        <v>45.230710770000002</v>
      </c>
      <c r="D26" s="2"/>
      <c r="E26" s="107"/>
      <c r="F26" s="108"/>
      <c r="G26" s="109"/>
      <c r="H26" s="110"/>
      <c r="I26" s="2"/>
      <c r="J26" s="107"/>
      <c r="K26" s="108"/>
      <c r="L26" s="109"/>
      <c r="M26" s="110"/>
      <c r="N26" s="90"/>
      <c r="O26" s="91"/>
      <c r="P26" s="102"/>
      <c r="Q26" s="66" t="s">
        <v>303</v>
      </c>
      <c r="R26" s="132">
        <f t="shared" si="1"/>
        <v>23.80680018</v>
      </c>
      <c r="S26" s="101"/>
      <c r="T26" s="2"/>
      <c r="U26" s="2"/>
      <c r="V26" s="2"/>
      <c r="W26" s="2"/>
      <c r="X26" s="2"/>
    </row>
    <row r="27" spans="1:24" ht="15" thickTop="1" thickBot="1" x14ac:dyDescent="0.3">
      <c r="A27" s="2"/>
      <c r="B27" s="78" t="s">
        <v>87</v>
      </c>
      <c r="C27" s="129">
        <v>70.697583440000002</v>
      </c>
      <c r="D27" s="2"/>
      <c r="E27" s="2"/>
      <c r="F27" s="2"/>
      <c r="G27" s="3"/>
      <c r="H27" s="2"/>
      <c r="I27" s="2"/>
      <c r="J27" s="2"/>
      <c r="K27" s="2"/>
      <c r="L27" s="2"/>
      <c r="M27" s="2"/>
      <c r="N27" s="90"/>
      <c r="O27" s="91"/>
      <c r="P27" s="102"/>
      <c r="Q27" s="133" t="s">
        <v>23</v>
      </c>
      <c r="R27" s="134">
        <f>AVERAGE(R17:R26)</f>
        <v>31.535685300000001</v>
      </c>
      <c r="S27" s="101"/>
      <c r="T27" s="2"/>
      <c r="U27" s="2"/>
      <c r="V27" s="2"/>
      <c r="W27" s="2"/>
      <c r="X27" s="2"/>
    </row>
    <row r="28" spans="1:24" ht="14.4" thickBot="1" x14ac:dyDescent="0.3">
      <c r="A28" s="2"/>
      <c r="B28" s="78" t="s">
        <v>88</v>
      </c>
      <c r="C28" s="129">
        <v>14.411889800000001</v>
      </c>
      <c r="D28" s="2"/>
      <c r="E28" s="2"/>
      <c r="F28" s="2"/>
      <c r="G28" s="3"/>
      <c r="H28" s="2"/>
      <c r="I28" s="2"/>
      <c r="J28" s="2"/>
      <c r="K28" s="2"/>
      <c r="L28" s="2"/>
      <c r="M28" s="2"/>
      <c r="N28" s="90"/>
      <c r="O28" s="91"/>
      <c r="P28" s="107"/>
      <c r="Q28" s="108"/>
      <c r="R28" s="108"/>
      <c r="S28" s="110"/>
      <c r="T28" s="2"/>
      <c r="U28" s="2"/>
      <c r="V28" s="2"/>
      <c r="W28" s="2"/>
      <c r="X28" s="2"/>
    </row>
    <row r="29" spans="1:24" ht="14.4" thickTop="1" x14ac:dyDescent="0.25">
      <c r="A29" s="2"/>
      <c r="B29" s="78" t="s">
        <v>89</v>
      </c>
      <c r="C29" s="129">
        <v>40.171926239999998</v>
      </c>
      <c r="D29" s="2"/>
      <c r="E29" s="2"/>
      <c r="F29" s="2"/>
      <c r="G29" s="3"/>
      <c r="H29" s="2"/>
      <c r="I29" s="2"/>
      <c r="J29" s="2"/>
      <c r="K29" s="2"/>
      <c r="L29" s="2"/>
      <c r="M29" s="2"/>
      <c r="N29" s="90"/>
      <c r="O29" s="91"/>
      <c r="P29" s="48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78" t="s">
        <v>90</v>
      </c>
      <c r="C30" s="129">
        <v>51.518034659999998</v>
      </c>
      <c r="D30" s="2"/>
      <c r="E30" s="2"/>
      <c r="F30" s="2"/>
      <c r="G30" s="3"/>
      <c r="H30" s="2"/>
      <c r="I30" s="2"/>
      <c r="J30" s="2"/>
      <c r="K30" s="2"/>
      <c r="L30" s="2"/>
      <c r="M30" s="2"/>
      <c r="N30" s="90"/>
      <c r="O30" s="91"/>
      <c r="P30" s="48"/>
      <c r="Q30" s="2"/>
      <c r="R30" s="2"/>
      <c r="S30" s="2"/>
      <c r="T30" s="2"/>
      <c r="U30" s="2"/>
      <c r="V30" s="2"/>
      <c r="W30" s="2"/>
      <c r="X30" s="2"/>
    </row>
    <row r="31" spans="1:24" s="112" customFormat="1" ht="15" customHeight="1" x14ac:dyDescent="0.25">
      <c r="A31" s="94"/>
      <c r="B31" s="78" t="s">
        <v>91</v>
      </c>
      <c r="C31" s="129">
        <v>25.678303979999999</v>
      </c>
      <c r="D31" s="94"/>
      <c r="E31" s="2"/>
      <c r="F31" s="2"/>
      <c r="G31" s="3"/>
      <c r="H31" s="2"/>
      <c r="I31" s="2"/>
      <c r="J31" s="94"/>
      <c r="K31" s="94"/>
      <c r="L31" s="94"/>
      <c r="M31" s="94"/>
      <c r="N31" s="123"/>
      <c r="O31" s="124"/>
      <c r="P31" s="135"/>
      <c r="Q31" s="2"/>
      <c r="R31" s="2"/>
      <c r="S31" s="2"/>
      <c r="T31" s="94"/>
      <c r="U31" s="94"/>
      <c r="V31" s="94"/>
      <c r="W31" s="94"/>
      <c r="X31" s="94"/>
    </row>
    <row r="32" spans="1:24" s="113" customFormat="1" x14ac:dyDescent="0.25">
      <c r="A32" s="111"/>
      <c r="B32" s="78" t="s">
        <v>92</v>
      </c>
      <c r="C32" s="129">
        <v>42.438294599999999</v>
      </c>
      <c r="D32" s="111"/>
      <c r="E32" s="2"/>
      <c r="F32" s="2"/>
      <c r="G32" s="3"/>
      <c r="H32" s="2"/>
      <c r="I32" s="2"/>
      <c r="J32" s="111"/>
      <c r="K32" s="111"/>
      <c r="L32" s="111"/>
      <c r="M32" s="111"/>
      <c r="N32" s="125"/>
      <c r="O32" s="126"/>
      <c r="P32" s="136"/>
      <c r="Q32" s="94"/>
      <c r="R32" s="94"/>
      <c r="S32" s="94"/>
      <c r="T32" s="111"/>
      <c r="U32" s="111"/>
      <c r="V32" s="111"/>
      <c r="W32" s="111"/>
      <c r="X32" s="111"/>
    </row>
    <row r="33" spans="1:24" s="113" customFormat="1" x14ac:dyDescent="0.25">
      <c r="A33" s="111"/>
      <c r="B33" s="78" t="s">
        <v>93</v>
      </c>
      <c r="C33" s="129">
        <v>13.244251520000001</v>
      </c>
      <c r="D33" s="111"/>
      <c r="E33" s="2"/>
      <c r="F33" s="2"/>
      <c r="G33" s="3"/>
      <c r="H33" s="2"/>
      <c r="I33" s="2"/>
      <c r="J33" s="111"/>
      <c r="K33" s="111"/>
      <c r="L33" s="111"/>
      <c r="M33" s="111"/>
      <c r="N33" s="125"/>
      <c r="O33" s="126"/>
      <c r="P33" s="136"/>
      <c r="Q33" s="111"/>
      <c r="R33" s="111"/>
      <c r="S33" s="111"/>
      <c r="T33" s="111"/>
      <c r="U33" s="111"/>
      <c r="V33" s="111"/>
      <c r="W33" s="111"/>
      <c r="X33" s="111"/>
    </row>
    <row r="34" spans="1:24" x14ac:dyDescent="0.25">
      <c r="A34" s="2"/>
      <c r="B34" s="78" t="s">
        <v>94</v>
      </c>
      <c r="C34" s="129">
        <v>44.689383919999997</v>
      </c>
      <c r="D34" s="2"/>
      <c r="E34" s="2"/>
      <c r="F34" s="2"/>
      <c r="G34" s="3"/>
      <c r="H34" s="2"/>
      <c r="I34" s="2"/>
      <c r="J34" s="2"/>
      <c r="K34" s="2"/>
      <c r="L34" s="2"/>
      <c r="M34" s="2"/>
      <c r="N34" s="90"/>
      <c r="O34" s="91"/>
      <c r="P34" s="48"/>
      <c r="Q34" s="111"/>
      <c r="R34" s="111"/>
      <c r="S34" s="111"/>
      <c r="T34" s="2"/>
      <c r="U34" s="2"/>
      <c r="V34" s="2"/>
      <c r="W34" s="2"/>
      <c r="X34" s="2"/>
    </row>
    <row r="35" spans="1:24" x14ac:dyDescent="0.25">
      <c r="A35" s="2"/>
      <c r="B35" s="78" t="s">
        <v>95</v>
      </c>
      <c r="C35" s="129">
        <v>34.22207899</v>
      </c>
      <c r="D35" s="2"/>
      <c r="E35" s="2"/>
      <c r="F35" s="2"/>
      <c r="G35" s="3"/>
      <c r="H35" s="2"/>
      <c r="I35" s="94"/>
      <c r="J35" s="2"/>
      <c r="K35" s="2"/>
      <c r="L35" s="2"/>
      <c r="M35" s="2"/>
      <c r="N35" s="90"/>
      <c r="O35" s="91"/>
      <c r="P35" s="48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78" t="s">
        <v>96</v>
      </c>
      <c r="C36" s="129">
        <v>26.919182840000001</v>
      </c>
      <c r="D36" s="2"/>
      <c r="E36" s="2"/>
      <c r="F36" s="2"/>
      <c r="G36" s="3"/>
      <c r="H36" s="2"/>
      <c r="I36" s="1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78" t="s">
        <v>97</v>
      </c>
      <c r="C37" s="129">
        <v>60.378470159999999</v>
      </c>
      <c r="D37" s="2"/>
      <c r="E37" s="2"/>
      <c r="F37" s="2"/>
      <c r="G37" s="3"/>
      <c r="H37" s="2"/>
      <c r="I37" s="1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78" t="s">
        <v>98</v>
      </c>
      <c r="C38" s="129">
        <v>48.472866670000002</v>
      </c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78" t="s">
        <v>99</v>
      </c>
      <c r="C39" s="129">
        <v>49.175969100000003</v>
      </c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78" t="s">
        <v>100</v>
      </c>
      <c r="C40" s="129">
        <v>55.376638319999998</v>
      </c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78" t="s">
        <v>101</v>
      </c>
      <c r="C41" s="129">
        <v>30.502002229999999</v>
      </c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78" t="s">
        <v>102</v>
      </c>
      <c r="C42" s="129">
        <v>52.389595499999999</v>
      </c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78" t="s">
        <v>103</v>
      </c>
      <c r="C43" s="129">
        <v>36.58133368</v>
      </c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78" t="s">
        <v>104</v>
      </c>
      <c r="C44" s="129">
        <v>53.392286040000002</v>
      </c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78" t="s">
        <v>105</v>
      </c>
      <c r="C45" s="129">
        <v>13.73291581</v>
      </c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78" t="s">
        <v>106</v>
      </c>
      <c r="C46" s="129">
        <v>32.111199409999998</v>
      </c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78" t="s">
        <v>107</v>
      </c>
      <c r="C47" s="129">
        <v>67.301987890000007</v>
      </c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78" t="s">
        <v>108</v>
      </c>
      <c r="C48" s="129">
        <v>42.74307443</v>
      </c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78" t="s">
        <v>109</v>
      </c>
      <c r="C49" s="129">
        <v>16.200900969999999</v>
      </c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78" t="s">
        <v>110</v>
      </c>
      <c r="C50" s="129">
        <v>25.891830939999998</v>
      </c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78" t="s">
        <v>111</v>
      </c>
      <c r="C51" s="129">
        <v>59.638687830000002</v>
      </c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78" t="s">
        <v>112</v>
      </c>
      <c r="C52" s="129">
        <v>57.100869240000002</v>
      </c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78" t="s">
        <v>113</v>
      </c>
      <c r="C53" s="129">
        <v>31.38720636</v>
      </c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78" t="s">
        <v>114</v>
      </c>
      <c r="C54" s="129">
        <v>28.451637290000001</v>
      </c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78" t="s">
        <v>115</v>
      </c>
      <c r="C55" s="129">
        <v>36.771307999999998</v>
      </c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78" t="s">
        <v>116</v>
      </c>
      <c r="C56" s="129">
        <v>50.39171237</v>
      </c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78" t="s">
        <v>117</v>
      </c>
      <c r="C57" s="129">
        <v>44.196420430000003</v>
      </c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78" t="s">
        <v>118</v>
      </c>
      <c r="C58" s="129">
        <v>24.595887619999999</v>
      </c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78" t="s">
        <v>119</v>
      </c>
      <c r="C59" s="129">
        <v>18.406435949999999</v>
      </c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78" t="s">
        <v>120</v>
      </c>
      <c r="C60" s="129">
        <v>13.542542620000001</v>
      </c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78" t="s">
        <v>121</v>
      </c>
      <c r="C61" s="129">
        <v>40.324983639999999</v>
      </c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78" t="s">
        <v>122</v>
      </c>
      <c r="C62" s="129">
        <v>22.317058329999998</v>
      </c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78" t="s">
        <v>123</v>
      </c>
      <c r="C63" s="129">
        <v>41.535335019999998</v>
      </c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78" t="s">
        <v>124</v>
      </c>
      <c r="C64" s="129">
        <v>28.860996490000002</v>
      </c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78" t="s">
        <v>125</v>
      </c>
      <c r="C65" s="129">
        <v>17.76413647</v>
      </c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/>
      <c r="B66" s="78" t="s">
        <v>126</v>
      </c>
      <c r="C66" s="129">
        <v>45.458696510000003</v>
      </c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/>
      <c r="B67" s="78" t="s">
        <v>127</v>
      </c>
      <c r="C67" s="129">
        <v>43.207945309999999</v>
      </c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78" t="s">
        <v>128</v>
      </c>
      <c r="C68" s="129">
        <v>57.09889244</v>
      </c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/>
      <c r="B69" s="78" t="s">
        <v>129</v>
      </c>
      <c r="C69" s="129">
        <v>46.836703499999999</v>
      </c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/>
      <c r="B70" s="78" t="s">
        <v>130</v>
      </c>
      <c r="C70" s="129">
        <v>41.191211080000002</v>
      </c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78" t="s">
        <v>131</v>
      </c>
      <c r="C71" s="129">
        <v>14.637754839999999</v>
      </c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78" t="s">
        <v>132</v>
      </c>
      <c r="C72" s="129">
        <v>20.938133730000001</v>
      </c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/>
      <c r="B73" s="78" t="s">
        <v>133</v>
      </c>
      <c r="C73" s="129">
        <v>55.382051079999997</v>
      </c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/>
      <c r="B74" s="78" t="s">
        <v>134</v>
      </c>
      <c r="C74" s="129">
        <v>43.736772680000001</v>
      </c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/>
      <c r="B75" s="78" t="s">
        <v>135</v>
      </c>
      <c r="C75" s="129">
        <v>27.79611731</v>
      </c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/>
      <c r="B76" s="78" t="s">
        <v>136</v>
      </c>
      <c r="C76" s="129">
        <v>40.579285319999997</v>
      </c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/>
      <c r="B77" s="78" t="s">
        <v>137</v>
      </c>
      <c r="C77" s="129">
        <v>40.898734830000002</v>
      </c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/>
      <c r="B78" s="78" t="s">
        <v>138</v>
      </c>
      <c r="C78" s="129">
        <v>50.011313360000003</v>
      </c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/>
      <c r="B79" s="78" t="s">
        <v>139</v>
      </c>
      <c r="C79" s="129">
        <v>13.405150150000001</v>
      </c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78" t="s">
        <v>140</v>
      </c>
      <c r="C80" s="129">
        <v>28.85695698</v>
      </c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/>
      <c r="B81" s="78" t="s">
        <v>141</v>
      </c>
      <c r="C81" s="129">
        <v>25.628910959999999</v>
      </c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"/>
      <c r="B82" s="78" t="s">
        <v>142</v>
      </c>
      <c r="C82" s="129">
        <v>65.220174349999994</v>
      </c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/>
      <c r="B83" s="78" t="s">
        <v>143</v>
      </c>
      <c r="C83" s="129">
        <v>56.612937780000003</v>
      </c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/>
      <c r="B84" s="78" t="s">
        <v>144</v>
      </c>
      <c r="C84" s="129">
        <v>47.087361719999997</v>
      </c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/>
      <c r="B85" s="78" t="s">
        <v>145</v>
      </c>
      <c r="C85" s="129">
        <v>12.24242271</v>
      </c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/>
      <c r="B86" s="78" t="s">
        <v>146</v>
      </c>
      <c r="C86" s="129">
        <v>54.317480850000003</v>
      </c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/>
      <c r="B87" s="78" t="s">
        <v>147</v>
      </c>
      <c r="C87" s="129">
        <v>60.200852419999997</v>
      </c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/>
      <c r="B88" s="78" t="s">
        <v>148</v>
      </c>
      <c r="C88" s="129">
        <v>17.179084719999999</v>
      </c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/>
      <c r="B89" s="78" t="s">
        <v>149</v>
      </c>
      <c r="C89" s="129">
        <v>13.244251520000001</v>
      </c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/>
      <c r="B90" s="78" t="s">
        <v>150</v>
      </c>
      <c r="C90" s="129">
        <v>47.791368599999998</v>
      </c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/>
      <c r="B91" s="78" t="s">
        <v>151</v>
      </c>
      <c r="C91" s="129">
        <v>17.262079759999999</v>
      </c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"/>
      <c r="B92" s="78" t="s">
        <v>152</v>
      </c>
      <c r="C92" s="129">
        <v>45.073203460000002</v>
      </c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/>
      <c r="B93" s="78" t="s">
        <v>153</v>
      </c>
      <c r="C93" s="129">
        <v>52.105860909999997</v>
      </c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/>
      <c r="B94" s="78" t="s">
        <v>154</v>
      </c>
      <c r="C94" s="129">
        <v>69.227167969999996</v>
      </c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/>
      <c r="B95" s="78" t="s">
        <v>155</v>
      </c>
      <c r="C95" s="129">
        <v>35.69967947</v>
      </c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/>
      <c r="B96" s="78" t="s">
        <v>156</v>
      </c>
      <c r="C96" s="129">
        <v>53.097135870000002</v>
      </c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/>
      <c r="B97" s="78" t="s">
        <v>157</v>
      </c>
      <c r="C97" s="129">
        <v>49.21799145</v>
      </c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/>
      <c r="B98" s="78" t="s">
        <v>158</v>
      </c>
      <c r="C98" s="129">
        <v>44.895074260000001</v>
      </c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/>
      <c r="B99" s="78" t="s">
        <v>159</v>
      </c>
      <c r="C99" s="129">
        <v>51.645248270000003</v>
      </c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/>
      <c r="B100" s="78" t="s">
        <v>160</v>
      </c>
      <c r="C100" s="129">
        <v>10</v>
      </c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/>
      <c r="B101" s="78" t="s">
        <v>161</v>
      </c>
      <c r="C101" s="129">
        <v>47.692616569999998</v>
      </c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/>
      <c r="B102" s="78" t="s">
        <v>162</v>
      </c>
      <c r="C102" s="129">
        <v>15.00910058</v>
      </c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/>
      <c r="B103" s="78" t="s">
        <v>163</v>
      </c>
      <c r="C103" s="129">
        <v>31.60922025</v>
      </c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78" t="s">
        <v>164</v>
      </c>
      <c r="C104" s="129">
        <v>32.630725640000001</v>
      </c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78" t="s">
        <v>165</v>
      </c>
      <c r="C105" s="129">
        <v>61.455847169999998</v>
      </c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78" t="s">
        <v>166</v>
      </c>
      <c r="C106" s="129">
        <v>28.270282229999999</v>
      </c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78" t="s">
        <v>167</v>
      </c>
      <c r="C107" s="129">
        <v>55.55120007</v>
      </c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78" t="s">
        <v>168</v>
      </c>
      <c r="C108" s="129">
        <v>48.912541580000003</v>
      </c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78" t="s">
        <v>169</v>
      </c>
      <c r="C109" s="129">
        <v>50.456480159999998</v>
      </c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78" t="s">
        <v>170</v>
      </c>
      <c r="C110" s="129">
        <v>14.953657829999999</v>
      </c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78" t="s">
        <v>171</v>
      </c>
      <c r="C111" s="129">
        <v>24.353975290000001</v>
      </c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78" t="s">
        <v>172</v>
      </c>
      <c r="C112" s="129">
        <v>32.81714659</v>
      </c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78" t="s">
        <v>173</v>
      </c>
      <c r="C113" s="129">
        <v>52.076514629999998</v>
      </c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78" t="s">
        <v>174</v>
      </c>
      <c r="C114" s="129">
        <v>49.439524540000001</v>
      </c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78" t="s">
        <v>175</v>
      </c>
      <c r="C115" s="129">
        <v>43.202665760000002</v>
      </c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78" t="s">
        <v>176</v>
      </c>
      <c r="C116" s="129">
        <v>58.894195709999998</v>
      </c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78" t="s">
        <v>177</v>
      </c>
      <c r="C117" s="129">
        <v>10</v>
      </c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78" t="s">
        <v>178</v>
      </c>
      <c r="C118" s="129">
        <v>12.49793187</v>
      </c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78" t="s">
        <v>179</v>
      </c>
      <c r="C119" s="129">
        <v>40.956331630000001</v>
      </c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78" t="s">
        <v>180</v>
      </c>
      <c r="C120" s="129">
        <v>55.335034950000001</v>
      </c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78" t="s">
        <v>181</v>
      </c>
      <c r="C121" s="129">
        <v>38.645528120000002</v>
      </c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78" t="s">
        <v>182</v>
      </c>
      <c r="C122" s="129">
        <v>26.69426181</v>
      </c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78" t="s">
        <v>183</v>
      </c>
      <c r="C123" s="129">
        <v>56.886789530000001</v>
      </c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78" t="s">
        <v>184</v>
      </c>
      <c r="C124" s="129">
        <v>63.10770677</v>
      </c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78" t="s">
        <v>185</v>
      </c>
      <c r="C125" s="129">
        <v>60.160317759999998</v>
      </c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78" t="s">
        <v>186</v>
      </c>
      <c r="C126" s="129">
        <v>22.509884169999999</v>
      </c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78" t="s">
        <v>187</v>
      </c>
      <c r="C127" s="129">
        <v>47.079097879999999</v>
      </c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78" t="s">
        <v>188</v>
      </c>
      <c r="C128" s="129">
        <v>48.996671380000002</v>
      </c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78" t="s">
        <v>189</v>
      </c>
      <c r="C129" s="129">
        <v>53.007474760000001</v>
      </c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78" t="s">
        <v>190</v>
      </c>
      <c r="C130" s="129">
        <v>52.70629271</v>
      </c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78" t="s">
        <v>191</v>
      </c>
      <c r="C131" s="129">
        <v>27.259379450000001</v>
      </c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78" t="s">
        <v>192</v>
      </c>
      <c r="C132" s="129">
        <v>28.398936490000001</v>
      </c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78" t="s">
        <v>193</v>
      </c>
      <c r="C133" s="129">
        <v>35.235896830000002</v>
      </c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78" t="s">
        <v>194</v>
      </c>
      <c r="C134" s="129">
        <v>41.08940123</v>
      </c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78" t="s">
        <v>195</v>
      </c>
      <c r="C135" s="129">
        <v>15.97422662</v>
      </c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78" t="s">
        <v>196</v>
      </c>
      <c r="C136" s="129">
        <v>13.51657116</v>
      </c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78" t="s">
        <v>197</v>
      </c>
      <c r="C137" s="129">
        <v>27.336945279999998</v>
      </c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78" t="s">
        <v>198</v>
      </c>
      <c r="C138" s="129">
        <v>39.669908100000001</v>
      </c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78" t="s">
        <v>199</v>
      </c>
      <c r="C139" s="129">
        <v>40.762605909999998</v>
      </c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78" t="s">
        <v>200</v>
      </c>
      <c r="C140" s="129">
        <v>13.462453249999999</v>
      </c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78" t="s">
        <v>201</v>
      </c>
      <c r="C141" s="129">
        <v>55.578133829999999</v>
      </c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78" t="s">
        <v>202</v>
      </c>
      <c r="C142" s="129">
        <v>59.658829429999997</v>
      </c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78" t="s">
        <v>203</v>
      </c>
      <c r="C143" s="129">
        <v>58.712839580000001</v>
      </c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78" t="s">
        <v>204</v>
      </c>
      <c r="C144" s="129">
        <v>31.997869560000002</v>
      </c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78" t="s">
        <v>205</v>
      </c>
      <c r="C145" s="129">
        <v>43.220326059999998</v>
      </c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78" t="s">
        <v>206</v>
      </c>
      <c r="C146" s="129">
        <v>58.38207894</v>
      </c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78" t="s">
        <v>207</v>
      </c>
      <c r="C147" s="129">
        <v>62.49108313</v>
      </c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78" t="s">
        <v>208</v>
      </c>
      <c r="C148" s="129">
        <v>42.429592059999997</v>
      </c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78" t="s">
        <v>209</v>
      </c>
      <c r="C149" s="129">
        <v>21.279459209999999</v>
      </c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78" t="s">
        <v>210</v>
      </c>
      <c r="C150" s="129">
        <v>36.338057669999998</v>
      </c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78" t="s">
        <v>211</v>
      </c>
      <c r="C151" s="129">
        <v>26.504615470000001</v>
      </c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78" t="s">
        <v>212</v>
      </c>
      <c r="C152" s="129">
        <v>13.884759109999999</v>
      </c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78" t="s">
        <v>213</v>
      </c>
      <c r="C153" s="129">
        <v>13.540934650000001</v>
      </c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78" t="s">
        <v>214</v>
      </c>
      <c r="C154" s="129">
        <v>18.781085149999999</v>
      </c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78" t="s">
        <v>215</v>
      </c>
      <c r="C155" s="129">
        <v>57.002236199999999</v>
      </c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78" t="s">
        <v>216</v>
      </c>
      <c r="C156" s="129">
        <v>57.095654260000003</v>
      </c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78" t="s">
        <v>217</v>
      </c>
      <c r="C157" s="129">
        <v>36.890847370000003</v>
      </c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78" t="s">
        <v>218</v>
      </c>
      <c r="C158" s="129">
        <v>50.768330079999998</v>
      </c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78" t="s">
        <v>219</v>
      </c>
      <c r="C159" s="129">
        <v>31.13615583</v>
      </c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78" t="s">
        <v>220</v>
      </c>
      <c r="C160" s="129">
        <v>24.34246894</v>
      </c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78" t="s">
        <v>221</v>
      </c>
      <c r="C161" s="129">
        <v>13.256166070000001</v>
      </c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78" t="s">
        <v>222</v>
      </c>
      <c r="C162" s="129">
        <v>14.956215419999999</v>
      </c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78" t="s">
        <v>223</v>
      </c>
      <c r="C163" s="129">
        <v>46.619333019999999</v>
      </c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78" t="s">
        <v>224</v>
      </c>
      <c r="C164" s="129">
        <v>58.266050870000001</v>
      </c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78" t="s">
        <v>225</v>
      </c>
      <c r="C165" s="129">
        <v>43.454364259999998</v>
      </c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78" t="s">
        <v>226</v>
      </c>
      <c r="C166" s="129">
        <v>40.158190959999999</v>
      </c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78" t="s">
        <v>227</v>
      </c>
      <c r="C167" s="129">
        <v>61.613250540000003</v>
      </c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78" t="s">
        <v>228</v>
      </c>
      <c r="C168" s="129">
        <v>27.36047164</v>
      </c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78" t="s">
        <v>229</v>
      </c>
      <c r="C169" s="129">
        <v>44.177947410000002</v>
      </c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78" t="s">
        <v>230</v>
      </c>
      <c r="C170" s="129">
        <v>11.88739515</v>
      </c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78" t="s">
        <v>231</v>
      </c>
      <c r="C171" s="129">
        <v>40.206205599999997</v>
      </c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78" t="s">
        <v>232</v>
      </c>
      <c r="C172" s="129">
        <v>18.507042120000001</v>
      </c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78" t="s">
        <v>233</v>
      </c>
      <c r="C173" s="129">
        <v>27.169095850000001</v>
      </c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78" t="s">
        <v>234</v>
      </c>
      <c r="C174" s="129">
        <v>42.752931650000001</v>
      </c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78" t="s">
        <v>235</v>
      </c>
      <c r="C175" s="129">
        <v>16.76950399</v>
      </c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78" t="s">
        <v>236</v>
      </c>
      <c r="C176" s="129">
        <v>13.92222836</v>
      </c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78" t="s">
        <v>237</v>
      </c>
      <c r="C177" s="129">
        <v>27.237786100000001</v>
      </c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78" t="s">
        <v>238</v>
      </c>
      <c r="C178" s="129">
        <v>12.6362647</v>
      </c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78" t="s">
        <v>239</v>
      </c>
      <c r="C179" s="129">
        <v>23.664388590000001</v>
      </c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78" t="s">
        <v>240</v>
      </c>
      <c r="C180" s="129">
        <v>23.390242529999998</v>
      </c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78" t="s">
        <v>241</v>
      </c>
      <c r="C181" s="129">
        <v>44.956848579999999</v>
      </c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78" t="s">
        <v>242</v>
      </c>
      <c r="C182" s="129">
        <v>24.695572640000002</v>
      </c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78" t="s">
        <v>243</v>
      </c>
      <c r="C183" s="129">
        <v>47.293776129999998</v>
      </c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78" t="s">
        <v>244</v>
      </c>
      <c r="C184" s="129">
        <v>18.443999000000002</v>
      </c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78" t="s">
        <v>245</v>
      </c>
      <c r="C185" s="129">
        <v>44.482429850000003</v>
      </c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78" t="s">
        <v>246</v>
      </c>
      <c r="C186" s="129">
        <v>12.083710890000001</v>
      </c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78" t="s">
        <v>247</v>
      </c>
      <c r="C187" s="129">
        <v>17.89200567</v>
      </c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78" t="s">
        <v>248</v>
      </c>
      <c r="C188" s="129">
        <v>12.917459210000001</v>
      </c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78" t="s">
        <v>249</v>
      </c>
      <c r="C189" s="129">
        <v>46.626805609999998</v>
      </c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78" t="s">
        <v>250</v>
      </c>
      <c r="C190" s="129">
        <v>51.247329880000002</v>
      </c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78" t="s">
        <v>251</v>
      </c>
      <c r="C191" s="129">
        <v>25.6346645</v>
      </c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78" t="s">
        <v>252</v>
      </c>
      <c r="C192" s="129">
        <v>25.362728990000001</v>
      </c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78" t="s">
        <v>253</v>
      </c>
      <c r="C193" s="129">
        <v>19.843236869999998</v>
      </c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78" t="s">
        <v>254</v>
      </c>
      <c r="C194" s="129">
        <v>55.784620140000001</v>
      </c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78" t="s">
        <v>255</v>
      </c>
      <c r="C195" s="129">
        <v>14.065158370000001</v>
      </c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78" t="s">
        <v>256</v>
      </c>
      <c r="C196" s="129">
        <v>42.400002149999999</v>
      </c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78" t="s">
        <v>257</v>
      </c>
      <c r="C197" s="129">
        <v>36.079389290000002</v>
      </c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78" t="s">
        <v>258</v>
      </c>
      <c r="C198" s="129">
        <v>19.608362979999999</v>
      </c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78" t="s">
        <v>259</v>
      </c>
      <c r="C199" s="129">
        <v>33.678102869999996</v>
      </c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78" t="s">
        <v>260</v>
      </c>
      <c r="C200" s="129">
        <v>15.717485099999999</v>
      </c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78" t="s">
        <v>261</v>
      </c>
      <c r="C201" s="129">
        <v>50.799306680000001</v>
      </c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78" t="s">
        <v>262</v>
      </c>
      <c r="C202" s="129">
        <v>22.259519529999999</v>
      </c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78" t="s">
        <v>263</v>
      </c>
      <c r="C203" s="129">
        <v>30.359206390000001</v>
      </c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78" t="s">
        <v>265</v>
      </c>
      <c r="C204" s="129">
        <v>39.801468700000001</v>
      </c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78" t="s">
        <v>266</v>
      </c>
      <c r="C205" s="129">
        <v>34.638355939999997</v>
      </c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78" t="s">
        <v>267</v>
      </c>
      <c r="C206" s="129">
        <v>23.388668209999999</v>
      </c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78" t="s">
        <v>268</v>
      </c>
      <c r="C207" s="129">
        <v>49.701493329999998</v>
      </c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78" t="s">
        <v>269</v>
      </c>
      <c r="C208" s="129">
        <v>43.051870600000001</v>
      </c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78" t="s">
        <v>270</v>
      </c>
      <c r="C209" s="129">
        <v>34.753970529999997</v>
      </c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78" t="s">
        <v>271</v>
      </c>
      <c r="C210" s="129">
        <v>12.083710890000001</v>
      </c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78" t="s">
        <v>272</v>
      </c>
      <c r="C211" s="129">
        <v>28.384720550000001</v>
      </c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78" t="s">
        <v>273</v>
      </c>
      <c r="C212" s="129">
        <v>49.243018859999999</v>
      </c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78" t="s">
        <v>274</v>
      </c>
      <c r="C213" s="129">
        <v>50.641974959999999</v>
      </c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78" t="s">
        <v>275</v>
      </c>
      <c r="C214" s="129">
        <v>32.89505269</v>
      </c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78" t="s">
        <v>276</v>
      </c>
      <c r="C215" s="129">
        <v>44.44554626</v>
      </c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78" t="s">
        <v>277</v>
      </c>
      <c r="C216" s="129">
        <v>45.751362550000003</v>
      </c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78" t="s">
        <v>278</v>
      </c>
      <c r="C217" s="129">
        <v>12.86750612</v>
      </c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78" t="s">
        <v>279</v>
      </c>
      <c r="C218" s="129">
        <v>51.740775190000001</v>
      </c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78" t="s">
        <v>280</v>
      </c>
      <c r="C219" s="129">
        <v>47.794381899999998</v>
      </c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78" t="s">
        <v>281</v>
      </c>
      <c r="C220" s="129">
        <v>22.527128690000001</v>
      </c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78" t="s">
        <v>282</v>
      </c>
      <c r="C221" s="129">
        <v>29.675621899999999</v>
      </c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78" t="s">
        <v>283</v>
      </c>
      <c r="C222" s="129">
        <v>13.106493929999999</v>
      </c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78" t="s">
        <v>284</v>
      </c>
      <c r="C223" s="129">
        <v>12.505095470000001</v>
      </c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78" t="s">
        <v>285</v>
      </c>
      <c r="C224" s="129">
        <v>43.182995679999998</v>
      </c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78" t="s">
        <v>286</v>
      </c>
      <c r="C225" s="129">
        <v>22.92318229</v>
      </c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78" t="s">
        <v>287</v>
      </c>
      <c r="C226" s="129">
        <v>13.60415675</v>
      </c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78" t="s">
        <v>288</v>
      </c>
      <c r="C227" s="129">
        <v>49.2289119</v>
      </c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78" t="s">
        <v>289</v>
      </c>
      <c r="C228" s="129">
        <v>13.506301280000001</v>
      </c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78" t="s">
        <v>290</v>
      </c>
      <c r="C229" s="129">
        <v>15.21163604</v>
      </c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78" t="s">
        <v>291</v>
      </c>
      <c r="C230" s="129">
        <v>13.34426333</v>
      </c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78" t="s">
        <v>292</v>
      </c>
      <c r="C231" s="129">
        <v>50.122608579999998</v>
      </c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78" t="s">
        <v>293</v>
      </c>
      <c r="C232" s="129">
        <v>25.072561329999999</v>
      </c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78" t="s">
        <v>294</v>
      </c>
      <c r="C233" s="129">
        <v>45.195913879999999</v>
      </c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78" t="s">
        <v>295</v>
      </c>
      <c r="C234" s="129">
        <v>13.30978678</v>
      </c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78" t="s">
        <v>296</v>
      </c>
      <c r="C235" s="129">
        <v>31.898288650000001</v>
      </c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78" t="s">
        <v>297</v>
      </c>
      <c r="C236" s="129">
        <v>39.929772679999999</v>
      </c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78" t="s">
        <v>298</v>
      </c>
      <c r="C237" s="129">
        <v>50.314884730000003</v>
      </c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78" t="s">
        <v>299</v>
      </c>
      <c r="C238" s="129">
        <v>53.177806650000001</v>
      </c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78" t="s">
        <v>300</v>
      </c>
      <c r="C239" s="129">
        <v>52.189430880000003</v>
      </c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78" t="s">
        <v>301</v>
      </c>
      <c r="C240" s="129">
        <v>35.985371110000003</v>
      </c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78" t="s">
        <v>302</v>
      </c>
      <c r="C241" s="129">
        <v>59.976442669999997</v>
      </c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78" t="s">
        <v>303</v>
      </c>
      <c r="C242" s="129">
        <v>23.80680018</v>
      </c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78" t="s">
        <v>304</v>
      </c>
      <c r="C243" s="129">
        <v>36.913415569999998</v>
      </c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78" t="s">
        <v>305</v>
      </c>
      <c r="C244" s="129">
        <v>40.278390989999998</v>
      </c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78" t="s">
        <v>306</v>
      </c>
      <c r="C245" s="129">
        <v>27.338807190000001</v>
      </c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78" t="s">
        <v>307</v>
      </c>
      <c r="C246" s="129">
        <v>29.645133229999999</v>
      </c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78" t="s">
        <v>308</v>
      </c>
      <c r="C247" s="129">
        <v>38.418010039999999</v>
      </c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78" t="s">
        <v>309</v>
      </c>
      <c r="C248" s="129">
        <v>44.696145080000001</v>
      </c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78" t="s">
        <v>310</v>
      </c>
      <c r="C249" s="129">
        <v>14.586478700000001</v>
      </c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78" t="s">
        <v>311</v>
      </c>
      <c r="C250" s="129">
        <v>69.672085859999996</v>
      </c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78" t="s">
        <v>312</v>
      </c>
      <c r="C251" s="129">
        <v>26.29085692</v>
      </c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78" t="s">
        <v>313</v>
      </c>
      <c r="C252" s="129">
        <v>16.30922048</v>
      </c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78" t="s">
        <v>314</v>
      </c>
      <c r="C253" s="129">
        <v>10</v>
      </c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78" t="s">
        <v>315</v>
      </c>
      <c r="C254" s="129">
        <v>61.479885009999997</v>
      </c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78" t="s">
        <v>316</v>
      </c>
      <c r="C255" s="129">
        <v>19.16467879</v>
      </c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78" t="s">
        <v>317</v>
      </c>
      <c r="C256" s="129">
        <v>29.045304810000001</v>
      </c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78" t="s">
        <v>318</v>
      </c>
      <c r="C257" s="129">
        <v>46.231726139999999</v>
      </c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78" t="s">
        <v>319</v>
      </c>
      <c r="C258" s="129">
        <v>55.149070049999999</v>
      </c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78" t="s">
        <v>320</v>
      </c>
      <c r="C259" s="129">
        <v>51.733391699999999</v>
      </c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78" t="s">
        <v>321</v>
      </c>
      <c r="C260" s="129">
        <v>53.580185980000003</v>
      </c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78" t="s">
        <v>322</v>
      </c>
      <c r="C261" s="129">
        <v>11.350073</v>
      </c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78" t="s">
        <v>323</v>
      </c>
      <c r="C262" s="129">
        <v>43.324005120000002</v>
      </c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78" t="s">
        <v>324</v>
      </c>
      <c r="C263" s="129">
        <v>33.548623040000003</v>
      </c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78" t="s">
        <v>325</v>
      </c>
      <c r="C264" s="129">
        <v>14.168822069999999</v>
      </c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78" t="s">
        <v>326</v>
      </c>
      <c r="C265" s="129">
        <v>20.246250620000001</v>
      </c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78" t="s">
        <v>327</v>
      </c>
      <c r="C266" s="129">
        <v>53.234112490000001</v>
      </c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78" t="s">
        <v>328</v>
      </c>
      <c r="C267" s="129">
        <v>16.409956470000001</v>
      </c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78" t="s">
        <v>329</v>
      </c>
      <c r="C268" s="129">
        <v>12.75918661</v>
      </c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78" t="s">
        <v>330</v>
      </c>
      <c r="C269" s="129">
        <v>40.348758830000001</v>
      </c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78" t="s">
        <v>331</v>
      </c>
      <c r="C270" s="129">
        <v>46.820114220000001</v>
      </c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78" t="s">
        <v>332</v>
      </c>
      <c r="C271" s="129">
        <v>42.6561272</v>
      </c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78" t="s">
        <v>333</v>
      </c>
      <c r="C272" s="129">
        <v>13.010279110000001</v>
      </c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78" t="s">
        <v>334</v>
      </c>
      <c r="C273" s="129">
        <v>20.565924039999999</v>
      </c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78" t="s">
        <v>335</v>
      </c>
      <c r="C274" s="129">
        <v>22.974971650000001</v>
      </c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78" t="s">
        <v>336</v>
      </c>
      <c r="C275" s="129">
        <v>65.991198179999998</v>
      </c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78" t="s">
        <v>337</v>
      </c>
      <c r="C276" s="129">
        <v>13.31233025</v>
      </c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78" t="s">
        <v>338</v>
      </c>
      <c r="C277" s="129">
        <v>48.416623280000003</v>
      </c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78" t="s">
        <v>339</v>
      </c>
      <c r="C278" s="129">
        <v>42.499687119999997</v>
      </c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78" t="s">
        <v>340</v>
      </c>
      <c r="C279" s="129">
        <v>48.169115220000002</v>
      </c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78" t="s">
        <v>341</v>
      </c>
      <c r="C280" s="129">
        <v>21.661422000000002</v>
      </c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78" t="s">
        <v>342</v>
      </c>
      <c r="C281" s="129">
        <v>41.497652129999999</v>
      </c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78" t="s">
        <v>343</v>
      </c>
      <c r="C282" s="129">
        <v>67.333902300000005</v>
      </c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78" t="s">
        <v>344</v>
      </c>
      <c r="C283" s="129">
        <v>40.151700660000003</v>
      </c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78" t="s">
        <v>345</v>
      </c>
      <c r="C284" s="129">
        <v>44.208564250000002</v>
      </c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78" t="s">
        <v>346</v>
      </c>
      <c r="C285" s="129">
        <v>14.709593180000001</v>
      </c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78" t="s">
        <v>347</v>
      </c>
      <c r="C286" s="129">
        <v>67.835174379999998</v>
      </c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78" t="s">
        <v>348</v>
      </c>
      <c r="C287" s="129">
        <v>28.529910189999999</v>
      </c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78" t="s">
        <v>349</v>
      </c>
      <c r="C288" s="129">
        <v>25.743452120000001</v>
      </c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78" t="s">
        <v>350</v>
      </c>
      <c r="C289" s="129">
        <v>61.84997611</v>
      </c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78" t="s">
        <v>351</v>
      </c>
      <c r="C290" s="129">
        <v>19.422114329999999</v>
      </c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78" t="s">
        <v>352</v>
      </c>
      <c r="C291" s="129">
        <v>58.865275959999998</v>
      </c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78" t="s">
        <v>353</v>
      </c>
      <c r="C292" s="129">
        <v>72.341486009999997</v>
      </c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78" t="s">
        <v>354</v>
      </c>
      <c r="C293" s="129">
        <v>46.302720899999997</v>
      </c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78" t="s">
        <v>355</v>
      </c>
      <c r="C294" s="129">
        <v>40.946543900000002</v>
      </c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78" t="s">
        <v>356</v>
      </c>
      <c r="C295" s="129">
        <v>34.468652820000003</v>
      </c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78" t="s">
        <v>357</v>
      </c>
      <c r="C296" s="129">
        <v>56.167537760000002</v>
      </c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78" t="s">
        <v>358</v>
      </c>
      <c r="C297" s="129">
        <v>59.625027209999999</v>
      </c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78" t="s">
        <v>359</v>
      </c>
      <c r="C298" s="129">
        <v>55.354597060000003</v>
      </c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78" t="s">
        <v>360</v>
      </c>
      <c r="C299" s="129">
        <v>53.657007210000003</v>
      </c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78" t="s">
        <v>361</v>
      </c>
      <c r="C300" s="129">
        <v>35.58181115</v>
      </c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78" t="s">
        <v>362</v>
      </c>
      <c r="C301" s="129">
        <v>57.982284630000002</v>
      </c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78" t="s">
        <v>363</v>
      </c>
      <c r="C302" s="129">
        <v>78.167605760000001</v>
      </c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78" t="s">
        <v>364</v>
      </c>
      <c r="C303" s="129">
        <v>55.424121540000002</v>
      </c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78" t="s">
        <v>365</v>
      </c>
      <c r="C304" s="129">
        <v>28.118966499999999</v>
      </c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78" t="s">
        <v>366</v>
      </c>
      <c r="C305" s="129">
        <v>59.956514409999997</v>
      </c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78" t="s">
        <v>367</v>
      </c>
      <c r="C306" s="129">
        <v>43.049940880000001</v>
      </c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78" t="s">
        <v>368</v>
      </c>
      <c r="C307" s="129">
        <v>43.015903590000001</v>
      </c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78" t="s">
        <v>369</v>
      </c>
      <c r="C308" s="129">
        <v>55.354257709999999</v>
      </c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78" t="s">
        <v>370</v>
      </c>
      <c r="C309" s="129">
        <v>32.051982969999997</v>
      </c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78" t="s">
        <v>371</v>
      </c>
      <c r="C310" s="129">
        <v>35.426987689999997</v>
      </c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78" t="s">
        <v>372</v>
      </c>
      <c r="C311" s="129">
        <v>53.183968929999999</v>
      </c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78" t="s">
        <v>373</v>
      </c>
      <c r="C312" s="129">
        <v>51.991129549999997</v>
      </c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78" t="s">
        <v>374</v>
      </c>
      <c r="C313" s="129">
        <v>44.40358415</v>
      </c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78" t="s">
        <v>375</v>
      </c>
      <c r="C314" s="129">
        <v>48.17845466</v>
      </c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78" t="s">
        <v>376</v>
      </c>
      <c r="C315" s="129">
        <v>54.64450824</v>
      </c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78" t="s">
        <v>377</v>
      </c>
      <c r="C316" s="129">
        <v>30.080632399999999</v>
      </c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78" t="s">
        <v>378</v>
      </c>
      <c r="C317" s="129">
        <v>29.31439039</v>
      </c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78" t="s">
        <v>379</v>
      </c>
      <c r="C318" s="129">
        <v>23.376040790000001</v>
      </c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78" t="s">
        <v>380</v>
      </c>
      <c r="C319" s="129">
        <v>46.841181380000002</v>
      </c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78" t="s">
        <v>381</v>
      </c>
      <c r="C320" s="129">
        <v>26.438498169999999</v>
      </c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78" t="s">
        <v>382</v>
      </c>
      <c r="C321" s="129">
        <v>44.158026649999996</v>
      </c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78" t="s">
        <v>383</v>
      </c>
      <c r="C322" s="129">
        <v>53.76523753</v>
      </c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78" t="s">
        <v>384</v>
      </c>
      <c r="C323" s="129">
        <v>52.499246319999997</v>
      </c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78" t="s">
        <v>385</v>
      </c>
      <c r="C324" s="129">
        <v>47.321667230000003</v>
      </c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78" t="s">
        <v>386</v>
      </c>
      <c r="C325" s="129">
        <v>12.40328029</v>
      </c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78" t="s">
        <v>387</v>
      </c>
      <c r="C326" s="129">
        <v>17.661853700000002</v>
      </c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78" t="s">
        <v>388</v>
      </c>
      <c r="C327" s="129">
        <v>45.437279969999999</v>
      </c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78" t="s">
        <v>389</v>
      </c>
      <c r="C328" s="129">
        <v>61.963144380000003</v>
      </c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78" t="s">
        <v>390</v>
      </c>
      <c r="C329" s="129">
        <v>49.678906449999999</v>
      </c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78" t="s">
        <v>391</v>
      </c>
      <c r="C330" s="129">
        <v>37.371249910000003</v>
      </c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78" t="s">
        <v>392</v>
      </c>
      <c r="C331" s="129">
        <v>35.305709700000001</v>
      </c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78" t="s">
        <v>393</v>
      </c>
      <c r="C332" s="129">
        <v>26.675189490000001</v>
      </c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78" t="s">
        <v>394</v>
      </c>
      <c r="C333" s="129">
        <v>41.575284490000001</v>
      </c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78" t="s">
        <v>395</v>
      </c>
      <c r="C334" s="129">
        <v>34.95324669</v>
      </c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78" t="s">
        <v>396</v>
      </c>
      <c r="C335" s="129">
        <v>66.783471899999995</v>
      </c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78" t="s">
        <v>397</v>
      </c>
      <c r="C336" s="129">
        <v>64.469020619999995</v>
      </c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78" t="s">
        <v>398</v>
      </c>
      <c r="C337" s="129">
        <v>60.719583309999997</v>
      </c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78" t="s">
        <v>399</v>
      </c>
      <c r="C338" s="129">
        <v>55.186553609999997</v>
      </c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78" t="s">
        <v>400</v>
      </c>
      <c r="C339" s="129">
        <v>54.874224519999999</v>
      </c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78" t="s">
        <v>401</v>
      </c>
      <c r="C340" s="129">
        <v>50.495866190000001</v>
      </c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78" t="s">
        <v>402</v>
      </c>
      <c r="C341" s="129">
        <v>44.755593099999999</v>
      </c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78" t="s">
        <v>403</v>
      </c>
      <c r="C342" s="129">
        <v>13.73793109</v>
      </c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78" t="s">
        <v>404</v>
      </c>
      <c r="C343" s="129">
        <v>13.232099850000001</v>
      </c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78" t="s">
        <v>405</v>
      </c>
      <c r="C344" s="129">
        <v>57.080170330000001</v>
      </c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78" t="s">
        <v>406</v>
      </c>
      <c r="C345" s="129">
        <v>43.582156840000003</v>
      </c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78" t="s">
        <v>407</v>
      </c>
      <c r="C346" s="129">
        <v>32.053099570000001</v>
      </c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78" t="s">
        <v>408</v>
      </c>
      <c r="C347" s="129">
        <v>42.998276400000002</v>
      </c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78" t="s">
        <v>409</v>
      </c>
      <c r="C348" s="129">
        <v>44.417357940000002</v>
      </c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78" t="s">
        <v>410</v>
      </c>
      <c r="C349" s="129">
        <v>44.723364199999999</v>
      </c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78" t="s">
        <v>411</v>
      </c>
      <c r="C350" s="129">
        <v>12.13981508</v>
      </c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78" t="s">
        <v>412</v>
      </c>
      <c r="C351" s="129">
        <v>64.696240000000003</v>
      </c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78" t="s">
        <v>413</v>
      </c>
      <c r="C352" s="129">
        <v>54.163695410000003</v>
      </c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78" t="s">
        <v>414</v>
      </c>
      <c r="C353" s="129">
        <v>37.995867480000001</v>
      </c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78" t="s">
        <v>415</v>
      </c>
      <c r="C354" s="129">
        <v>53.957741910000003</v>
      </c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78" t="s">
        <v>416</v>
      </c>
      <c r="C355" s="129">
        <v>46.165430929999999</v>
      </c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78" t="s">
        <v>417</v>
      </c>
      <c r="C356" s="129">
        <v>58.178358469999999</v>
      </c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78" t="s">
        <v>418</v>
      </c>
      <c r="C357" s="129">
        <v>56.515980159999998</v>
      </c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78" t="s">
        <v>419</v>
      </c>
      <c r="C358" s="129">
        <v>50.278734159999999</v>
      </c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78" t="s">
        <v>420</v>
      </c>
      <c r="C359" s="129">
        <v>65.29007344</v>
      </c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78" t="s">
        <v>421</v>
      </c>
      <c r="C360" s="129">
        <v>49.915430550000004</v>
      </c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78" t="s">
        <v>422</v>
      </c>
      <c r="C361" s="129">
        <v>13.472475660000001</v>
      </c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78" t="s">
        <v>423</v>
      </c>
      <c r="C362" s="129">
        <v>15.75956964</v>
      </c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78" t="s">
        <v>424</v>
      </c>
      <c r="C363" s="129">
        <v>44.466343100000003</v>
      </c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78" t="s">
        <v>425</v>
      </c>
      <c r="C364" s="129">
        <v>13.53161231</v>
      </c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78" t="s">
        <v>426</v>
      </c>
      <c r="C365" s="129">
        <v>41.099964759999999</v>
      </c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78" t="s">
        <v>427</v>
      </c>
      <c r="C366" s="129">
        <v>32.457332649999998</v>
      </c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78" t="s">
        <v>428</v>
      </c>
      <c r="C367" s="129">
        <v>13.89571237</v>
      </c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78" t="s">
        <v>429</v>
      </c>
      <c r="C368" s="129">
        <v>13.12807362</v>
      </c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78" t="s">
        <v>430</v>
      </c>
      <c r="C369" s="129">
        <v>40.963669510000003</v>
      </c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78" t="s">
        <v>431</v>
      </c>
      <c r="C370" s="129">
        <v>12.083710890000001</v>
      </c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78" t="s">
        <v>432</v>
      </c>
      <c r="C371" s="129">
        <v>29.954295210000002</v>
      </c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78" t="s">
        <v>433</v>
      </c>
      <c r="C372" s="129">
        <v>61.281646219999999</v>
      </c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78" t="s">
        <v>434</v>
      </c>
      <c r="C373" s="129">
        <v>13.187557079999999</v>
      </c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78" t="s">
        <v>435</v>
      </c>
      <c r="C374" s="129">
        <v>15.3638409</v>
      </c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78" t="s">
        <v>436</v>
      </c>
      <c r="C375" s="129">
        <v>45.647685510000002</v>
      </c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78" t="s">
        <v>437</v>
      </c>
      <c r="C376" s="129">
        <v>15.0518488</v>
      </c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78" t="s">
        <v>438</v>
      </c>
      <c r="C377" s="129">
        <v>87.247529229999998</v>
      </c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78" t="s">
        <v>439</v>
      </c>
      <c r="C378" s="129">
        <v>56.110076229999997</v>
      </c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78" t="s">
        <v>440</v>
      </c>
      <c r="C379" s="129">
        <v>56.576574280000003</v>
      </c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78" t="s">
        <v>441</v>
      </c>
      <c r="C380" s="129">
        <v>21.155317929999999</v>
      </c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78" t="s">
        <v>442</v>
      </c>
      <c r="C381" s="129">
        <v>18.856913250000002</v>
      </c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78" t="s">
        <v>443</v>
      </c>
      <c r="C382" s="129">
        <v>43.411022559999999</v>
      </c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78" t="s">
        <v>444</v>
      </c>
      <c r="C383" s="129">
        <v>40.562464210000002</v>
      </c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78" t="s">
        <v>445</v>
      </c>
      <c r="C384" s="129">
        <v>39.153476660000003</v>
      </c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78" t="s">
        <v>446</v>
      </c>
      <c r="C385" s="129">
        <v>11.858989960000001</v>
      </c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78" t="s">
        <v>447</v>
      </c>
      <c r="C386" s="129">
        <v>37.105455630000002</v>
      </c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78" t="s">
        <v>448</v>
      </c>
      <c r="C387" s="129">
        <v>13.30162717</v>
      </c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78" t="s">
        <v>449</v>
      </c>
      <c r="C388" s="129">
        <v>13.113986069999999</v>
      </c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78" t="s">
        <v>450</v>
      </c>
      <c r="C389" s="129">
        <v>13.290575260000001</v>
      </c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78" t="s">
        <v>451</v>
      </c>
      <c r="C390" s="129">
        <v>19.146421190000002</v>
      </c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78" t="s">
        <v>452</v>
      </c>
      <c r="C391" s="129">
        <v>41.17069918</v>
      </c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78" t="s">
        <v>453</v>
      </c>
      <c r="C392" s="129">
        <v>46.108547340000001</v>
      </c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78" t="s">
        <v>454</v>
      </c>
      <c r="C393" s="129">
        <v>42.119220050000003</v>
      </c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78" t="s">
        <v>455</v>
      </c>
      <c r="C394" s="129">
        <v>11.56738621</v>
      </c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78" t="s">
        <v>456</v>
      </c>
      <c r="C395" s="129">
        <v>61.66309201</v>
      </c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78" t="s">
        <v>457</v>
      </c>
      <c r="C396" s="129">
        <v>28.727636650000001</v>
      </c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78" t="s">
        <v>458</v>
      </c>
      <c r="C397" s="129">
        <v>33.177630299999997</v>
      </c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78" t="s">
        <v>459</v>
      </c>
      <c r="C398" s="129">
        <v>41.064876820000002</v>
      </c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78" t="s">
        <v>460</v>
      </c>
      <c r="C399" s="129">
        <v>22.26578185</v>
      </c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78" t="s">
        <v>461</v>
      </c>
      <c r="C400" s="129">
        <v>53.862153939999999</v>
      </c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78" t="s">
        <v>462</v>
      </c>
      <c r="C401" s="129">
        <v>25.011374880000002</v>
      </c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78" t="s">
        <v>463</v>
      </c>
      <c r="C402" s="129">
        <v>54.646996489999999</v>
      </c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78" t="s">
        <v>464</v>
      </c>
      <c r="C403" s="129">
        <v>52.085412830000003</v>
      </c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78" t="s">
        <v>465</v>
      </c>
      <c r="C404" s="129">
        <v>33.494572910000002</v>
      </c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78" t="s">
        <v>466</v>
      </c>
      <c r="C405" s="129">
        <v>39.898742589999998</v>
      </c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78" t="s">
        <v>467</v>
      </c>
      <c r="C406" s="129">
        <v>12.61133873</v>
      </c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78" t="s">
        <v>468</v>
      </c>
      <c r="C407" s="129">
        <v>37.142675429999997</v>
      </c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78" t="s">
        <v>469</v>
      </c>
      <c r="C408" s="129">
        <v>47.158054239999998</v>
      </c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78" t="s">
        <v>470</v>
      </c>
      <c r="C409" s="129">
        <v>15.49848967</v>
      </c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78" t="s">
        <v>471</v>
      </c>
      <c r="C410" s="129">
        <v>41.370094950000002</v>
      </c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78" t="s">
        <v>472</v>
      </c>
      <c r="C411" s="129">
        <v>39.926477779999999</v>
      </c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78" t="s">
        <v>473</v>
      </c>
      <c r="C412" s="129">
        <v>21.93818572</v>
      </c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78" t="s">
        <v>474</v>
      </c>
      <c r="C413" s="129">
        <v>41.955994400000002</v>
      </c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78" t="s">
        <v>475</v>
      </c>
      <c r="C414" s="129">
        <v>25.737272959999999</v>
      </c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78" t="s">
        <v>476</v>
      </c>
      <c r="C415" s="129">
        <v>36.914239219999999</v>
      </c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78" t="s">
        <v>477</v>
      </c>
      <c r="C416" s="129">
        <v>19.178505990000001</v>
      </c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78" t="s">
        <v>478</v>
      </c>
      <c r="C417" s="129">
        <v>47.913038110000002</v>
      </c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78" t="s">
        <v>479</v>
      </c>
      <c r="C418" s="129">
        <v>47.689699820000001</v>
      </c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78" t="s">
        <v>480</v>
      </c>
      <c r="C419" s="129">
        <v>66.221073340000004</v>
      </c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78" t="s">
        <v>481</v>
      </c>
      <c r="C420" s="129">
        <v>55.820440130000001</v>
      </c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78" t="s">
        <v>482</v>
      </c>
      <c r="C421" s="129">
        <v>50.87282416</v>
      </c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78" t="s">
        <v>483</v>
      </c>
      <c r="C422" s="129">
        <v>51.249193900000002</v>
      </c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78" t="s">
        <v>484</v>
      </c>
      <c r="C423" s="129">
        <v>62.18433632</v>
      </c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78" t="s">
        <v>485</v>
      </c>
      <c r="C424" s="129">
        <v>52.868133999999998</v>
      </c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78" t="s">
        <v>486</v>
      </c>
      <c r="C425" s="129">
        <v>56.817421289999999</v>
      </c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78" t="s">
        <v>487</v>
      </c>
      <c r="C426" s="129">
        <v>37.418075719999997</v>
      </c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78" t="s">
        <v>488</v>
      </c>
      <c r="C427" s="129">
        <v>52.415718470000002</v>
      </c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78" t="s">
        <v>489</v>
      </c>
      <c r="C428" s="129">
        <v>56.530410600000003</v>
      </c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78" t="s">
        <v>490</v>
      </c>
      <c r="C429" s="129">
        <v>12.01085146</v>
      </c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78" t="s">
        <v>491</v>
      </c>
      <c r="C430" s="129">
        <v>15.76151589</v>
      </c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78" t="s">
        <v>492</v>
      </c>
      <c r="C431" s="129">
        <v>17.71357587</v>
      </c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78" t="s">
        <v>493</v>
      </c>
      <c r="C432" s="129">
        <v>16.504420580000001</v>
      </c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78" t="s">
        <v>494</v>
      </c>
      <c r="C433" s="129">
        <v>56.138894039999997</v>
      </c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78" t="s">
        <v>495</v>
      </c>
      <c r="C434" s="129">
        <v>63.219486199999999</v>
      </c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78" t="s">
        <v>496</v>
      </c>
      <c r="C435" s="129">
        <v>55.745678509999998</v>
      </c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78" t="s">
        <v>497</v>
      </c>
      <c r="C436" s="129">
        <v>49.33344048</v>
      </c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78" t="s">
        <v>498</v>
      </c>
      <c r="C437" s="129">
        <v>51.228581920000003</v>
      </c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78" t="s">
        <v>499</v>
      </c>
      <c r="C438" s="129">
        <v>46.950448369999997</v>
      </c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78" t="s">
        <v>500</v>
      </c>
      <c r="C439" s="129">
        <v>46.267384180000001</v>
      </c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78" t="s">
        <v>501</v>
      </c>
      <c r="C440" s="129">
        <v>15.944742290000001</v>
      </c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78" t="s">
        <v>502</v>
      </c>
      <c r="C441" s="129">
        <v>51.593882239999999</v>
      </c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78" t="s">
        <v>503</v>
      </c>
      <c r="C442" s="129">
        <v>15.937804829999999</v>
      </c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78" t="s">
        <v>504</v>
      </c>
      <c r="C443" s="129">
        <v>18.288979390000002</v>
      </c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78" t="s">
        <v>505</v>
      </c>
      <c r="C444" s="129">
        <v>55.173669539999999</v>
      </c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78" t="s">
        <v>506</v>
      </c>
      <c r="C445" s="129">
        <v>42.430980509999998</v>
      </c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78" t="s">
        <v>507</v>
      </c>
      <c r="C446" s="129">
        <v>10</v>
      </c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78" t="s">
        <v>508</v>
      </c>
      <c r="C447" s="129">
        <v>59.019403930000003</v>
      </c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78" t="s">
        <v>509</v>
      </c>
      <c r="C448" s="129">
        <v>28.714884739999999</v>
      </c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78" t="s">
        <v>510</v>
      </c>
      <c r="C449" s="129">
        <v>25.513929560000001</v>
      </c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78" t="s">
        <v>511</v>
      </c>
      <c r="C450" s="129">
        <v>26.780251929999999</v>
      </c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78" t="s">
        <v>512</v>
      </c>
      <c r="C451" s="129">
        <v>37.438479999999998</v>
      </c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78" t="s">
        <v>513</v>
      </c>
      <c r="C452" s="129">
        <v>44.279281679999997</v>
      </c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78" t="s">
        <v>514</v>
      </c>
      <c r="C453" s="129">
        <v>48.852469050000003</v>
      </c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78" t="s">
        <v>515</v>
      </c>
      <c r="C454" s="129">
        <v>61.982943489999997</v>
      </c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78" t="s">
        <v>516</v>
      </c>
      <c r="C455" s="129">
        <v>60.625309309999999</v>
      </c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78" t="s">
        <v>517</v>
      </c>
      <c r="C456" s="129">
        <v>16.234567559999999</v>
      </c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78" t="s">
        <v>518</v>
      </c>
      <c r="C457" s="129">
        <v>24.859635489999999</v>
      </c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78" t="s">
        <v>519</v>
      </c>
      <c r="C458" s="129">
        <v>63.112337140000001</v>
      </c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78" t="s">
        <v>520</v>
      </c>
      <c r="C459" s="129">
        <v>60.993188289999999</v>
      </c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78" t="s">
        <v>521</v>
      </c>
      <c r="C460" s="129">
        <v>18.244070310000001</v>
      </c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78" t="s">
        <v>522</v>
      </c>
      <c r="C461" s="129">
        <v>14.46196089</v>
      </c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78" t="s">
        <v>523</v>
      </c>
      <c r="C462" s="129">
        <v>40.946369339999997</v>
      </c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78" t="s">
        <v>524</v>
      </c>
      <c r="C463" s="129">
        <v>31.926563130000002</v>
      </c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78" t="s">
        <v>525</v>
      </c>
      <c r="C464" s="129">
        <v>41.305404629999998</v>
      </c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78" t="s">
        <v>526</v>
      </c>
      <c r="C465" s="129">
        <v>50.072632740000003</v>
      </c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78" t="s">
        <v>527</v>
      </c>
      <c r="C466" s="129">
        <v>52.924560880000001</v>
      </c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78" t="s">
        <v>528</v>
      </c>
      <c r="C467" s="129">
        <v>35.415597759999997</v>
      </c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78" t="s">
        <v>529</v>
      </c>
      <c r="C468" s="129">
        <v>46.760327850000003</v>
      </c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78" t="s">
        <v>530</v>
      </c>
      <c r="C469" s="129">
        <v>46.97806044</v>
      </c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78" t="s">
        <v>531</v>
      </c>
      <c r="C470" s="129">
        <v>48.208577419999997</v>
      </c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78" t="s">
        <v>532</v>
      </c>
      <c r="C471" s="129">
        <v>48.364071840000001</v>
      </c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78" t="s">
        <v>533</v>
      </c>
      <c r="C472" s="129">
        <v>22.30956561</v>
      </c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78" t="s">
        <v>534</v>
      </c>
      <c r="C473" s="129">
        <v>60.604953829999999</v>
      </c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78" t="s">
        <v>535</v>
      </c>
      <c r="C474" s="129">
        <v>16.72102885</v>
      </c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78" t="s">
        <v>536</v>
      </c>
      <c r="C475" s="129">
        <v>65.380679580000006</v>
      </c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78" t="s">
        <v>537</v>
      </c>
      <c r="C476" s="129">
        <v>55.803620410000001</v>
      </c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78" t="s">
        <v>538</v>
      </c>
      <c r="C477" s="129">
        <v>49.964297770000002</v>
      </c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78" t="s">
        <v>539</v>
      </c>
      <c r="C478" s="129">
        <v>44.144590350000001</v>
      </c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78" t="s">
        <v>540</v>
      </c>
      <c r="C479" s="129">
        <v>36.007613800000001</v>
      </c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78" t="s">
        <v>541</v>
      </c>
      <c r="C480" s="129">
        <v>22.390150550000001</v>
      </c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78" t="s">
        <v>542</v>
      </c>
      <c r="C481" s="129">
        <v>12.083710890000001</v>
      </c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78" t="s">
        <v>543</v>
      </c>
      <c r="C482" s="129">
        <v>56.466762639999999</v>
      </c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78" t="s">
        <v>544</v>
      </c>
      <c r="C483" s="129">
        <v>50.665463440000003</v>
      </c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78" t="s">
        <v>545</v>
      </c>
      <c r="C484" s="129">
        <v>48.121174279999998</v>
      </c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78" t="s">
        <v>546</v>
      </c>
      <c r="C485" s="129">
        <v>40.866128119999999</v>
      </c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78" t="s">
        <v>547</v>
      </c>
      <c r="C486" s="129">
        <v>48.40714053</v>
      </c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78" t="s">
        <v>548</v>
      </c>
      <c r="C487" s="129">
        <v>18.135927550000002</v>
      </c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78" t="s">
        <v>549</v>
      </c>
      <c r="C488" s="129">
        <v>60.018272009999997</v>
      </c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78" t="s">
        <v>550</v>
      </c>
      <c r="C489" s="129">
        <v>25.310389780000001</v>
      </c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78" t="s">
        <v>551</v>
      </c>
      <c r="C490" s="129">
        <v>52.870111219999998</v>
      </c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78" t="s">
        <v>552</v>
      </c>
      <c r="C491" s="129">
        <v>28.206624529999999</v>
      </c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78" t="s">
        <v>553</v>
      </c>
      <c r="C492" s="129">
        <v>19.712640369999999</v>
      </c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78" t="s">
        <v>554</v>
      </c>
      <c r="C493" s="129">
        <v>57.506650999999998</v>
      </c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78" t="s">
        <v>555</v>
      </c>
      <c r="C494" s="129">
        <v>36.933102480000002</v>
      </c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78" t="s">
        <v>556</v>
      </c>
      <c r="C495" s="129">
        <v>46.177058610000003</v>
      </c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78" t="s">
        <v>557</v>
      </c>
      <c r="C496" s="129">
        <v>53.377690100000002</v>
      </c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78" t="s">
        <v>558</v>
      </c>
      <c r="C497" s="129">
        <v>46.936520350000002</v>
      </c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78" t="s">
        <v>559</v>
      </c>
      <c r="C498" s="129">
        <v>50.123249880000003</v>
      </c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78" t="s">
        <v>560</v>
      </c>
      <c r="C499" s="129">
        <v>49.113217669999997</v>
      </c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78" t="s">
        <v>561</v>
      </c>
      <c r="C500" s="129">
        <v>47.381748860000002</v>
      </c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78" t="s">
        <v>562</v>
      </c>
      <c r="C501" s="129">
        <v>37.817185160000001</v>
      </c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78" t="s">
        <v>563</v>
      </c>
      <c r="C502" s="129">
        <v>42.330019989999997</v>
      </c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78" t="s">
        <v>564</v>
      </c>
      <c r="C503" s="129">
        <v>53.1656567</v>
      </c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78" t="s">
        <v>565</v>
      </c>
      <c r="C504" s="129">
        <v>44.074328180000002</v>
      </c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78" t="s">
        <v>566</v>
      </c>
      <c r="C505" s="129">
        <v>25.39633525</v>
      </c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78" t="s">
        <v>567</v>
      </c>
      <c r="C506" s="129">
        <v>42.517538629999997</v>
      </c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78" t="s">
        <v>568</v>
      </c>
      <c r="C507" s="129">
        <v>11.74494404</v>
      </c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78" t="s">
        <v>569</v>
      </c>
      <c r="C508" s="129">
        <v>25.085670780000001</v>
      </c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78" t="s">
        <v>570</v>
      </c>
      <c r="C509" s="129">
        <v>14.945511740000001</v>
      </c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78" t="s">
        <v>571</v>
      </c>
      <c r="C510" s="129">
        <v>53.547199599999999</v>
      </c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78" t="s">
        <v>572</v>
      </c>
      <c r="C511" s="129">
        <v>46.522260750000001</v>
      </c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78" t="s">
        <v>573</v>
      </c>
      <c r="C512" s="129">
        <v>47.194596570000002</v>
      </c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78" t="s">
        <v>574</v>
      </c>
      <c r="C513" s="129">
        <v>58.757892869999999</v>
      </c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78" t="s">
        <v>575</v>
      </c>
      <c r="C514" s="129">
        <v>50.469994509999999</v>
      </c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78" t="s">
        <v>576</v>
      </c>
      <c r="C515" s="129">
        <v>20.574640509999998</v>
      </c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78" t="s">
        <v>577</v>
      </c>
      <c r="C516" s="129">
        <v>43.719023589999999</v>
      </c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78" t="s">
        <v>578</v>
      </c>
      <c r="C517" s="129">
        <v>24.617304440000002</v>
      </c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78" t="s">
        <v>579</v>
      </c>
      <c r="C518" s="129">
        <v>44.785524619999997</v>
      </c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78" t="s">
        <v>580</v>
      </c>
      <c r="C519" s="129">
        <v>40.21638153</v>
      </c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78" t="s">
        <v>581</v>
      </c>
      <c r="C520" s="129">
        <v>46.153712429999999</v>
      </c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78" t="s">
        <v>582</v>
      </c>
      <c r="C521" s="129">
        <v>48.954394919999999</v>
      </c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78" t="s">
        <v>583</v>
      </c>
      <c r="C522" s="129">
        <v>46.394070560000003</v>
      </c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78" t="s">
        <v>584</v>
      </c>
      <c r="C523" s="129">
        <v>18.102266019999998</v>
      </c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78" t="s">
        <v>585</v>
      </c>
      <c r="C524" s="129">
        <v>44.046457859999997</v>
      </c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78" t="s">
        <v>586</v>
      </c>
      <c r="C525" s="129">
        <v>23.983139380000001</v>
      </c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78" t="s">
        <v>587</v>
      </c>
      <c r="C526" s="129">
        <v>36.061430860000002</v>
      </c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78" t="s">
        <v>588</v>
      </c>
      <c r="C527" s="129">
        <v>43.609395919999997</v>
      </c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78" t="s">
        <v>589</v>
      </c>
      <c r="C528" s="129">
        <v>56.016080520000003</v>
      </c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78" t="s">
        <v>590</v>
      </c>
      <c r="C529" s="129">
        <v>18.067584660000001</v>
      </c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78" t="s">
        <v>591</v>
      </c>
      <c r="C530" s="129">
        <v>40.879381960000003</v>
      </c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78" t="s">
        <v>592</v>
      </c>
      <c r="C531" s="129">
        <v>29.396766530000001</v>
      </c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78" t="s">
        <v>593</v>
      </c>
      <c r="C532" s="129">
        <v>16.007734360000001</v>
      </c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78" t="s">
        <v>594</v>
      </c>
      <c r="C533" s="129">
        <v>17.135908019999999</v>
      </c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78" t="s">
        <v>595</v>
      </c>
      <c r="C534" s="129">
        <v>49.976027459999997</v>
      </c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78" t="s">
        <v>596</v>
      </c>
      <c r="C535" s="129">
        <v>40.157078069999997</v>
      </c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78" t="s">
        <v>597</v>
      </c>
      <c r="C536" s="129">
        <v>52.662915499999997</v>
      </c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78" t="s">
        <v>598</v>
      </c>
      <c r="C537" s="129">
        <v>12.75918661</v>
      </c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78" t="s">
        <v>599</v>
      </c>
      <c r="C538" s="129">
        <v>41.150888299999998</v>
      </c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78" t="s">
        <v>600</v>
      </c>
      <c r="C539" s="129">
        <v>52.223430450000002</v>
      </c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78" t="s">
        <v>601</v>
      </c>
      <c r="C540" s="129">
        <v>51.54920053</v>
      </c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78" t="s">
        <v>602</v>
      </c>
      <c r="C541" s="129">
        <v>17.586335340000002</v>
      </c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78" t="s">
        <v>603</v>
      </c>
      <c r="C542" s="129">
        <v>47.094396060000001</v>
      </c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78" t="s">
        <v>604</v>
      </c>
      <c r="C543" s="129">
        <v>48.284675380000003</v>
      </c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78" t="s">
        <v>605</v>
      </c>
      <c r="C544" s="129">
        <v>36.703881950000003</v>
      </c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78" t="s">
        <v>606</v>
      </c>
      <c r="C545" s="129">
        <v>43.438832050000002</v>
      </c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78" t="s">
        <v>607</v>
      </c>
      <c r="C546" s="129">
        <v>50.800407389999997</v>
      </c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78" t="s">
        <v>608</v>
      </c>
      <c r="C547" s="129">
        <v>63.96324954</v>
      </c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78" t="s">
        <v>609</v>
      </c>
      <c r="C548" s="129">
        <v>12.025109499999999</v>
      </c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78" t="s">
        <v>610</v>
      </c>
      <c r="C549" s="129">
        <v>37.022044999999999</v>
      </c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78" t="s">
        <v>611</v>
      </c>
      <c r="C550" s="129">
        <v>54.087747399999998</v>
      </c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78" t="s">
        <v>612</v>
      </c>
      <c r="C551" s="129">
        <v>26.371587989999998</v>
      </c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78" t="s">
        <v>613</v>
      </c>
      <c r="C552" s="129">
        <v>49.219217729999997</v>
      </c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78" t="s">
        <v>614</v>
      </c>
      <c r="C553" s="129">
        <v>12.412635330000001</v>
      </c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78" t="s">
        <v>615</v>
      </c>
      <c r="C554" s="129">
        <v>51.262412410000003</v>
      </c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78" t="s">
        <v>616</v>
      </c>
      <c r="C555" s="129">
        <v>60.46770137</v>
      </c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78" t="s">
        <v>617</v>
      </c>
      <c r="C556" s="129">
        <v>13.743736070000001</v>
      </c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78" t="s">
        <v>618</v>
      </c>
      <c r="C557" s="129">
        <v>47.244056409999999</v>
      </c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78" t="s">
        <v>619</v>
      </c>
      <c r="C558" s="129">
        <v>26.160489290000001</v>
      </c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78" t="s">
        <v>620</v>
      </c>
      <c r="C559" s="129">
        <v>44.070462620000001</v>
      </c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78" t="s">
        <v>621</v>
      </c>
      <c r="C560" s="129">
        <v>16.368943139999999</v>
      </c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78" t="s">
        <v>622</v>
      </c>
      <c r="C561" s="129">
        <v>48.443407800000003</v>
      </c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78" t="s">
        <v>623</v>
      </c>
      <c r="C562" s="129">
        <v>40.346421589999999</v>
      </c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78" t="s">
        <v>624</v>
      </c>
      <c r="C563" s="129">
        <v>58.985121990000003</v>
      </c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78" t="s">
        <v>625</v>
      </c>
      <c r="C564" s="129">
        <v>68.053307320000002</v>
      </c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78" t="s">
        <v>626</v>
      </c>
      <c r="C565" s="129">
        <v>38.149871760000003</v>
      </c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78" t="s">
        <v>627</v>
      </c>
      <c r="C566" s="129">
        <v>59.748928489999997</v>
      </c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78" t="s">
        <v>628</v>
      </c>
      <c r="C567" s="129">
        <v>51.979160759999999</v>
      </c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78" t="s">
        <v>629</v>
      </c>
      <c r="C568" s="129">
        <v>12.82117027</v>
      </c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78" t="s">
        <v>630</v>
      </c>
      <c r="C569" s="129">
        <v>40.243463720000001</v>
      </c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78" t="s">
        <v>631</v>
      </c>
      <c r="C570" s="129">
        <v>60.104392140000002</v>
      </c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78" t="s">
        <v>632</v>
      </c>
      <c r="C571" s="129">
        <v>56.475686709999998</v>
      </c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78" t="s">
        <v>633</v>
      </c>
      <c r="C572" s="129">
        <v>50.55683526</v>
      </c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78" t="s">
        <v>634</v>
      </c>
      <c r="C573" s="129">
        <v>47.778984020000003</v>
      </c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78" t="s">
        <v>635</v>
      </c>
      <c r="C574" s="129">
        <v>59.411684790000002</v>
      </c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78" t="s">
        <v>636</v>
      </c>
      <c r="C575" s="129">
        <v>32.839401379999998</v>
      </c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78" t="s">
        <v>637</v>
      </c>
      <c r="C576" s="129">
        <v>24.133146880000002</v>
      </c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78" t="s">
        <v>638</v>
      </c>
      <c r="C577" s="129">
        <v>44.330820930000002</v>
      </c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78" t="s">
        <v>639</v>
      </c>
      <c r="C578" s="129">
        <v>16.406688939999999</v>
      </c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78" t="s">
        <v>640</v>
      </c>
      <c r="C579" s="129">
        <v>31.711330350000001</v>
      </c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78" t="s">
        <v>641</v>
      </c>
      <c r="C580" s="129">
        <v>19.003046489999999</v>
      </c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78" t="s">
        <v>642</v>
      </c>
      <c r="C581" s="129">
        <v>27.35804942</v>
      </c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78" t="s">
        <v>643</v>
      </c>
      <c r="C582" s="129">
        <v>57.981431839999999</v>
      </c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78" t="s">
        <v>644</v>
      </c>
      <c r="C583" s="129">
        <v>42.736895869999998</v>
      </c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78" t="s">
        <v>645</v>
      </c>
      <c r="C584" s="129">
        <v>41.798107559999998</v>
      </c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78" t="s">
        <v>646</v>
      </c>
      <c r="C585" s="129">
        <v>53.440382139999997</v>
      </c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78" t="s">
        <v>647</v>
      </c>
      <c r="C586" s="129">
        <v>59.700283880000001</v>
      </c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78" t="s">
        <v>648</v>
      </c>
      <c r="C587" s="129">
        <v>32.230633089999998</v>
      </c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78" t="s">
        <v>649</v>
      </c>
      <c r="C588" s="129">
        <v>65.037588130000003</v>
      </c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78" t="s">
        <v>650</v>
      </c>
      <c r="C589" s="129">
        <v>40.175900900000002</v>
      </c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78" t="s">
        <v>651</v>
      </c>
      <c r="C590" s="129">
        <v>26.06073117</v>
      </c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78" t="s">
        <v>652</v>
      </c>
      <c r="C591" s="129">
        <v>12.35446846</v>
      </c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78" t="s">
        <v>653</v>
      </c>
      <c r="C592" s="129">
        <v>44.991669299999998</v>
      </c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78" t="s">
        <v>654</v>
      </c>
      <c r="C593" s="129">
        <v>13.106493929999999</v>
      </c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78" t="s">
        <v>655</v>
      </c>
      <c r="C594" s="129">
        <v>31.498548799999998</v>
      </c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78" t="s">
        <v>656</v>
      </c>
      <c r="C595" s="129">
        <v>49.447946760000001</v>
      </c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78" t="s">
        <v>657</v>
      </c>
      <c r="C596" s="129">
        <v>42.813930210000002</v>
      </c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78" t="s">
        <v>658</v>
      </c>
      <c r="C597" s="129">
        <v>26.556405819999998</v>
      </c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78" t="s">
        <v>659</v>
      </c>
      <c r="C598" s="129">
        <v>45.896976979999998</v>
      </c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78" t="s">
        <v>660</v>
      </c>
      <c r="C599" s="129">
        <v>60.17035705</v>
      </c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78" t="s">
        <v>661</v>
      </c>
      <c r="C600" s="129">
        <v>69.660800190000003</v>
      </c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78" t="s">
        <v>662</v>
      </c>
      <c r="C601" s="129">
        <v>57.598357370000002</v>
      </c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78" t="s">
        <v>663</v>
      </c>
      <c r="C602" s="129">
        <v>64.123005140000004</v>
      </c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78" t="s">
        <v>664</v>
      </c>
      <c r="C603" s="129">
        <v>30.32072007</v>
      </c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78" t="s">
        <v>665</v>
      </c>
      <c r="C604" s="129">
        <v>58.993205860000003</v>
      </c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78" t="s">
        <v>666</v>
      </c>
      <c r="C605" s="129">
        <v>45.75478519</v>
      </c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78" t="s">
        <v>667</v>
      </c>
      <c r="C606" s="129">
        <v>33.435554459999999</v>
      </c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78" t="s">
        <v>668</v>
      </c>
      <c r="C607" s="129">
        <v>44.399996299999998</v>
      </c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78" t="s">
        <v>669</v>
      </c>
      <c r="C608" s="129">
        <v>56.225340760000002</v>
      </c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78" t="s">
        <v>670</v>
      </c>
      <c r="C609" s="129">
        <v>24.66350014</v>
      </c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78" t="s">
        <v>671</v>
      </c>
      <c r="C610" s="129">
        <v>38.356721980000003</v>
      </c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78" t="s">
        <v>672</v>
      </c>
      <c r="C611" s="129">
        <v>44.33400829</v>
      </c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78" t="s">
        <v>673</v>
      </c>
      <c r="C612" s="129">
        <v>49.719611790000002</v>
      </c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78" t="s">
        <v>674</v>
      </c>
      <c r="C613" s="129">
        <v>41.146056399999999</v>
      </c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78" t="s">
        <v>675</v>
      </c>
      <c r="C614" s="129">
        <v>41.792783620000002</v>
      </c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78" t="s">
        <v>676</v>
      </c>
      <c r="C615" s="129">
        <v>61.17716274</v>
      </c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78" t="s">
        <v>677</v>
      </c>
      <c r="C616" s="129">
        <v>25.279850920000001</v>
      </c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78" t="s">
        <v>678</v>
      </c>
      <c r="C617" s="129">
        <v>41.772822959999999</v>
      </c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78" t="s">
        <v>679</v>
      </c>
      <c r="C618" s="129">
        <v>26.63873933</v>
      </c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78" t="s">
        <v>680</v>
      </c>
      <c r="C619" s="129">
        <v>22.290723209999999</v>
      </c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78" t="s">
        <v>681</v>
      </c>
      <c r="C620" s="129">
        <v>42.82041813</v>
      </c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78" t="s">
        <v>682</v>
      </c>
      <c r="C621" s="129">
        <v>10.5159564</v>
      </c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78" t="s">
        <v>683</v>
      </c>
      <c r="C622" s="129">
        <v>55.991908350000003</v>
      </c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78" t="s">
        <v>684</v>
      </c>
      <c r="C623" s="129">
        <v>15.82106001</v>
      </c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78" t="s">
        <v>685</v>
      </c>
      <c r="C624" s="129">
        <v>40.375444270000003</v>
      </c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78" t="s">
        <v>686</v>
      </c>
      <c r="C625" s="129">
        <v>48.810605870000003</v>
      </c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78" t="s">
        <v>687</v>
      </c>
      <c r="C626" s="129">
        <v>13.462037779999999</v>
      </c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78" t="s">
        <v>688</v>
      </c>
      <c r="C627" s="129">
        <v>14.22145443</v>
      </c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78" t="s">
        <v>689</v>
      </c>
      <c r="C628" s="129">
        <v>47.23648481</v>
      </c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78" t="s">
        <v>690</v>
      </c>
      <c r="C629" s="129">
        <v>39.085337690000003</v>
      </c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78" t="s">
        <v>691</v>
      </c>
      <c r="C630" s="129">
        <v>40.40183021</v>
      </c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78" t="s">
        <v>692</v>
      </c>
      <c r="C631" s="129">
        <v>51.41591871</v>
      </c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78" t="s">
        <v>693</v>
      </c>
      <c r="C632" s="129">
        <v>41.664025379999998</v>
      </c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78" t="s">
        <v>694</v>
      </c>
      <c r="C633" s="129">
        <v>40.291141109999998</v>
      </c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78" t="s">
        <v>695</v>
      </c>
      <c r="C634" s="129">
        <v>13.167425529999999</v>
      </c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78" t="s">
        <v>696</v>
      </c>
      <c r="C635" s="129">
        <v>47.715229440000002</v>
      </c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78" t="s">
        <v>697</v>
      </c>
      <c r="C636" s="129">
        <v>50.301523719999999</v>
      </c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78" t="s">
        <v>698</v>
      </c>
      <c r="C637" s="129">
        <v>50.013065920000003</v>
      </c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78" t="s">
        <v>699</v>
      </c>
      <c r="C638" s="129">
        <v>21.072899639999999</v>
      </c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78" t="s">
        <v>700</v>
      </c>
      <c r="C639" s="129">
        <v>22.945829499999999</v>
      </c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78" t="s">
        <v>701</v>
      </c>
      <c r="C640" s="129">
        <v>26.724032019999999</v>
      </c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78" t="s">
        <v>702</v>
      </c>
      <c r="C641" s="129">
        <v>50.93585281</v>
      </c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78" t="s">
        <v>703</v>
      </c>
      <c r="C642" s="129">
        <v>61.024671179999999</v>
      </c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78" t="s">
        <v>704</v>
      </c>
      <c r="C643" s="129">
        <v>43.892056099999998</v>
      </c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78" t="s">
        <v>705</v>
      </c>
      <c r="C644" s="129">
        <v>61.666347250000001</v>
      </c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78" t="s">
        <v>706</v>
      </c>
      <c r="C645" s="129">
        <v>34.380707030000003</v>
      </c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78" t="s">
        <v>707</v>
      </c>
      <c r="C646" s="129">
        <v>42.854419720000003</v>
      </c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78" t="s">
        <v>708</v>
      </c>
      <c r="C647" s="129">
        <v>59.990340260000004</v>
      </c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78" t="s">
        <v>709</v>
      </c>
      <c r="C648" s="129">
        <v>58.954865159999997</v>
      </c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78" t="s">
        <v>710</v>
      </c>
      <c r="C649" s="129">
        <v>20.69313416</v>
      </c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78" t="s">
        <v>711</v>
      </c>
      <c r="C650" s="129">
        <v>40.949691889999997</v>
      </c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78" t="s">
        <v>712</v>
      </c>
      <c r="C651" s="129">
        <v>40.654705790000001</v>
      </c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78" t="s">
        <v>713</v>
      </c>
      <c r="C652" s="129">
        <v>40.394105930000002</v>
      </c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78" t="s">
        <v>714</v>
      </c>
      <c r="C653" s="129">
        <v>59.711074949999997</v>
      </c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78" t="s">
        <v>715</v>
      </c>
      <c r="C654" s="129">
        <v>45.946203529999998</v>
      </c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78" t="s">
        <v>716</v>
      </c>
      <c r="C655" s="129">
        <v>12.913981250000001</v>
      </c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78" t="s">
        <v>717</v>
      </c>
      <c r="C656" s="129">
        <v>20.859346049999999</v>
      </c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78" t="s">
        <v>718</v>
      </c>
      <c r="C657" s="129">
        <v>56.704085669999998</v>
      </c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78" t="s">
        <v>719</v>
      </c>
      <c r="C658" s="129">
        <v>44.989623780000002</v>
      </c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78" t="s">
        <v>720</v>
      </c>
      <c r="C659" s="129">
        <v>30.356226320000001</v>
      </c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78" t="s">
        <v>721</v>
      </c>
      <c r="C660" s="129">
        <v>44.744439900000003</v>
      </c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78" t="s">
        <v>722</v>
      </c>
      <c r="C661" s="129">
        <v>52.196759200000002</v>
      </c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78" t="s">
        <v>723</v>
      </c>
      <c r="C662" s="129">
        <v>23.16390037</v>
      </c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78" t="s">
        <v>724</v>
      </c>
      <c r="C663" s="129">
        <v>34.358659500000002</v>
      </c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78" t="s">
        <v>725</v>
      </c>
      <c r="C664" s="129">
        <v>24.674164919999999</v>
      </c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78" t="s">
        <v>726</v>
      </c>
      <c r="C665" s="129">
        <v>60.522234859999998</v>
      </c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78" t="s">
        <v>727</v>
      </c>
      <c r="C666" s="129">
        <v>42.196268070000002</v>
      </c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78" t="s">
        <v>728</v>
      </c>
      <c r="C667" s="129">
        <v>50.075226530000002</v>
      </c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78" t="s">
        <v>729</v>
      </c>
      <c r="C668" s="129">
        <v>68.364071569999993</v>
      </c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78" t="s">
        <v>730</v>
      </c>
      <c r="C669" s="129">
        <v>52.705174100000001</v>
      </c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78" t="s">
        <v>731</v>
      </c>
      <c r="C670" s="129">
        <v>63.097919400000002</v>
      </c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78" t="s">
        <v>732</v>
      </c>
      <c r="C671" s="129">
        <v>34.683114510000003</v>
      </c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78" t="s">
        <v>733</v>
      </c>
      <c r="C672" s="129">
        <v>18.175812270000002</v>
      </c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78" t="s">
        <v>734</v>
      </c>
      <c r="C673" s="129">
        <v>26.642110150000001</v>
      </c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78" t="s">
        <v>735</v>
      </c>
      <c r="C674" s="129">
        <v>40.305844989999997</v>
      </c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78" t="s">
        <v>736</v>
      </c>
      <c r="C675" s="129">
        <v>21.404761400000002</v>
      </c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78" t="s">
        <v>737</v>
      </c>
      <c r="C676" s="129">
        <v>14.985125030000001</v>
      </c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78" t="s">
        <v>738</v>
      </c>
      <c r="C677" s="129">
        <v>21.061592260000001</v>
      </c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78" t="s">
        <v>739</v>
      </c>
      <c r="C678" s="129">
        <v>55.959895539999998</v>
      </c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78" t="s">
        <v>740</v>
      </c>
      <c r="C679" s="129">
        <v>17.764460570000001</v>
      </c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78" t="s">
        <v>741</v>
      </c>
      <c r="C680" s="129">
        <v>36.804002029999999</v>
      </c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78" t="s">
        <v>742</v>
      </c>
      <c r="C681" s="129">
        <v>33.963363459999997</v>
      </c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78" t="s">
        <v>743</v>
      </c>
      <c r="C682" s="129">
        <v>13.954350979999999</v>
      </c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78" t="s">
        <v>744</v>
      </c>
      <c r="C683" s="129">
        <v>60.57901502</v>
      </c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78" t="s">
        <v>745</v>
      </c>
      <c r="C684" s="129">
        <v>31.552030340000002</v>
      </c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78" t="s">
        <v>746</v>
      </c>
      <c r="C685" s="129">
        <v>56.048497990000001</v>
      </c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78" t="s">
        <v>747</v>
      </c>
      <c r="C686" s="129">
        <v>38.196817369999998</v>
      </c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78" t="s">
        <v>748</v>
      </c>
      <c r="C687" s="129">
        <v>40.448385109999997</v>
      </c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78" t="s">
        <v>749</v>
      </c>
      <c r="C688" s="129">
        <v>12.24242271</v>
      </c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78" t="s">
        <v>750</v>
      </c>
      <c r="C689" s="129">
        <v>50.511282680000001</v>
      </c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78" t="s">
        <v>751</v>
      </c>
      <c r="C690" s="129">
        <v>18.31902049</v>
      </c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78" t="s">
        <v>752</v>
      </c>
      <c r="C691" s="129">
        <v>43.60428787</v>
      </c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78" t="s">
        <v>753</v>
      </c>
      <c r="C692" s="129">
        <v>27.45136213</v>
      </c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78" t="s">
        <v>754</v>
      </c>
      <c r="C693" s="129">
        <v>26.510614619999998</v>
      </c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78" t="s">
        <v>755</v>
      </c>
      <c r="C694" s="129">
        <v>24.958663860000001</v>
      </c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78" t="s">
        <v>756</v>
      </c>
      <c r="C695" s="129">
        <v>22.131825410000001</v>
      </c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78" t="s">
        <v>757</v>
      </c>
      <c r="C696" s="129">
        <v>42.40154106</v>
      </c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78" t="s">
        <v>758</v>
      </c>
      <c r="C697" s="129">
        <v>60.964780910000002</v>
      </c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78" t="s">
        <v>759</v>
      </c>
      <c r="C698" s="129">
        <v>62.378652789999997</v>
      </c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78" t="s">
        <v>760</v>
      </c>
      <c r="C699" s="129">
        <v>14.442653809999999</v>
      </c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78" t="s">
        <v>761</v>
      </c>
      <c r="C700" s="129">
        <v>41.986686290000002</v>
      </c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78" t="s">
        <v>762</v>
      </c>
      <c r="C701" s="129">
        <v>12.510105729999999</v>
      </c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78" t="s">
        <v>763</v>
      </c>
      <c r="C702" s="129">
        <v>46.76437679</v>
      </c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78" t="s">
        <v>764</v>
      </c>
      <c r="C703" s="129">
        <v>46.821235799999997</v>
      </c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78" t="s">
        <v>765</v>
      </c>
      <c r="C704" s="129">
        <v>48.137940630000003</v>
      </c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78" t="s">
        <v>766</v>
      </c>
      <c r="C705" s="129">
        <v>19.652585630000001</v>
      </c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78" t="s">
        <v>767</v>
      </c>
      <c r="C706" s="129">
        <v>44.457931590000001</v>
      </c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78" t="s">
        <v>768</v>
      </c>
      <c r="C707" s="129">
        <v>50.383938219999997</v>
      </c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78" t="s">
        <v>769</v>
      </c>
      <c r="C708" s="129">
        <v>44.023104719999999</v>
      </c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78" t="s">
        <v>770</v>
      </c>
      <c r="C709" s="129">
        <v>13.20061857</v>
      </c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78" t="s">
        <v>771</v>
      </c>
      <c r="C710" s="129">
        <v>48.946846069999999</v>
      </c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78" t="s">
        <v>772</v>
      </c>
      <c r="C711" s="129">
        <v>18.59887672</v>
      </c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78" t="s">
        <v>773</v>
      </c>
      <c r="C712" s="129">
        <v>19.23814943</v>
      </c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78" t="s">
        <v>774</v>
      </c>
      <c r="C713" s="129">
        <v>66.310928450000006</v>
      </c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78" t="s">
        <v>775</v>
      </c>
      <c r="C714" s="129">
        <v>16.732158930000001</v>
      </c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78" t="s">
        <v>776</v>
      </c>
      <c r="C715" s="129">
        <v>45.235916009999997</v>
      </c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78" t="s">
        <v>777</v>
      </c>
      <c r="C716" s="129">
        <v>26.984412429999999</v>
      </c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78" t="s">
        <v>778</v>
      </c>
      <c r="C717" s="129">
        <v>40.371898770000001</v>
      </c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78" t="s">
        <v>779</v>
      </c>
      <c r="C718" s="129">
        <v>23.08378926</v>
      </c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78" t="s">
        <v>780</v>
      </c>
      <c r="C719" s="129">
        <v>10</v>
      </c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78" t="s">
        <v>781</v>
      </c>
      <c r="C720" s="129">
        <v>23.73770631</v>
      </c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78" t="s">
        <v>782</v>
      </c>
      <c r="C721" s="129">
        <v>57.51066445</v>
      </c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78" t="s">
        <v>783</v>
      </c>
      <c r="C722" s="129">
        <v>63.971132920000002</v>
      </c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78" t="s">
        <v>784</v>
      </c>
      <c r="C723" s="129">
        <v>47.047511870000001</v>
      </c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78" t="s">
        <v>785</v>
      </c>
      <c r="C724" s="129">
        <v>55.372341089999999</v>
      </c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78" t="s">
        <v>786</v>
      </c>
      <c r="C725" s="129">
        <v>39.945574800000003</v>
      </c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78" t="s">
        <v>787</v>
      </c>
      <c r="C726" s="129">
        <v>46.037614159999997</v>
      </c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78" t="s">
        <v>788</v>
      </c>
      <c r="C727" s="129">
        <v>60.344775400000003</v>
      </c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78" t="s">
        <v>789</v>
      </c>
      <c r="C728" s="129">
        <v>44.15829772</v>
      </c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78" t="s">
        <v>790</v>
      </c>
      <c r="C729" s="129">
        <v>61.456445410000001</v>
      </c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78" t="s">
        <v>791</v>
      </c>
      <c r="C730" s="129">
        <v>44.437554570000003</v>
      </c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78" t="s">
        <v>792</v>
      </c>
      <c r="C731" s="129">
        <v>54.919811119999999</v>
      </c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78" t="s">
        <v>793</v>
      </c>
      <c r="C732" s="129">
        <v>13.139507460000001</v>
      </c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78" t="s">
        <v>794</v>
      </c>
      <c r="C733" s="129">
        <v>13.60415675</v>
      </c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78" t="s">
        <v>795</v>
      </c>
      <c r="C734" s="129">
        <v>45.415364959999998</v>
      </c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78" t="s">
        <v>796</v>
      </c>
      <c r="C735" s="129">
        <v>58.218312419999997</v>
      </c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78" t="s">
        <v>797</v>
      </c>
      <c r="C736" s="129">
        <v>43.996849750000003</v>
      </c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78" t="s">
        <v>798</v>
      </c>
      <c r="C737" s="129">
        <v>14.45312751</v>
      </c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78" t="s">
        <v>799</v>
      </c>
      <c r="C738" s="129">
        <v>60.468781630000002</v>
      </c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78" t="s">
        <v>800</v>
      </c>
      <c r="C739" s="129">
        <v>37.230014760000003</v>
      </c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78" t="s">
        <v>801</v>
      </c>
      <c r="C740" s="129">
        <v>43.128613389999998</v>
      </c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78" t="s">
        <v>802</v>
      </c>
      <c r="C741" s="129">
        <v>46.975978310000002</v>
      </c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78" t="s">
        <v>803</v>
      </c>
      <c r="C742" s="129">
        <v>52.485300209999998</v>
      </c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78" t="s">
        <v>804</v>
      </c>
      <c r="C743" s="129">
        <v>13.5501168</v>
      </c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78" t="s">
        <v>805</v>
      </c>
      <c r="C744" s="129">
        <v>45.944387370000001</v>
      </c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78" t="s">
        <v>806</v>
      </c>
      <c r="C745" s="129">
        <v>24.29817044</v>
      </c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78" t="s">
        <v>807</v>
      </c>
      <c r="C746" s="129">
        <v>21.344954260000002</v>
      </c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78" t="s">
        <v>808</v>
      </c>
      <c r="C747" s="129">
        <v>10</v>
      </c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78" t="s">
        <v>809</v>
      </c>
      <c r="C748" s="129">
        <v>43.370891299999997</v>
      </c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78" t="s">
        <v>810</v>
      </c>
      <c r="C749" s="129">
        <v>43.003400149999997</v>
      </c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78" t="s">
        <v>811</v>
      </c>
      <c r="C750" s="129">
        <v>28.96425464</v>
      </c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78" t="s">
        <v>812</v>
      </c>
      <c r="C751" s="129">
        <v>36.788597609999997</v>
      </c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78" t="s">
        <v>813</v>
      </c>
      <c r="C752" s="129">
        <v>49.422550569999999</v>
      </c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78" t="s">
        <v>814</v>
      </c>
      <c r="C753" s="129">
        <v>48.258252079999998</v>
      </c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78" t="s">
        <v>815</v>
      </c>
      <c r="C754" s="129">
        <v>42.277083920000003</v>
      </c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78" t="s">
        <v>816</v>
      </c>
      <c r="C755" s="129">
        <v>24.781494680000002</v>
      </c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78" t="s">
        <v>817</v>
      </c>
      <c r="C756" s="129">
        <v>42.435105720000003</v>
      </c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78" t="s">
        <v>818</v>
      </c>
      <c r="C757" s="129">
        <v>19.714409830000001</v>
      </c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78" t="s">
        <v>819</v>
      </c>
      <c r="C758" s="129">
        <v>23.08912771</v>
      </c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78" t="s">
        <v>820</v>
      </c>
      <c r="C759" s="129">
        <v>25.58035061</v>
      </c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78" t="s">
        <v>821</v>
      </c>
      <c r="C760" s="129">
        <v>67.050668419999994</v>
      </c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78" t="s">
        <v>822</v>
      </c>
      <c r="C761" s="129">
        <v>42.456692920000002</v>
      </c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78" t="s">
        <v>823</v>
      </c>
      <c r="C762" s="129">
        <v>13.567839409999999</v>
      </c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78" t="s">
        <v>824</v>
      </c>
      <c r="C763" s="129">
        <v>26.169394069999999</v>
      </c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78" t="s">
        <v>825</v>
      </c>
      <c r="C764" s="129">
        <v>15.98337428</v>
      </c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78" t="s">
        <v>826</v>
      </c>
      <c r="C765" s="129">
        <v>21.763293229999999</v>
      </c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78" t="s">
        <v>827</v>
      </c>
      <c r="C766" s="129">
        <v>53.307798660000003</v>
      </c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78" t="s">
        <v>828</v>
      </c>
      <c r="C767" s="129">
        <v>41.599606870000002</v>
      </c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78" t="s">
        <v>829</v>
      </c>
      <c r="C768" s="129">
        <v>39.789678449999997</v>
      </c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78" t="s">
        <v>830</v>
      </c>
      <c r="C769" s="129">
        <v>11.580539269999999</v>
      </c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78" t="s">
        <v>831</v>
      </c>
      <c r="C770" s="129">
        <v>55.179818429999997</v>
      </c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78" t="s">
        <v>832</v>
      </c>
      <c r="C771" s="129">
        <v>33.981624310000001</v>
      </c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78" t="s">
        <v>833</v>
      </c>
      <c r="C772" s="129">
        <v>22.276827340000001</v>
      </c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78" t="s">
        <v>834</v>
      </c>
      <c r="C773" s="129">
        <v>41.36937863</v>
      </c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78" t="s">
        <v>835</v>
      </c>
      <c r="C774" s="129">
        <v>12.74076808</v>
      </c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78" t="s">
        <v>836</v>
      </c>
      <c r="C775" s="129">
        <v>18.619640260000001</v>
      </c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78" t="s">
        <v>837</v>
      </c>
      <c r="C776" s="129">
        <v>13.065513409999999</v>
      </c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78" t="s">
        <v>838</v>
      </c>
      <c r="C777" s="129">
        <v>23.178193369999999</v>
      </c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78" t="s">
        <v>839</v>
      </c>
      <c r="C778" s="129">
        <v>26.77886166</v>
      </c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78" t="s">
        <v>840</v>
      </c>
      <c r="C779" s="129">
        <v>50.436750930000002</v>
      </c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78" t="s">
        <v>841</v>
      </c>
      <c r="C780" s="129">
        <v>43.205404739999999</v>
      </c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78" t="s">
        <v>842</v>
      </c>
      <c r="C781" s="129">
        <v>43.260218510000001</v>
      </c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78" t="s">
        <v>843</v>
      </c>
      <c r="C782" s="129">
        <v>53.41741571</v>
      </c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78" t="s">
        <v>844</v>
      </c>
      <c r="C783" s="129">
        <v>17.47793205</v>
      </c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78" t="s">
        <v>845</v>
      </c>
      <c r="C784" s="129">
        <v>55.439271740000002</v>
      </c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78" t="s">
        <v>846</v>
      </c>
      <c r="C785" s="129">
        <v>16.03702659</v>
      </c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78" t="s">
        <v>847</v>
      </c>
      <c r="C786" s="129">
        <v>49.127184190000001</v>
      </c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78" t="s">
        <v>848</v>
      </c>
      <c r="C787" s="129">
        <v>41.363396700000003</v>
      </c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78" t="s">
        <v>849</v>
      </c>
      <c r="C788" s="129">
        <v>13.05130529</v>
      </c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78" t="s">
        <v>850</v>
      </c>
      <c r="C789" s="129">
        <v>45.918973010000002</v>
      </c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78" t="s">
        <v>851</v>
      </c>
      <c r="C790" s="129">
        <v>13.17296837</v>
      </c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78" t="s">
        <v>852</v>
      </c>
      <c r="C791" s="129">
        <v>19.698772569999999</v>
      </c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78" t="s">
        <v>853</v>
      </c>
      <c r="C792" s="129">
        <v>49.039845560000003</v>
      </c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78" t="s">
        <v>854</v>
      </c>
      <c r="C793" s="129">
        <v>16.925906470000001</v>
      </c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78" t="s">
        <v>855</v>
      </c>
      <c r="C794" s="129">
        <v>10.430312199999999</v>
      </c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78" t="s">
        <v>856</v>
      </c>
      <c r="C795" s="129">
        <v>42.8347391</v>
      </c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78" t="s">
        <v>857</v>
      </c>
      <c r="C796" s="129">
        <v>43.73085451</v>
      </c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78" t="s">
        <v>858</v>
      </c>
      <c r="C797" s="129">
        <v>13.160564770000001</v>
      </c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78" t="s">
        <v>859</v>
      </c>
      <c r="C798" s="129">
        <v>13.222636809999999</v>
      </c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78" t="s">
        <v>860</v>
      </c>
      <c r="C799" s="129">
        <v>12.81192381</v>
      </c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78" t="s">
        <v>861</v>
      </c>
      <c r="C800" s="129">
        <v>55.712589960000003</v>
      </c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78" t="s">
        <v>862</v>
      </c>
      <c r="C801" s="129">
        <v>21.464013380000001</v>
      </c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78" t="s">
        <v>863</v>
      </c>
      <c r="C802" s="129">
        <v>54.914343879999997</v>
      </c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78" t="s">
        <v>864</v>
      </c>
      <c r="C803" s="129">
        <v>54.141804120000003</v>
      </c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78" t="s">
        <v>865</v>
      </c>
      <c r="C804" s="129">
        <v>61.235313580000003</v>
      </c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78" t="s">
        <v>866</v>
      </c>
      <c r="C805" s="129">
        <v>39.012892819999998</v>
      </c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78" t="s">
        <v>867</v>
      </c>
      <c r="C806" s="129">
        <v>46.710984179999997</v>
      </c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78" t="s">
        <v>868</v>
      </c>
      <c r="C807" s="129">
        <v>10.675036499999999</v>
      </c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78" t="s">
        <v>869</v>
      </c>
      <c r="C808" s="129">
        <v>43.229510169999998</v>
      </c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78" t="s">
        <v>870</v>
      </c>
      <c r="C809" s="129">
        <v>59.432373439999999</v>
      </c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78" t="s">
        <v>871</v>
      </c>
      <c r="C810" s="129">
        <v>45.073376209999999</v>
      </c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78" t="s">
        <v>872</v>
      </c>
      <c r="C811" s="129">
        <v>23.241658210000001</v>
      </c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78" t="s">
        <v>873</v>
      </c>
      <c r="C812" s="129">
        <v>43.164403489999998</v>
      </c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78" t="s">
        <v>874</v>
      </c>
      <c r="C813" s="129">
        <v>52.097316640000003</v>
      </c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78" t="s">
        <v>875</v>
      </c>
      <c r="C814" s="129">
        <v>13.36404076</v>
      </c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78" t="s">
        <v>876</v>
      </c>
      <c r="C815" s="129">
        <v>44.747885529999998</v>
      </c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78" t="s">
        <v>877</v>
      </c>
      <c r="C816" s="129">
        <v>50.519819470000002</v>
      </c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78" t="s">
        <v>878</v>
      </c>
      <c r="C817" s="129">
        <v>56.852395940000001</v>
      </c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78" t="s">
        <v>879</v>
      </c>
      <c r="C818" s="129">
        <v>15.27569551</v>
      </c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78" t="s">
        <v>880</v>
      </c>
      <c r="C819" s="129">
        <v>46.11029241</v>
      </c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78" t="s">
        <v>881</v>
      </c>
      <c r="C820" s="129">
        <v>56.41218662</v>
      </c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78" t="s">
        <v>882</v>
      </c>
      <c r="C821" s="129">
        <v>40.424332759999999</v>
      </c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78" t="s">
        <v>883</v>
      </c>
      <c r="C822" s="129">
        <v>48.089027430000002</v>
      </c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78" t="s">
        <v>884</v>
      </c>
      <c r="C823" s="129">
        <v>39.774239989999998</v>
      </c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78" t="s">
        <v>885</v>
      </c>
      <c r="C824" s="129">
        <v>32.450115310000001</v>
      </c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78" t="s">
        <v>886</v>
      </c>
      <c r="C825" s="129">
        <v>33.566908929999997</v>
      </c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78" t="s">
        <v>887</v>
      </c>
      <c r="C826" s="129">
        <v>23.695269939999999</v>
      </c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78" t="s">
        <v>888</v>
      </c>
      <c r="C827" s="129">
        <v>61.374697930000004</v>
      </c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78" t="s">
        <v>889</v>
      </c>
      <c r="C828" s="129">
        <v>26.852914269999999</v>
      </c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78" t="s">
        <v>890</v>
      </c>
      <c r="C829" s="129">
        <v>13.19084874</v>
      </c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78" t="s">
        <v>891</v>
      </c>
      <c r="C830" s="129">
        <v>13.307079010000001</v>
      </c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78" t="s">
        <v>892</v>
      </c>
      <c r="C831" s="129">
        <v>43.45564821</v>
      </c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78" t="s">
        <v>893</v>
      </c>
      <c r="C832" s="129">
        <v>17.74808672</v>
      </c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78" t="s">
        <v>894</v>
      </c>
      <c r="C833" s="129">
        <v>51.036730339999998</v>
      </c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78" t="s">
        <v>895</v>
      </c>
      <c r="C834" s="129">
        <v>52.16664368</v>
      </c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78" t="s">
        <v>896</v>
      </c>
      <c r="C835" s="129">
        <v>57.838351500000002</v>
      </c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78" t="s">
        <v>897</v>
      </c>
      <c r="C836" s="129">
        <v>47.383594170000002</v>
      </c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78" t="s">
        <v>898</v>
      </c>
      <c r="C837" s="129">
        <v>36.702474170000002</v>
      </c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78" t="s">
        <v>899</v>
      </c>
      <c r="C838" s="129">
        <v>47.357280490000001</v>
      </c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78" t="s">
        <v>900</v>
      </c>
      <c r="C839" s="129">
        <v>12.75918661</v>
      </c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78" t="s">
        <v>901</v>
      </c>
      <c r="C840" s="129">
        <v>50.572216910000002</v>
      </c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78" t="s">
        <v>902</v>
      </c>
      <c r="C841" s="129">
        <v>43.482342619999997</v>
      </c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78" t="s">
        <v>903</v>
      </c>
      <c r="C842" s="129">
        <v>22.84809796</v>
      </c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78" t="s">
        <v>904</v>
      </c>
      <c r="C843" s="129">
        <v>47.850826189999999</v>
      </c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78" t="s">
        <v>905</v>
      </c>
      <c r="C844" s="129">
        <v>45.851309360000002</v>
      </c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78" t="s">
        <v>906</v>
      </c>
      <c r="C845" s="129">
        <v>46.231700580000002</v>
      </c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78" t="s">
        <v>907</v>
      </c>
      <c r="C846" s="129">
        <v>10</v>
      </c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78" t="s">
        <v>908</v>
      </c>
      <c r="C847" s="129">
        <v>59.096394910000001</v>
      </c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78" t="s">
        <v>909</v>
      </c>
      <c r="C848" s="129">
        <v>52.63936502</v>
      </c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78" t="s">
        <v>910</v>
      </c>
      <c r="C849" s="129">
        <v>45.939447639999997</v>
      </c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78" t="s">
        <v>911</v>
      </c>
      <c r="C850" s="129">
        <v>16.267067839999999</v>
      </c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78" t="s">
        <v>912</v>
      </c>
      <c r="C851" s="129">
        <v>43.256623660000002</v>
      </c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78" t="s">
        <v>913</v>
      </c>
      <c r="C852" s="129">
        <v>43.664253350000003</v>
      </c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78" t="s">
        <v>914</v>
      </c>
      <c r="C853" s="129">
        <v>26.585866360000001</v>
      </c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78" t="s">
        <v>915</v>
      </c>
      <c r="C854" s="129">
        <v>13.19412275</v>
      </c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78" t="s">
        <v>916</v>
      </c>
      <c r="C855" s="129">
        <v>52.655579590000002</v>
      </c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78" t="s">
        <v>917</v>
      </c>
      <c r="C856" s="129">
        <v>46.789707069999999</v>
      </c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78" t="s">
        <v>918</v>
      </c>
      <c r="C857" s="129">
        <v>41.621962580000002</v>
      </c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78" t="s">
        <v>919</v>
      </c>
      <c r="C858" s="129">
        <v>55.773539499999998</v>
      </c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78" t="s">
        <v>920</v>
      </c>
      <c r="C859" s="129">
        <v>50.096700519999999</v>
      </c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78" t="s">
        <v>921</v>
      </c>
      <c r="C860" s="129">
        <v>13.26495186</v>
      </c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78" t="s">
        <v>922</v>
      </c>
      <c r="C861" s="129">
        <v>50.183123700000003</v>
      </c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78" t="s">
        <v>923</v>
      </c>
      <c r="C862" s="129">
        <v>19.960125860000002</v>
      </c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78" t="s">
        <v>924</v>
      </c>
      <c r="C863" s="129">
        <v>36.251784749999999</v>
      </c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78" t="s">
        <v>925</v>
      </c>
      <c r="C864" s="129">
        <v>11.069907540000001</v>
      </c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78" t="s">
        <v>926</v>
      </c>
      <c r="C865" s="129">
        <v>60.094706819999999</v>
      </c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78" t="s">
        <v>927</v>
      </c>
      <c r="C866" s="129">
        <v>31.939837489999999</v>
      </c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78" t="s">
        <v>928</v>
      </c>
      <c r="C867" s="129">
        <v>54.293856890000001</v>
      </c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78" t="s">
        <v>929</v>
      </c>
      <c r="C868" s="129">
        <v>52.917691009999999</v>
      </c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78" t="s">
        <v>930</v>
      </c>
      <c r="C869" s="129">
        <v>24.512900160000001</v>
      </c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78" t="s">
        <v>931</v>
      </c>
      <c r="C870" s="129">
        <v>51.73163031</v>
      </c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78" t="s">
        <v>932</v>
      </c>
      <c r="C871" s="129">
        <v>38.90686986</v>
      </c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78" t="s">
        <v>933</v>
      </c>
      <c r="C872" s="129">
        <v>36.723171499999999</v>
      </c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78" t="s">
        <v>934</v>
      </c>
      <c r="C873" s="129">
        <v>34.374309699999998</v>
      </c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78" t="s">
        <v>935</v>
      </c>
      <c r="C874" s="129">
        <v>49.727495699999999</v>
      </c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78" t="s">
        <v>936</v>
      </c>
      <c r="C875" s="129">
        <v>41.088486789999997</v>
      </c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78" t="s">
        <v>937</v>
      </c>
      <c r="C876" s="129">
        <v>61.13801978</v>
      </c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78" t="s">
        <v>938</v>
      </c>
      <c r="C877" s="129">
        <v>34.847238849999997</v>
      </c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78" t="s">
        <v>939</v>
      </c>
      <c r="C878" s="129">
        <v>13.655336549999999</v>
      </c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78" t="s">
        <v>940</v>
      </c>
      <c r="C879" s="129">
        <v>31.74255264</v>
      </c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78" t="s">
        <v>941</v>
      </c>
      <c r="C880" s="129">
        <v>38.463906309999999</v>
      </c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78" t="s">
        <v>942</v>
      </c>
      <c r="C881" s="129">
        <v>59.40330342</v>
      </c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78" t="s">
        <v>943</v>
      </c>
      <c r="C882" s="129">
        <v>25.485317370000001</v>
      </c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78" t="s">
        <v>944</v>
      </c>
      <c r="C883" s="129">
        <v>50.489846780000001</v>
      </c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78" t="s">
        <v>945</v>
      </c>
      <c r="C884" s="129">
        <v>21.395359450000001</v>
      </c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78" t="s">
        <v>946</v>
      </c>
      <c r="C885" s="129">
        <v>16.536731400000001</v>
      </c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78" t="s">
        <v>947</v>
      </c>
      <c r="C886" s="129">
        <v>54.405782860000002</v>
      </c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78" t="s">
        <v>948</v>
      </c>
      <c r="C887" s="129">
        <v>41.23188115</v>
      </c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78" t="s">
        <v>949</v>
      </c>
      <c r="C888" s="129">
        <v>50.170953900000001</v>
      </c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78" t="s">
        <v>950</v>
      </c>
      <c r="C889" s="129">
        <v>49.022913809999999</v>
      </c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78" t="s">
        <v>951</v>
      </c>
      <c r="C890" s="129">
        <v>12.917459210000001</v>
      </c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78" t="s">
        <v>952</v>
      </c>
      <c r="C891" s="129">
        <v>37.220271949999997</v>
      </c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78" t="s">
        <v>953</v>
      </c>
      <c r="C892" s="129">
        <v>20.385032970000001</v>
      </c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78" t="s">
        <v>954</v>
      </c>
      <c r="C893" s="129">
        <v>14.198027</v>
      </c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78" t="s">
        <v>955</v>
      </c>
      <c r="C894" s="129">
        <v>43.752621310000002</v>
      </c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78" t="s">
        <v>956</v>
      </c>
      <c r="C895" s="129">
        <v>27.926738289999999</v>
      </c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78" t="s">
        <v>957</v>
      </c>
      <c r="C896" s="129">
        <v>18.096818760000001</v>
      </c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78" t="s">
        <v>958</v>
      </c>
      <c r="C897" s="129">
        <v>20.570680079999999</v>
      </c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78" t="s">
        <v>959</v>
      </c>
      <c r="C898" s="129">
        <v>12.65233409</v>
      </c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78" t="s">
        <v>960</v>
      </c>
      <c r="C899" s="129">
        <v>53.874751369999998</v>
      </c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78" t="s">
        <v>961</v>
      </c>
      <c r="C900" s="129">
        <v>46.491362199999998</v>
      </c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78" t="s">
        <v>962</v>
      </c>
      <c r="C901" s="129">
        <v>13.222636809999999</v>
      </c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78" t="s">
        <v>963</v>
      </c>
      <c r="C902" s="129">
        <v>13.890515730000001</v>
      </c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78" t="s">
        <v>964</v>
      </c>
      <c r="C903" s="129">
        <v>15.86809438</v>
      </c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78" t="s">
        <v>965</v>
      </c>
      <c r="C904" s="129">
        <v>48.618936249999997</v>
      </c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78" t="s">
        <v>966</v>
      </c>
      <c r="C905" s="129">
        <v>41.943453400000003</v>
      </c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78" t="s">
        <v>967</v>
      </c>
      <c r="C906" s="129">
        <v>15.0157153</v>
      </c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78" t="s">
        <v>968</v>
      </c>
      <c r="C907" s="129">
        <v>13.92698038</v>
      </c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78" t="s">
        <v>969</v>
      </c>
      <c r="C908" s="129">
        <v>24.26611698</v>
      </c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78" t="s">
        <v>970</v>
      </c>
      <c r="C909" s="129">
        <v>43.794324969999998</v>
      </c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78" t="s">
        <v>971</v>
      </c>
      <c r="C910" s="129">
        <v>45.666067580000004</v>
      </c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78" t="s">
        <v>972</v>
      </c>
      <c r="C911" s="129">
        <v>52.649278770000002</v>
      </c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78" t="s">
        <v>973</v>
      </c>
      <c r="C912" s="129">
        <v>42.93761962</v>
      </c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78" t="s">
        <v>974</v>
      </c>
      <c r="C913" s="129">
        <v>13.40468287</v>
      </c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78" t="s">
        <v>975</v>
      </c>
      <c r="C914" s="129">
        <v>54.206045940000003</v>
      </c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78" t="s">
        <v>976</v>
      </c>
      <c r="C915" s="129">
        <v>14.757633</v>
      </c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78" t="s">
        <v>977</v>
      </c>
      <c r="C916" s="129">
        <v>16.932193250000001</v>
      </c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78" t="s">
        <v>978</v>
      </c>
      <c r="C917" s="129">
        <v>42.871105929999999</v>
      </c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78" t="s">
        <v>979</v>
      </c>
      <c r="C918" s="129">
        <v>25.696023</v>
      </c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78" t="s">
        <v>980</v>
      </c>
      <c r="C919" s="129">
        <v>57.773010560000003</v>
      </c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78" t="s">
        <v>981</v>
      </c>
      <c r="C920" s="129">
        <v>36.690520540000001</v>
      </c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78" t="s">
        <v>982</v>
      </c>
      <c r="C921" s="129">
        <v>18.788476930000002</v>
      </c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78" t="s">
        <v>983</v>
      </c>
      <c r="C922" s="129">
        <v>49.391638149999999</v>
      </c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78" t="s">
        <v>984</v>
      </c>
      <c r="C923" s="129">
        <v>45.668126780000001</v>
      </c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78" t="s">
        <v>985</v>
      </c>
      <c r="C924" s="129">
        <v>14.034030489999999</v>
      </c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78" t="s">
        <v>986</v>
      </c>
      <c r="C925" s="129">
        <v>15.7925003</v>
      </c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78" t="s">
        <v>987</v>
      </c>
      <c r="C926" s="129">
        <v>42.548003700000002</v>
      </c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78" t="s">
        <v>988</v>
      </c>
      <c r="C927" s="129">
        <v>40.873705000000001</v>
      </c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78" t="s">
        <v>989</v>
      </c>
      <c r="C928" s="129">
        <v>24.40950715</v>
      </c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78" t="s">
        <v>990</v>
      </c>
      <c r="C929" s="129">
        <v>10.2579782</v>
      </c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78" t="s">
        <v>991</v>
      </c>
      <c r="C930" s="129">
        <v>45.402308840000003</v>
      </c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78" t="s">
        <v>992</v>
      </c>
      <c r="C931" s="129">
        <v>13.065513409999999</v>
      </c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78" t="s">
        <v>993</v>
      </c>
      <c r="C932" s="129">
        <v>54.580039110000001</v>
      </c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78" t="s">
        <v>994</v>
      </c>
      <c r="C933" s="129">
        <v>54.922407620000001</v>
      </c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78" t="s">
        <v>995</v>
      </c>
      <c r="C934" s="129">
        <v>40.653760009999999</v>
      </c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78" t="s">
        <v>996</v>
      </c>
      <c r="C935" s="129">
        <v>27.013174750000001</v>
      </c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78" t="s">
        <v>997</v>
      </c>
      <c r="C936" s="129">
        <v>17.639866179999999</v>
      </c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78" t="s">
        <v>998</v>
      </c>
      <c r="C937" s="129">
        <v>41.407390370000002</v>
      </c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78" t="s">
        <v>999</v>
      </c>
      <c r="C938" s="129">
        <v>41.822821339999997</v>
      </c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78" t="s">
        <v>1000</v>
      </c>
      <c r="C939" s="129">
        <v>40.156033839999999</v>
      </c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78" t="s">
        <v>1001</v>
      </c>
      <c r="C940" s="129">
        <v>56.209475810000001</v>
      </c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78" t="s">
        <v>1002</v>
      </c>
      <c r="C941" s="129">
        <v>51.109626230000003</v>
      </c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78" t="s">
        <v>1003</v>
      </c>
      <c r="C942" s="129">
        <v>23.720873059999999</v>
      </c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78" t="s">
        <v>1004</v>
      </c>
      <c r="C943" s="129">
        <v>41.399314240000002</v>
      </c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78" t="s">
        <v>1005</v>
      </c>
      <c r="C944" s="129">
        <v>42.98338184</v>
      </c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78" t="s">
        <v>1006</v>
      </c>
      <c r="C945" s="129">
        <v>46.975949669999999</v>
      </c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78" t="s">
        <v>1007</v>
      </c>
      <c r="C946" s="129">
        <v>29.544301860000001</v>
      </c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78" t="s">
        <v>1008</v>
      </c>
      <c r="C947" s="129">
        <v>41.423354369999998</v>
      </c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78" t="s">
        <v>1009</v>
      </c>
      <c r="C948" s="129">
        <v>20.615877130000001</v>
      </c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78" t="s">
        <v>1010</v>
      </c>
      <c r="C949" s="129">
        <v>10</v>
      </c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78" t="s">
        <v>1011</v>
      </c>
      <c r="C950" s="129">
        <v>51.474218479999998</v>
      </c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78" t="s">
        <v>1012</v>
      </c>
      <c r="C951" s="129">
        <v>46.745930639999997</v>
      </c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78" t="s">
        <v>1013</v>
      </c>
      <c r="C952" s="129">
        <v>60.482454279999999</v>
      </c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78" t="s">
        <v>1014</v>
      </c>
      <c r="C953" s="129">
        <v>53.667544130000003</v>
      </c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78" t="s">
        <v>1015</v>
      </c>
      <c r="C954" s="129">
        <v>33.304570660000003</v>
      </c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78" t="s">
        <v>1016</v>
      </c>
      <c r="C955" s="129">
        <v>44.58893905</v>
      </c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78" t="s">
        <v>1017</v>
      </c>
      <c r="C956" s="129">
        <v>48.261803360000002</v>
      </c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78" t="s">
        <v>1018</v>
      </c>
      <c r="C957" s="129">
        <v>40.34313667</v>
      </c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78" t="s">
        <v>1019</v>
      </c>
      <c r="C958" s="129">
        <v>16.72102885</v>
      </c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78" t="s">
        <v>1020</v>
      </c>
      <c r="C959" s="129">
        <v>10</v>
      </c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78" t="s">
        <v>1021</v>
      </c>
      <c r="C960" s="129">
        <v>26.505168959999999</v>
      </c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78" t="s">
        <v>1022</v>
      </c>
      <c r="C961" s="129">
        <v>13.55916292</v>
      </c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78" t="s">
        <v>1023</v>
      </c>
      <c r="C962" s="129">
        <v>43.90124539</v>
      </c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78" t="s">
        <v>1024</v>
      </c>
      <c r="C963" s="129">
        <v>46.539826859999998</v>
      </c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78" t="s">
        <v>1025</v>
      </c>
      <c r="C964" s="129">
        <v>44.455048329999997</v>
      </c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78" t="s">
        <v>1026</v>
      </c>
      <c r="C965" s="129">
        <v>53.865877640000001</v>
      </c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78" t="s">
        <v>1027</v>
      </c>
      <c r="C966" s="129">
        <v>17.913810430000002</v>
      </c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78" t="s">
        <v>1028</v>
      </c>
      <c r="C967" s="129">
        <v>27.980643799999999</v>
      </c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78" t="s">
        <v>1029</v>
      </c>
      <c r="C968" s="129">
        <v>53.441457069999998</v>
      </c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78" t="s">
        <v>1030</v>
      </c>
      <c r="C969" s="129">
        <v>30.49285098</v>
      </c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78" t="s">
        <v>1031</v>
      </c>
      <c r="C970" s="129">
        <v>41.279002249999998</v>
      </c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78" t="s">
        <v>1032</v>
      </c>
      <c r="C971" s="129">
        <v>34.748945579999997</v>
      </c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78" t="s">
        <v>1033</v>
      </c>
      <c r="C972" s="129">
        <v>53.414022199999998</v>
      </c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78" t="s">
        <v>1034</v>
      </c>
      <c r="C973" s="129">
        <v>27.041399569999999</v>
      </c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78" t="s">
        <v>1035</v>
      </c>
      <c r="C974" s="129">
        <v>40.632730889999998</v>
      </c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78" t="s">
        <v>1036</v>
      </c>
      <c r="C975" s="129">
        <v>50.742386600000003</v>
      </c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78" t="s">
        <v>1037</v>
      </c>
      <c r="C976" s="129">
        <v>13.43422311</v>
      </c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78" t="s">
        <v>1038</v>
      </c>
      <c r="C977" s="129">
        <v>58.254640449999997</v>
      </c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78" t="s">
        <v>1039</v>
      </c>
      <c r="C978" s="129">
        <v>60.436155999999997</v>
      </c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78" t="s">
        <v>1040</v>
      </c>
      <c r="C979" s="129">
        <v>19.049707529999999</v>
      </c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78" t="s">
        <v>1041</v>
      </c>
      <c r="C980" s="129">
        <v>30.98846249</v>
      </c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78" t="s">
        <v>1042</v>
      </c>
      <c r="C981" s="129">
        <v>17.57656377</v>
      </c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78" t="s">
        <v>1043</v>
      </c>
      <c r="C982" s="129">
        <v>12.912987169999999</v>
      </c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78" t="s">
        <v>1044</v>
      </c>
      <c r="C983" s="129">
        <v>43.090547399999998</v>
      </c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78" t="s">
        <v>1045</v>
      </c>
      <c r="C984" s="129">
        <v>50.749614379999997</v>
      </c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78" t="s">
        <v>1046</v>
      </c>
      <c r="C985" s="129">
        <v>45.369610610000002</v>
      </c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78" t="s">
        <v>1047</v>
      </c>
      <c r="C986" s="129">
        <v>47.335136140000003</v>
      </c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78" t="s">
        <v>1048</v>
      </c>
      <c r="C987" s="129">
        <v>53.719795079999997</v>
      </c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78" t="s">
        <v>1049</v>
      </c>
      <c r="C988" s="129">
        <v>25.5283272</v>
      </c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78" t="s">
        <v>1050</v>
      </c>
      <c r="C989" s="129">
        <v>43.341532239999999</v>
      </c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78" t="s">
        <v>1051</v>
      </c>
      <c r="C990" s="129">
        <v>11.74494404</v>
      </c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78" t="s">
        <v>1052</v>
      </c>
      <c r="C991" s="129">
        <v>52.555271079999997</v>
      </c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78" t="s">
        <v>1053</v>
      </c>
      <c r="C992" s="129">
        <v>22.95962231</v>
      </c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78" t="s">
        <v>1054</v>
      </c>
      <c r="C993" s="129">
        <v>41.92448109</v>
      </c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78" t="s">
        <v>1055</v>
      </c>
      <c r="C994" s="129">
        <v>58.207155659999998</v>
      </c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78" t="s">
        <v>1056</v>
      </c>
      <c r="C995" s="129">
        <v>10</v>
      </c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78" t="s">
        <v>1057</v>
      </c>
      <c r="C996" s="129">
        <v>45.383448110000003</v>
      </c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78" t="s">
        <v>1058</v>
      </c>
      <c r="C997" s="129">
        <v>31.431651779999999</v>
      </c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5">
      <c r="A998" s="2"/>
      <c r="B998" s="78" t="s">
        <v>1059</v>
      </c>
      <c r="C998" s="129">
        <v>31.96023186</v>
      </c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5">
      <c r="A999" s="2"/>
      <c r="B999" s="78" t="s">
        <v>1060</v>
      </c>
      <c r="C999" s="129">
        <v>36.746164360000002</v>
      </c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5">
      <c r="A1000" s="2"/>
      <c r="B1000" s="78" t="s">
        <v>1061</v>
      </c>
      <c r="C1000" s="129">
        <v>19.385440079999999</v>
      </c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25">
      <c r="A1001" s="2"/>
      <c r="B1001" s="78" t="s">
        <v>1062</v>
      </c>
      <c r="C1001" s="129">
        <v>12.33524261</v>
      </c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25">
      <c r="A1002" s="2"/>
      <c r="B1002" s="78" t="s">
        <v>1063</v>
      </c>
      <c r="C1002" s="129">
        <v>40.459794610000003</v>
      </c>
      <c r="D1002" s="2"/>
      <c r="E1002" s="2"/>
      <c r="F1002" s="2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5">
      <c r="A1003" s="2"/>
      <c r="B1003" s="78" t="s">
        <v>1064</v>
      </c>
      <c r="C1003" s="129">
        <v>66.07593636</v>
      </c>
      <c r="D1003" s="2"/>
      <c r="E1003" s="2"/>
      <c r="F1003" s="2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x14ac:dyDescent="0.25">
      <c r="A1004" s="2"/>
      <c r="B1004" s="78" t="s">
        <v>1065</v>
      </c>
      <c r="C1004" s="129">
        <v>49.437624059999997</v>
      </c>
      <c r="D1004" s="2"/>
      <c r="E1004" s="2"/>
      <c r="F1004" s="2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5">
      <c r="A1005" s="2"/>
      <c r="B1005" s="78" t="s">
        <v>1066</v>
      </c>
      <c r="C1005" s="129">
        <v>66.597109709999998</v>
      </c>
      <c r="D1005" s="2"/>
      <c r="E1005" s="2"/>
      <c r="F1005" s="2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5">
      <c r="A1006" s="2"/>
      <c r="B1006" s="78" t="s">
        <v>1067</v>
      </c>
      <c r="C1006" s="129">
        <v>14.7092469</v>
      </c>
      <c r="D1006" s="2"/>
      <c r="E1006" s="2"/>
      <c r="F1006" s="2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x14ac:dyDescent="0.25">
      <c r="A1007" s="2"/>
      <c r="B1007" s="78" t="s">
        <v>1068</v>
      </c>
      <c r="C1007" s="129">
        <v>44.552346700000001</v>
      </c>
      <c r="D1007" s="2"/>
      <c r="E1007" s="2"/>
      <c r="F1007" s="2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25">
      <c r="A1008" s="2"/>
      <c r="B1008" s="78" t="s">
        <v>1069</v>
      </c>
      <c r="C1008" s="129">
        <v>50.15278275</v>
      </c>
      <c r="D1008" s="2"/>
      <c r="E1008" s="2"/>
      <c r="F1008" s="2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5">
      <c r="A1009" s="2"/>
      <c r="B1009" s="78" t="s">
        <v>1070</v>
      </c>
      <c r="C1009" s="129">
        <v>53.777485140000003</v>
      </c>
      <c r="D1009" s="2"/>
      <c r="E1009" s="2"/>
      <c r="F1009" s="2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x14ac:dyDescent="0.25">
      <c r="A1010" s="2"/>
      <c r="B1010" s="78" t="s">
        <v>1071</v>
      </c>
      <c r="C1010" s="129">
        <v>44.088746030000003</v>
      </c>
      <c r="D1010" s="2"/>
      <c r="E1010" s="2"/>
      <c r="F1010" s="2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5">
      <c r="A1011" s="2"/>
      <c r="B1011" s="78" t="s">
        <v>1072</v>
      </c>
      <c r="C1011" s="129">
        <v>11.580539269999999</v>
      </c>
      <c r="D1011" s="2"/>
      <c r="E1011" s="2"/>
      <c r="F1011" s="2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5">
      <c r="A1012" s="2"/>
      <c r="B1012" s="78" t="s">
        <v>1073</v>
      </c>
      <c r="C1012" s="129">
        <v>28.097854959999999</v>
      </c>
      <c r="D1012" s="2"/>
      <c r="E1012" s="2"/>
      <c r="F1012" s="2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x14ac:dyDescent="0.25">
      <c r="A1013" s="2"/>
      <c r="B1013" s="78" t="s">
        <v>1074</v>
      </c>
      <c r="C1013" s="129">
        <v>12.548887110000001</v>
      </c>
      <c r="D1013" s="2"/>
      <c r="E1013" s="2"/>
      <c r="F1013" s="2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25">
      <c r="A1014" s="2"/>
      <c r="B1014" s="78" t="s">
        <v>1075</v>
      </c>
      <c r="C1014" s="129">
        <v>40.520713399999998</v>
      </c>
      <c r="D1014" s="2"/>
      <c r="E1014" s="2"/>
      <c r="F1014" s="2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5">
      <c r="A1015" s="2"/>
      <c r="B1015" s="78" t="s">
        <v>1076</v>
      </c>
      <c r="C1015" s="129">
        <v>33.962438089999999</v>
      </c>
      <c r="D1015" s="2"/>
      <c r="E1015" s="2"/>
      <c r="F1015" s="2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x14ac:dyDescent="0.25">
      <c r="A1016" s="2"/>
      <c r="B1016" s="78" t="s">
        <v>1077</v>
      </c>
      <c r="C1016" s="129">
        <v>46.448913259999998</v>
      </c>
      <c r="D1016" s="2"/>
      <c r="E1016" s="2"/>
      <c r="F1016" s="2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x14ac:dyDescent="0.25">
      <c r="A1017" s="2"/>
      <c r="B1017" s="78" t="s">
        <v>1078</v>
      </c>
      <c r="C1017" s="129">
        <v>59.019157440000001</v>
      </c>
      <c r="D1017" s="2"/>
      <c r="E1017" s="2"/>
      <c r="F1017" s="2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25">
      <c r="A1018" s="2"/>
      <c r="B1018" s="78" t="s">
        <v>1079</v>
      </c>
      <c r="C1018" s="129">
        <v>13.134772419999999</v>
      </c>
      <c r="D1018" s="2"/>
      <c r="E1018" s="2"/>
      <c r="F1018" s="2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x14ac:dyDescent="0.25">
      <c r="A1019" s="2"/>
      <c r="B1019" s="78" t="s">
        <v>1080</v>
      </c>
      <c r="C1019" s="129">
        <v>47.706758170000001</v>
      </c>
      <c r="D1019" s="2"/>
      <c r="E1019" s="2"/>
      <c r="F1019" s="2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x14ac:dyDescent="0.25">
      <c r="A1020" s="2"/>
      <c r="B1020" s="78" t="s">
        <v>1081</v>
      </c>
      <c r="C1020" s="129">
        <v>46.790631570000002</v>
      </c>
      <c r="D1020" s="2"/>
      <c r="E1020" s="2"/>
      <c r="F1020" s="2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x14ac:dyDescent="0.25">
      <c r="A1021" s="2"/>
      <c r="B1021" s="78" t="s">
        <v>1082</v>
      </c>
      <c r="C1021" s="129">
        <v>23.763970359999998</v>
      </c>
      <c r="D1021" s="2"/>
      <c r="E1021" s="2"/>
      <c r="F1021" s="2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x14ac:dyDescent="0.25">
      <c r="A1022" s="2"/>
      <c r="B1022" s="78" t="s">
        <v>1083</v>
      </c>
      <c r="C1022" s="129">
        <v>61.591217989999997</v>
      </c>
      <c r="D1022" s="2"/>
      <c r="E1022" s="2"/>
      <c r="F1022" s="2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x14ac:dyDescent="0.25">
      <c r="A1023" s="2"/>
      <c r="B1023" s="78" t="s">
        <v>1084</v>
      </c>
      <c r="C1023" s="129">
        <v>37.921233489999999</v>
      </c>
      <c r="D1023" s="2"/>
      <c r="E1023" s="2"/>
      <c r="F1023" s="2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x14ac:dyDescent="0.25">
      <c r="A1024" s="2"/>
      <c r="B1024" s="78" t="s">
        <v>1085</v>
      </c>
      <c r="C1024" s="129">
        <v>48.020685579999999</v>
      </c>
      <c r="D1024" s="2"/>
      <c r="E1024" s="2"/>
      <c r="F1024" s="2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x14ac:dyDescent="0.25">
      <c r="A1025" s="2"/>
      <c r="B1025" s="78" t="s">
        <v>1086</v>
      </c>
      <c r="C1025" s="129">
        <v>20.428777499999999</v>
      </c>
      <c r="D1025" s="2"/>
      <c r="E1025" s="2"/>
      <c r="F1025" s="2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x14ac:dyDescent="0.25">
      <c r="A1026" s="2"/>
      <c r="B1026" s="78" t="s">
        <v>1087</v>
      </c>
      <c r="C1026" s="129">
        <v>35.964488959999997</v>
      </c>
      <c r="D1026" s="2"/>
      <c r="E1026" s="2"/>
      <c r="F1026" s="2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x14ac:dyDescent="0.25">
      <c r="A1027" s="2"/>
      <c r="B1027" s="78" t="s">
        <v>1088</v>
      </c>
      <c r="C1027" s="129">
        <v>42.190954920000003</v>
      </c>
      <c r="D1027" s="2"/>
      <c r="E1027" s="2"/>
      <c r="F1027" s="2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x14ac:dyDescent="0.25">
      <c r="A1028" s="2"/>
      <c r="B1028" s="78" t="s">
        <v>1089</v>
      </c>
      <c r="C1028" s="129">
        <v>45.419264820000002</v>
      </c>
      <c r="D1028" s="2"/>
      <c r="E1028" s="2"/>
      <c r="F1028" s="2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x14ac:dyDescent="0.25">
      <c r="A1029" s="2"/>
      <c r="B1029" s="78" t="s">
        <v>1090</v>
      </c>
      <c r="C1029" s="129">
        <v>34.9734798</v>
      </c>
      <c r="D1029" s="2"/>
      <c r="E1029" s="2"/>
      <c r="F1029" s="2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x14ac:dyDescent="0.25">
      <c r="A1030" s="2"/>
      <c r="B1030" s="78" t="s">
        <v>1091</v>
      </c>
      <c r="C1030" s="129">
        <v>48.242379049999997</v>
      </c>
      <c r="D1030" s="2"/>
      <c r="E1030" s="2"/>
      <c r="F1030" s="2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x14ac:dyDescent="0.25">
      <c r="A1031" s="2"/>
      <c r="B1031" s="78" t="s">
        <v>1092</v>
      </c>
      <c r="C1031" s="129">
        <v>16.042333760000002</v>
      </c>
      <c r="D1031" s="2"/>
      <c r="E1031" s="2"/>
      <c r="F1031" s="2"/>
      <c r="G1031" s="3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x14ac:dyDescent="0.25">
      <c r="A1032" s="2"/>
      <c r="B1032" s="78" t="s">
        <v>1093</v>
      </c>
      <c r="C1032" s="129">
        <v>16.02014174</v>
      </c>
      <c r="D1032" s="2"/>
      <c r="E1032" s="2"/>
      <c r="F1032" s="2"/>
      <c r="G1032" s="3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x14ac:dyDescent="0.25">
      <c r="A1033" s="2"/>
      <c r="B1033" s="78" t="s">
        <v>1094</v>
      </c>
      <c r="C1033" s="129">
        <v>52.605408310000001</v>
      </c>
      <c r="D1033" s="2"/>
      <c r="E1033" s="2"/>
      <c r="F1033" s="2"/>
      <c r="G1033" s="3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x14ac:dyDescent="0.25">
      <c r="A1034" s="2"/>
      <c r="B1034" s="78" t="s">
        <v>1095</v>
      </c>
      <c r="C1034" s="129">
        <v>16.619644109999999</v>
      </c>
      <c r="D1034" s="2"/>
      <c r="E1034" s="2"/>
      <c r="F1034" s="2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x14ac:dyDescent="0.25">
      <c r="A1035" s="2"/>
      <c r="B1035" s="78" t="s">
        <v>1096</v>
      </c>
      <c r="C1035" s="129">
        <v>24.097108349999999</v>
      </c>
      <c r="D1035" s="2"/>
      <c r="E1035" s="2"/>
      <c r="F1035" s="2"/>
      <c r="G1035" s="3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x14ac:dyDescent="0.25">
      <c r="A1036" s="2"/>
      <c r="B1036" s="78" t="s">
        <v>1097</v>
      </c>
      <c r="C1036" s="129">
        <v>12.63520121</v>
      </c>
      <c r="D1036" s="2"/>
      <c r="E1036" s="2"/>
      <c r="F1036" s="2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x14ac:dyDescent="0.25">
      <c r="A1037" s="2"/>
      <c r="B1037" s="78" t="s">
        <v>1098</v>
      </c>
      <c r="C1037" s="129">
        <v>13.963245499999999</v>
      </c>
      <c r="D1037" s="2"/>
      <c r="E1037" s="2"/>
      <c r="F1037" s="2"/>
      <c r="G1037" s="3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x14ac:dyDescent="0.25">
      <c r="A1038" s="2"/>
      <c r="B1038" s="78" t="s">
        <v>1099</v>
      </c>
      <c r="C1038" s="129">
        <v>61.577895380000001</v>
      </c>
      <c r="D1038" s="2"/>
      <c r="E1038" s="2"/>
      <c r="F1038" s="2"/>
      <c r="G1038" s="3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x14ac:dyDescent="0.25">
      <c r="A1039" s="2"/>
      <c r="B1039" s="78" t="s">
        <v>1100</v>
      </c>
      <c r="C1039" s="129">
        <v>52.553106159999999</v>
      </c>
      <c r="D1039" s="2"/>
      <c r="E1039" s="2"/>
      <c r="F1039" s="2"/>
      <c r="G1039" s="3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x14ac:dyDescent="0.25">
      <c r="A1040" s="2"/>
      <c r="B1040" s="78" t="s">
        <v>1101</v>
      </c>
      <c r="C1040" s="129">
        <v>59.97055391</v>
      </c>
      <c r="D1040" s="2"/>
      <c r="E1040" s="2"/>
      <c r="F1040" s="2"/>
      <c r="G1040" s="3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x14ac:dyDescent="0.25">
      <c r="A1041" s="2"/>
      <c r="B1041" s="78" t="s">
        <v>1102</v>
      </c>
      <c r="C1041" s="129">
        <v>40.157916950000001</v>
      </c>
      <c r="D1041" s="2"/>
      <c r="E1041" s="2"/>
      <c r="F1041" s="2"/>
      <c r="G1041" s="3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x14ac:dyDescent="0.25">
      <c r="A1042" s="2"/>
      <c r="B1042" s="78" t="s">
        <v>1103</v>
      </c>
      <c r="C1042" s="129">
        <v>49.036695950000002</v>
      </c>
      <c r="D1042" s="2"/>
      <c r="E1042" s="2"/>
      <c r="F1042" s="2"/>
      <c r="G1042" s="3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x14ac:dyDescent="0.25">
      <c r="A1043" s="2"/>
      <c r="B1043" s="78" t="s">
        <v>1104</v>
      </c>
      <c r="C1043" s="129">
        <v>51.7402017</v>
      </c>
      <c r="D1043" s="2"/>
      <c r="E1043" s="2"/>
      <c r="F1043" s="2"/>
      <c r="G1043" s="3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x14ac:dyDescent="0.25">
      <c r="A1044" s="2"/>
      <c r="B1044" s="78" t="s">
        <v>1105</v>
      </c>
      <c r="C1044" s="129">
        <v>23.813359869999999</v>
      </c>
      <c r="D1044" s="2"/>
      <c r="E1044" s="2"/>
      <c r="F1044" s="2"/>
      <c r="G1044" s="3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x14ac:dyDescent="0.25">
      <c r="A1045" s="2"/>
      <c r="B1045" s="78" t="s">
        <v>1106</v>
      </c>
      <c r="C1045" s="129">
        <v>12.81799949</v>
      </c>
      <c r="D1045" s="2"/>
      <c r="E1045" s="2"/>
      <c r="F1045" s="2"/>
      <c r="G1045" s="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x14ac:dyDescent="0.25">
      <c r="A1046" s="2"/>
      <c r="B1046" s="78" t="s">
        <v>1107</v>
      </c>
      <c r="C1046" s="129">
        <v>66.286465800000002</v>
      </c>
      <c r="D1046" s="2"/>
      <c r="E1046" s="2"/>
      <c r="F1046" s="2"/>
      <c r="G1046" s="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x14ac:dyDescent="0.25">
      <c r="A1047" s="2"/>
      <c r="B1047" s="78" t="s">
        <v>1108</v>
      </c>
      <c r="C1047" s="129">
        <v>28.544279549999999</v>
      </c>
      <c r="D1047" s="2"/>
      <c r="E1047" s="2"/>
      <c r="F1047" s="2"/>
      <c r="G1047" s="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x14ac:dyDescent="0.25">
      <c r="A1048" s="2"/>
      <c r="B1048" s="78" t="s">
        <v>1109</v>
      </c>
      <c r="C1048" s="129">
        <v>16.647022419999999</v>
      </c>
      <c r="D1048" s="2"/>
      <c r="E1048" s="2"/>
      <c r="F1048" s="2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x14ac:dyDescent="0.25">
      <c r="A1049" s="2"/>
      <c r="B1049" s="78" t="s">
        <v>1110</v>
      </c>
      <c r="C1049" s="129">
        <v>40.07894323</v>
      </c>
      <c r="D1049" s="2"/>
      <c r="E1049" s="2"/>
      <c r="F1049" s="2"/>
      <c r="G1049" s="3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x14ac:dyDescent="0.25">
      <c r="A1050" s="2"/>
      <c r="B1050" s="78" t="s">
        <v>1111</v>
      </c>
      <c r="C1050" s="129">
        <v>51.085002109999998</v>
      </c>
      <c r="D1050" s="2"/>
      <c r="E1050" s="2"/>
      <c r="F1050" s="2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ht="14.4" thickBot="1" x14ac:dyDescent="0.3">
      <c r="A1051" s="2"/>
      <c r="B1051" s="79" t="s">
        <v>1112</v>
      </c>
      <c r="C1051" s="130">
        <v>22.430099309999999</v>
      </c>
      <c r="D1051" s="2"/>
      <c r="E1051" s="2"/>
      <c r="F1051" s="2"/>
      <c r="G1051" s="3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x14ac:dyDescent="0.25">
      <c r="A1052" s="2"/>
      <c r="B1052" s="2"/>
      <c r="C1052" s="127"/>
      <c r="D1052" s="2"/>
      <c r="E1052" s="2"/>
      <c r="F1052" s="2"/>
      <c r="G1052" s="3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x14ac:dyDescent="0.25">
      <c r="Q1053" s="2"/>
      <c r="R1053" s="2"/>
      <c r="S1053" s="2"/>
    </row>
  </sheetData>
  <mergeCells count="2">
    <mergeCell ref="B2:B3"/>
    <mergeCell ref="C2:C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980B-4379-4E1B-B72E-F3DF165CF713}">
  <dimension ref="A1:V229"/>
  <sheetViews>
    <sheetView tabSelected="1" workbookViewId="0">
      <selection activeCell="K18" sqref="K18"/>
    </sheetView>
  </sheetViews>
  <sheetFormatPr defaultRowHeight="13.8" x14ac:dyDescent="0.25"/>
  <cols>
    <col min="1" max="2" width="2.69921875" customWidth="1"/>
    <col min="3" max="3" width="26.3984375" customWidth="1"/>
    <col min="4" max="4" width="9" style="1" customWidth="1"/>
    <col min="5" max="7" width="2.69921875" customWidth="1"/>
    <col min="8" max="8" width="26.3984375" customWidth="1"/>
    <col min="9" max="9" width="9" customWidth="1"/>
    <col min="10" max="10" width="2.69921875" customWidth="1"/>
    <col min="13" max="13" width="8.69921875" customWidth="1"/>
    <col min="14" max="14" width="13.3984375" style="131" customWidth="1"/>
    <col min="15" max="17" width="2.69921875" customWidth="1"/>
    <col min="18" max="18" width="26.3984375" customWidth="1"/>
    <col min="19" max="19" width="9" customWidth="1"/>
    <col min="20" max="20" width="2.69921875" customWidth="1"/>
  </cols>
  <sheetData>
    <row r="1" spans="1:22" ht="14.4" thickBot="1" x14ac:dyDescent="0.3">
      <c r="A1" s="2"/>
      <c r="B1" s="2"/>
      <c r="C1" s="2"/>
      <c r="D1" s="3"/>
      <c r="E1" s="2"/>
      <c r="F1" s="2"/>
      <c r="G1" s="2"/>
      <c r="H1" s="2"/>
      <c r="I1" s="2"/>
      <c r="J1" s="2"/>
      <c r="K1" s="90"/>
      <c r="L1" s="91"/>
      <c r="M1" s="2"/>
      <c r="N1" s="127"/>
      <c r="O1" s="2"/>
      <c r="P1" s="2"/>
      <c r="Q1" s="2"/>
      <c r="R1" s="2"/>
      <c r="S1" s="2"/>
      <c r="T1" s="2"/>
      <c r="U1" s="2"/>
      <c r="V1" s="2"/>
    </row>
    <row r="2" spans="1:22" ht="15" customHeight="1" thickTop="1" x14ac:dyDescent="0.25">
      <c r="A2" s="2"/>
      <c r="B2" s="95"/>
      <c r="C2" s="96"/>
      <c r="D2" s="97"/>
      <c r="E2" s="98"/>
      <c r="F2" s="2"/>
      <c r="G2" s="95"/>
      <c r="H2" s="96"/>
      <c r="I2" s="97"/>
      <c r="J2" s="98"/>
      <c r="K2" s="90"/>
      <c r="L2" s="91"/>
      <c r="M2" s="54" t="s">
        <v>1135</v>
      </c>
      <c r="N2" s="127"/>
      <c r="O2" s="2"/>
      <c r="P2" s="2"/>
      <c r="Q2" s="2"/>
      <c r="R2" s="2"/>
      <c r="S2" s="2"/>
      <c r="T2" s="2"/>
      <c r="U2" s="2"/>
      <c r="V2" s="2"/>
    </row>
    <row r="3" spans="1:22" ht="14.4" thickBot="1" x14ac:dyDescent="0.3">
      <c r="A3" s="2"/>
      <c r="B3" s="99"/>
      <c r="C3" s="100" t="s">
        <v>1124</v>
      </c>
      <c r="D3" s="50"/>
      <c r="E3" s="101"/>
      <c r="F3" s="2"/>
      <c r="G3" s="99"/>
      <c r="H3" s="100" t="s">
        <v>1134</v>
      </c>
      <c r="I3" s="50"/>
      <c r="J3" s="101"/>
      <c r="K3" s="90"/>
      <c r="L3" s="91"/>
      <c r="M3" s="2"/>
      <c r="N3" s="127"/>
      <c r="O3" s="2"/>
      <c r="P3" s="2"/>
      <c r="Q3" s="2"/>
      <c r="R3" s="2"/>
      <c r="S3" s="2"/>
      <c r="T3" s="2"/>
      <c r="U3" s="2"/>
      <c r="V3" s="2"/>
    </row>
    <row r="4" spans="1:22" ht="15" thickTop="1" thickBot="1" x14ac:dyDescent="0.3">
      <c r="A4" s="2"/>
      <c r="B4" s="102"/>
      <c r="C4" s="48"/>
      <c r="D4" s="50"/>
      <c r="E4" s="101"/>
      <c r="F4" s="2"/>
      <c r="G4" s="102"/>
      <c r="H4" s="48"/>
      <c r="I4" s="50"/>
      <c r="J4" s="101"/>
      <c r="K4" s="90"/>
      <c r="L4" s="91"/>
      <c r="M4" s="168" t="s">
        <v>63</v>
      </c>
      <c r="N4" s="170" t="s">
        <v>1133</v>
      </c>
      <c r="O4" s="94"/>
      <c r="P4" s="2"/>
      <c r="Q4" s="95"/>
      <c r="R4" s="96"/>
      <c r="S4" s="97"/>
      <c r="T4" s="98"/>
      <c r="U4" s="2"/>
      <c r="V4" s="2"/>
    </row>
    <row r="5" spans="1:22" ht="15" thickBot="1" x14ac:dyDescent="0.3">
      <c r="A5" s="2"/>
      <c r="B5" s="102"/>
      <c r="C5" s="138" t="s">
        <v>26</v>
      </c>
      <c r="D5" s="72">
        <v>100</v>
      </c>
      <c r="E5" s="101"/>
      <c r="F5" s="2"/>
      <c r="G5" s="102"/>
      <c r="H5" s="138" t="s">
        <v>26</v>
      </c>
      <c r="I5" s="72">
        <v>100</v>
      </c>
      <c r="J5" s="101"/>
      <c r="K5" s="90"/>
      <c r="L5" s="91"/>
      <c r="M5" s="169"/>
      <c r="N5" s="171"/>
      <c r="O5" s="94"/>
      <c r="P5" s="2"/>
      <c r="Q5" s="102"/>
      <c r="R5" s="138" t="s">
        <v>26</v>
      </c>
      <c r="S5" s="157">
        <f>AVERAGE(N6:N218)</f>
        <v>205.49295774647888</v>
      </c>
      <c r="T5" s="101"/>
      <c r="U5" s="2"/>
      <c r="V5" s="2"/>
    </row>
    <row r="6" spans="1:22" ht="15" thickBot="1" x14ac:dyDescent="0.3">
      <c r="A6" s="2"/>
      <c r="B6" s="102"/>
      <c r="C6" s="141" t="s">
        <v>27</v>
      </c>
      <c r="D6" s="7">
        <v>18</v>
      </c>
      <c r="E6" s="101"/>
      <c r="F6" s="2"/>
      <c r="G6" s="102"/>
      <c r="H6" s="149" t="s">
        <v>27</v>
      </c>
      <c r="I6" s="4">
        <v>20</v>
      </c>
      <c r="J6" s="101"/>
      <c r="K6" s="90"/>
      <c r="L6" s="91"/>
      <c r="M6" s="80" t="s">
        <v>64</v>
      </c>
      <c r="N6" s="128">
        <v>372</v>
      </c>
      <c r="O6" s="2"/>
      <c r="P6" s="2"/>
      <c r="Q6" s="102"/>
      <c r="R6" s="149" t="s">
        <v>27</v>
      </c>
      <c r="S6" s="4">
        <f>_xlfn.STDEV.P(N6:N218)</f>
        <v>237.73976026819429</v>
      </c>
      <c r="T6" s="101"/>
      <c r="U6" s="2"/>
      <c r="V6" s="2"/>
    </row>
    <row r="7" spans="1:22" ht="14.4" thickBot="1" x14ac:dyDescent="0.3">
      <c r="A7" s="2"/>
      <c r="B7" s="102"/>
      <c r="C7" s="139" t="s">
        <v>56</v>
      </c>
      <c r="D7" s="7">
        <v>36</v>
      </c>
      <c r="E7" s="101"/>
      <c r="F7" s="2"/>
      <c r="G7" s="102"/>
      <c r="H7" s="48"/>
      <c r="I7" s="50"/>
      <c r="J7" s="101"/>
      <c r="K7" s="90"/>
      <c r="L7" s="91"/>
      <c r="M7" s="78" t="s">
        <v>65</v>
      </c>
      <c r="N7" s="129">
        <v>0</v>
      </c>
      <c r="O7" s="2"/>
      <c r="P7" s="2"/>
      <c r="Q7" s="102"/>
      <c r="R7" s="48"/>
      <c r="S7" s="50"/>
      <c r="T7" s="101"/>
      <c r="U7" s="2"/>
      <c r="V7" s="2"/>
    </row>
    <row r="8" spans="1:22" ht="15" thickBot="1" x14ac:dyDescent="0.35">
      <c r="A8" s="2"/>
      <c r="B8" s="102"/>
      <c r="C8" s="140" t="s">
        <v>60</v>
      </c>
      <c r="D8" s="142">
        <f>D6/(SQRT(D7))</f>
        <v>3</v>
      </c>
      <c r="E8" s="101"/>
      <c r="F8" s="2"/>
      <c r="G8" s="102"/>
      <c r="H8" s="150" t="s">
        <v>56</v>
      </c>
      <c r="I8" s="72">
        <v>4</v>
      </c>
      <c r="J8" s="101"/>
      <c r="K8" s="90"/>
      <c r="L8" s="91"/>
      <c r="M8" s="78" t="s">
        <v>66</v>
      </c>
      <c r="N8" s="129">
        <v>51</v>
      </c>
      <c r="O8" s="2"/>
      <c r="P8" s="2"/>
      <c r="Q8" s="102"/>
      <c r="R8" s="150" t="s">
        <v>56</v>
      </c>
      <c r="S8" s="72">
        <v>10</v>
      </c>
      <c r="T8" s="101"/>
      <c r="U8" s="2"/>
      <c r="V8" s="2"/>
    </row>
    <row r="9" spans="1:22" ht="15" thickBot="1" x14ac:dyDescent="0.35">
      <c r="A9" s="2"/>
      <c r="B9" s="107"/>
      <c r="C9" s="108"/>
      <c r="D9" s="109"/>
      <c r="E9" s="110"/>
      <c r="F9" s="2"/>
      <c r="G9" s="102"/>
      <c r="H9" s="143" t="s">
        <v>60</v>
      </c>
      <c r="I9" s="151">
        <f>I6/(SQRT(I8))</f>
        <v>10</v>
      </c>
      <c r="J9" s="101"/>
      <c r="K9" s="90"/>
      <c r="L9" s="91"/>
      <c r="M9" s="78" t="s">
        <v>67</v>
      </c>
      <c r="N9" s="129">
        <v>116</v>
      </c>
      <c r="O9" s="2"/>
      <c r="P9" s="2"/>
      <c r="Q9" s="102"/>
      <c r="R9" s="140" t="s">
        <v>60</v>
      </c>
      <c r="S9" s="142">
        <f>S6/(SQRT(S8))</f>
        <v>75.179913282989688</v>
      </c>
      <c r="T9" s="101"/>
      <c r="U9" s="2"/>
      <c r="V9" s="2"/>
    </row>
    <row r="10" spans="1:22" ht="16.2" thickTop="1" thickBot="1" x14ac:dyDescent="0.3">
      <c r="A10" s="2"/>
      <c r="B10" s="2"/>
      <c r="C10" s="2"/>
      <c r="D10" s="3"/>
      <c r="E10" s="2"/>
      <c r="F10" s="2"/>
      <c r="G10" s="102"/>
      <c r="H10" s="144" t="s">
        <v>1126</v>
      </c>
      <c r="I10" s="7">
        <v>110</v>
      </c>
      <c r="J10" s="101"/>
      <c r="K10" s="90"/>
      <c r="L10" s="91"/>
      <c r="M10" s="78" t="s">
        <v>68</v>
      </c>
      <c r="N10" s="129">
        <v>0</v>
      </c>
      <c r="O10" s="2"/>
      <c r="P10" s="2"/>
      <c r="Q10" s="102"/>
      <c r="R10" s="48"/>
      <c r="S10" s="50"/>
      <c r="T10" s="101"/>
      <c r="U10" s="2"/>
      <c r="V10" s="2"/>
    </row>
    <row r="11" spans="1:22" ht="14.4" thickTop="1" x14ac:dyDescent="0.25">
      <c r="A11" s="2"/>
      <c r="B11" s="95"/>
      <c r="C11" s="96"/>
      <c r="D11" s="97"/>
      <c r="E11" s="98"/>
      <c r="F11" s="2"/>
      <c r="G11" s="102"/>
      <c r="H11" s="152" t="s">
        <v>1115</v>
      </c>
      <c r="I11" s="153">
        <f>(I10-$I$5)/I9</f>
        <v>1</v>
      </c>
      <c r="J11" s="101"/>
      <c r="K11" s="90"/>
      <c r="L11" s="91"/>
      <c r="M11" s="78" t="s">
        <v>69</v>
      </c>
      <c r="N11" s="129">
        <v>40</v>
      </c>
      <c r="O11" s="2"/>
      <c r="P11" s="2"/>
      <c r="Q11" s="102"/>
      <c r="R11" s="150" t="s">
        <v>56</v>
      </c>
      <c r="S11" s="72">
        <v>50</v>
      </c>
      <c r="T11" s="101"/>
      <c r="U11" s="2"/>
      <c r="V11" s="2"/>
    </row>
    <row r="12" spans="1:22" ht="15.6" thickBot="1" x14ac:dyDescent="0.35">
      <c r="A12" s="2"/>
      <c r="B12" s="99"/>
      <c r="C12" s="100" t="s">
        <v>1125</v>
      </c>
      <c r="D12" s="50"/>
      <c r="E12" s="101"/>
      <c r="F12" s="2"/>
      <c r="G12" s="102"/>
      <c r="H12" s="139" t="s">
        <v>1131</v>
      </c>
      <c r="I12" s="154">
        <f>NORMSDIST(I11)</f>
        <v>0.84134474606854304</v>
      </c>
      <c r="J12" s="101"/>
      <c r="K12" s="90"/>
      <c r="L12" s="91"/>
      <c r="M12" s="78" t="s">
        <v>70</v>
      </c>
      <c r="N12" s="129">
        <v>50</v>
      </c>
      <c r="O12" s="2"/>
      <c r="P12" s="2"/>
      <c r="Q12" s="102"/>
      <c r="R12" s="140" t="s">
        <v>60</v>
      </c>
      <c r="S12" s="142">
        <f>S6/(SQRT(S11))</f>
        <v>33.621479328660861</v>
      </c>
      <c r="T12" s="101"/>
      <c r="U12" s="2"/>
      <c r="V12" s="2"/>
    </row>
    <row r="13" spans="1:22" ht="14.4" thickBot="1" x14ac:dyDescent="0.3">
      <c r="A13" s="2"/>
      <c r="B13" s="102"/>
      <c r="C13" s="48"/>
      <c r="D13" s="50"/>
      <c r="E13" s="101"/>
      <c r="F13" s="2"/>
      <c r="G13" s="102"/>
      <c r="H13" s="155" t="s">
        <v>1132</v>
      </c>
      <c r="I13" s="146">
        <f>1-I12</f>
        <v>0.15865525393145696</v>
      </c>
      <c r="J13" s="101"/>
      <c r="K13" s="90"/>
      <c r="L13" s="91"/>
      <c r="M13" s="78" t="s">
        <v>71</v>
      </c>
      <c r="N13" s="129">
        <v>201</v>
      </c>
      <c r="O13" s="2"/>
      <c r="P13" s="2"/>
      <c r="Q13" s="107"/>
      <c r="R13" s="108"/>
      <c r="S13" s="109"/>
      <c r="T13" s="110"/>
      <c r="U13" s="2"/>
      <c r="V13" s="2"/>
    </row>
    <row r="14" spans="1:22" ht="15" thickBot="1" x14ac:dyDescent="0.3">
      <c r="A14" s="2"/>
      <c r="B14" s="102"/>
      <c r="C14" s="138" t="s">
        <v>26</v>
      </c>
      <c r="D14" s="72">
        <v>100</v>
      </c>
      <c r="E14" s="101"/>
      <c r="F14" s="2"/>
      <c r="G14" s="102"/>
      <c r="H14" s="48"/>
      <c r="I14" s="50"/>
      <c r="J14" s="101"/>
      <c r="K14" s="90"/>
      <c r="L14" s="91"/>
      <c r="M14" s="78" t="s">
        <v>72</v>
      </c>
      <c r="N14" s="129">
        <v>56</v>
      </c>
      <c r="O14" s="2"/>
      <c r="P14" s="2"/>
      <c r="Q14" s="2"/>
      <c r="R14" s="2"/>
      <c r="S14" s="2"/>
      <c r="T14" s="2"/>
      <c r="U14" s="2"/>
      <c r="V14" s="2"/>
    </row>
    <row r="15" spans="1:22" ht="15" thickBot="1" x14ac:dyDescent="0.3">
      <c r="A15" s="2"/>
      <c r="B15" s="102"/>
      <c r="C15" s="148" t="s">
        <v>27</v>
      </c>
      <c r="D15" s="4">
        <v>20</v>
      </c>
      <c r="E15" s="101"/>
      <c r="F15" s="2"/>
      <c r="G15" s="102"/>
      <c r="H15" s="150" t="s">
        <v>56</v>
      </c>
      <c r="I15" s="72">
        <v>25</v>
      </c>
      <c r="J15" s="101"/>
      <c r="K15" s="90"/>
      <c r="L15" s="91"/>
      <c r="M15" s="78" t="s">
        <v>73</v>
      </c>
      <c r="N15" s="129">
        <v>185</v>
      </c>
      <c r="O15" s="2"/>
      <c r="P15" s="2"/>
      <c r="Q15" s="2"/>
      <c r="R15" s="2"/>
      <c r="S15" s="2"/>
      <c r="T15" s="2"/>
      <c r="U15" s="2"/>
      <c r="V15" s="2"/>
    </row>
    <row r="16" spans="1:22" ht="15" thickBot="1" x14ac:dyDescent="0.35">
      <c r="A16" s="2"/>
      <c r="B16" s="102"/>
      <c r="C16" s="48"/>
      <c r="D16" s="50"/>
      <c r="E16" s="101"/>
      <c r="F16" s="2"/>
      <c r="G16" s="102"/>
      <c r="H16" s="143" t="s">
        <v>60</v>
      </c>
      <c r="I16" s="151">
        <f>I6/(SQRT(I15))</f>
        <v>4</v>
      </c>
      <c r="J16" s="101"/>
      <c r="K16" s="90"/>
      <c r="L16" s="91"/>
      <c r="M16" s="78" t="s">
        <v>74</v>
      </c>
      <c r="N16" s="129">
        <v>150</v>
      </c>
      <c r="O16" s="2"/>
      <c r="P16" s="2"/>
      <c r="Q16" s="2"/>
      <c r="R16" s="2"/>
      <c r="S16" s="2"/>
      <c r="T16" s="2"/>
      <c r="U16" s="2"/>
      <c r="V16" s="2"/>
    </row>
    <row r="17" spans="1:22" ht="15.6" thickBot="1" x14ac:dyDescent="0.3">
      <c r="A17" s="2"/>
      <c r="B17" s="102"/>
      <c r="C17" s="172" t="s">
        <v>1127</v>
      </c>
      <c r="D17" s="173"/>
      <c r="E17" s="101"/>
      <c r="F17" s="2"/>
      <c r="G17" s="102"/>
      <c r="H17" s="144" t="s">
        <v>1126</v>
      </c>
      <c r="I17" s="7">
        <v>110</v>
      </c>
      <c r="J17" s="101"/>
      <c r="K17" s="90"/>
      <c r="L17" s="91"/>
      <c r="M17" s="78" t="s">
        <v>75</v>
      </c>
      <c r="N17" s="129">
        <v>288</v>
      </c>
      <c r="O17" s="2"/>
      <c r="P17" s="2"/>
      <c r="Q17" s="94"/>
      <c r="R17" s="94"/>
      <c r="S17" s="94"/>
      <c r="T17" s="94"/>
      <c r="U17" s="2"/>
      <c r="V17" s="2"/>
    </row>
    <row r="18" spans="1:22" x14ac:dyDescent="0.25">
      <c r="A18" s="2"/>
      <c r="B18" s="102"/>
      <c r="C18" s="147" t="s">
        <v>56</v>
      </c>
      <c r="D18" s="10">
        <v>25</v>
      </c>
      <c r="E18" s="101"/>
      <c r="F18" s="2"/>
      <c r="G18" s="102"/>
      <c r="H18" s="152" t="s">
        <v>1115</v>
      </c>
      <c r="I18" s="153">
        <f>(I17-$I$5)/I16</f>
        <v>2.5</v>
      </c>
      <c r="J18" s="101"/>
      <c r="K18" s="90"/>
      <c r="L18" s="91"/>
      <c r="M18" s="78" t="s">
        <v>76</v>
      </c>
      <c r="N18" s="129">
        <v>224</v>
      </c>
      <c r="O18" s="2"/>
      <c r="P18" s="2"/>
      <c r="Q18" s="2"/>
      <c r="R18" s="2"/>
      <c r="S18" s="2"/>
      <c r="T18" s="2"/>
      <c r="U18" s="2"/>
      <c r="V18" s="2"/>
    </row>
    <row r="19" spans="1:22" ht="14.4" x14ac:dyDescent="0.3">
      <c r="A19" s="2"/>
      <c r="B19" s="102"/>
      <c r="C19" s="156" t="s">
        <v>60</v>
      </c>
      <c r="D19" s="7">
        <f>$D$15/SQRT(D18)</f>
        <v>4</v>
      </c>
      <c r="E19" s="101"/>
      <c r="F19" s="2"/>
      <c r="G19" s="102"/>
      <c r="H19" s="139" t="s">
        <v>1131</v>
      </c>
      <c r="I19" s="154">
        <f>NORMSDIST(I18)</f>
        <v>0.99379033467422384</v>
      </c>
      <c r="J19" s="101"/>
      <c r="K19" s="90"/>
      <c r="L19" s="91"/>
      <c r="M19" s="78" t="s">
        <v>77</v>
      </c>
      <c r="N19" s="129">
        <v>381</v>
      </c>
      <c r="O19" s="2"/>
      <c r="P19" s="2"/>
      <c r="Q19" s="2"/>
      <c r="R19" s="2"/>
      <c r="S19" s="2"/>
      <c r="T19" s="2"/>
      <c r="U19" s="2"/>
      <c r="V19" s="2"/>
    </row>
    <row r="20" spans="1:22" ht="15.6" thickBot="1" x14ac:dyDescent="0.3">
      <c r="A20" s="2"/>
      <c r="B20" s="102"/>
      <c r="C20" s="144" t="s">
        <v>1126</v>
      </c>
      <c r="D20" s="7">
        <v>104</v>
      </c>
      <c r="E20" s="101"/>
      <c r="F20" s="2"/>
      <c r="G20" s="102"/>
      <c r="H20" s="155" t="s">
        <v>1132</v>
      </c>
      <c r="I20" s="146">
        <f>1-I19</f>
        <v>6.2096653257761592E-3</v>
      </c>
      <c r="J20" s="101"/>
      <c r="K20" s="90"/>
      <c r="L20" s="91"/>
      <c r="M20" s="78" t="s">
        <v>78</v>
      </c>
      <c r="N20" s="129">
        <v>40</v>
      </c>
      <c r="O20" s="2"/>
      <c r="P20" s="2"/>
      <c r="Q20" s="94"/>
      <c r="R20" s="94"/>
      <c r="S20" s="94"/>
      <c r="T20" s="94"/>
      <c r="U20" s="2"/>
      <c r="V20" s="2"/>
    </row>
    <row r="21" spans="1:22" ht="14.4" thickBot="1" x14ac:dyDescent="0.3">
      <c r="A21" s="2"/>
      <c r="B21" s="102"/>
      <c r="C21" s="145" t="s">
        <v>1115</v>
      </c>
      <c r="D21" s="146">
        <f>(D20-$D$14)/D19</f>
        <v>1</v>
      </c>
      <c r="E21" s="101"/>
      <c r="F21" s="2"/>
      <c r="G21" s="107"/>
      <c r="H21" s="108"/>
      <c r="I21" s="109"/>
      <c r="J21" s="110"/>
      <c r="K21" s="90"/>
      <c r="L21" s="91"/>
      <c r="M21" s="78" t="s">
        <v>79</v>
      </c>
      <c r="N21" s="129">
        <v>465</v>
      </c>
      <c r="O21" s="2"/>
      <c r="P21" s="2"/>
      <c r="Q21" s="2"/>
      <c r="R21" s="2"/>
      <c r="S21" s="2"/>
      <c r="T21" s="2"/>
      <c r="U21" s="2"/>
      <c r="V21" s="2"/>
    </row>
    <row r="22" spans="1:22" ht="14.4" thickBot="1" x14ac:dyDescent="0.3">
      <c r="A22" s="2"/>
      <c r="B22" s="102"/>
      <c r="C22" s="48"/>
      <c r="D22" s="50"/>
      <c r="E22" s="101"/>
      <c r="F22" s="2"/>
      <c r="G22" s="2"/>
      <c r="H22" s="2"/>
      <c r="I22" s="2"/>
      <c r="J22" s="2"/>
      <c r="K22" s="90"/>
      <c r="L22" s="91"/>
      <c r="M22" s="78" t="s">
        <v>80</v>
      </c>
      <c r="N22" s="129">
        <v>258</v>
      </c>
      <c r="O22" s="2"/>
      <c r="P22" s="2"/>
      <c r="Q22" s="2"/>
      <c r="R22" s="2"/>
      <c r="S22" s="2"/>
      <c r="T22" s="2"/>
      <c r="U22" s="2"/>
      <c r="V22" s="2"/>
    </row>
    <row r="23" spans="1:22" ht="14.4" thickBot="1" x14ac:dyDescent="0.3">
      <c r="A23" s="2"/>
      <c r="B23" s="102"/>
      <c r="C23" s="172" t="s">
        <v>1128</v>
      </c>
      <c r="D23" s="173"/>
      <c r="E23" s="101"/>
      <c r="F23" s="2"/>
      <c r="G23" s="2"/>
      <c r="H23" s="2"/>
      <c r="I23" s="2"/>
      <c r="J23" s="2"/>
      <c r="K23" s="2"/>
      <c r="L23" s="91"/>
      <c r="M23" s="78" t="s">
        <v>81</v>
      </c>
      <c r="N23" s="129">
        <v>27</v>
      </c>
      <c r="O23" s="2"/>
      <c r="P23" s="2"/>
      <c r="Q23" s="94"/>
      <c r="R23" s="94"/>
      <c r="S23" s="94"/>
      <c r="T23" s="94"/>
      <c r="U23" s="2"/>
      <c r="V23" s="2"/>
    </row>
    <row r="24" spans="1:22" x14ac:dyDescent="0.25">
      <c r="A24" s="2"/>
      <c r="B24" s="102"/>
      <c r="C24" s="147" t="s">
        <v>56</v>
      </c>
      <c r="D24" s="10">
        <v>100</v>
      </c>
      <c r="E24" s="101"/>
      <c r="F24" s="2"/>
      <c r="G24" s="2"/>
      <c r="H24" s="2"/>
      <c r="I24" s="2"/>
      <c r="J24" s="2"/>
      <c r="K24" s="2"/>
      <c r="L24" s="91"/>
      <c r="M24" s="78" t="s">
        <v>82</v>
      </c>
      <c r="N24" s="129">
        <v>0</v>
      </c>
      <c r="O24" s="2"/>
      <c r="P24" s="2"/>
      <c r="Q24" s="2"/>
      <c r="R24" s="2"/>
      <c r="S24" s="2"/>
      <c r="T24" s="2"/>
      <c r="U24" s="2"/>
      <c r="V24" s="2"/>
    </row>
    <row r="25" spans="1:22" ht="14.4" x14ac:dyDescent="0.3">
      <c r="A25" s="2"/>
      <c r="B25" s="102"/>
      <c r="C25" s="156" t="s">
        <v>60</v>
      </c>
      <c r="D25" s="7">
        <f>$D$15/SQRT(D24)</f>
        <v>2</v>
      </c>
      <c r="E25" s="101"/>
      <c r="F25" s="2"/>
      <c r="G25" s="94"/>
      <c r="H25" s="94"/>
      <c r="I25" s="94"/>
      <c r="J25" s="94"/>
      <c r="K25" s="2"/>
      <c r="L25" s="91"/>
      <c r="M25" s="78" t="s">
        <v>83</v>
      </c>
      <c r="N25" s="129">
        <v>331</v>
      </c>
      <c r="O25" s="2"/>
      <c r="P25" s="2"/>
      <c r="Q25" s="2"/>
      <c r="R25" s="2"/>
      <c r="S25" s="2"/>
      <c r="T25" s="2"/>
      <c r="U25" s="2"/>
      <c r="V25" s="2"/>
    </row>
    <row r="26" spans="1:22" ht="15" x14ac:dyDescent="0.25">
      <c r="A26" s="2"/>
      <c r="B26" s="102"/>
      <c r="C26" s="144" t="s">
        <v>1126</v>
      </c>
      <c r="D26" s="7">
        <v>104</v>
      </c>
      <c r="E26" s="101"/>
      <c r="F26" s="2"/>
      <c r="G26" s="2"/>
      <c r="H26" s="2"/>
      <c r="I26" s="2"/>
      <c r="J26" s="2"/>
      <c r="K26" s="2"/>
      <c r="L26" s="91"/>
      <c r="M26" s="78" t="s">
        <v>84</v>
      </c>
      <c r="N26" s="129">
        <v>605</v>
      </c>
      <c r="O26" s="2"/>
      <c r="P26" s="2"/>
      <c r="Q26" s="94"/>
      <c r="R26" s="94"/>
      <c r="S26" s="94"/>
      <c r="T26" s="94"/>
      <c r="U26" s="2"/>
      <c r="V26" s="2"/>
    </row>
    <row r="27" spans="1:22" ht="14.4" thickBot="1" x14ac:dyDescent="0.3">
      <c r="A27" s="2"/>
      <c r="B27" s="102"/>
      <c r="C27" s="145" t="s">
        <v>1115</v>
      </c>
      <c r="D27" s="146">
        <f>(D26-$D$14)/D25</f>
        <v>2</v>
      </c>
      <c r="E27" s="101"/>
      <c r="F27" s="2"/>
      <c r="G27" s="2"/>
      <c r="H27" s="2"/>
      <c r="I27" s="2"/>
      <c r="J27" s="2"/>
      <c r="K27" s="2"/>
      <c r="L27" s="91"/>
      <c r="M27" s="78" t="s">
        <v>85</v>
      </c>
      <c r="N27" s="129">
        <v>295</v>
      </c>
      <c r="O27" s="2"/>
      <c r="P27" s="2"/>
      <c r="Q27" s="2"/>
      <c r="R27" s="2"/>
      <c r="S27" s="2"/>
      <c r="T27" s="2"/>
      <c r="U27" s="2"/>
      <c r="V27" s="2"/>
    </row>
    <row r="28" spans="1:22" ht="14.4" thickBot="1" x14ac:dyDescent="0.3">
      <c r="A28" s="2"/>
      <c r="B28" s="102"/>
      <c r="C28" s="48"/>
      <c r="D28" s="50"/>
      <c r="E28" s="101"/>
      <c r="F28" s="2"/>
      <c r="G28" s="94"/>
      <c r="H28" s="94"/>
      <c r="I28" s="94"/>
      <c r="J28" s="94"/>
      <c r="K28" s="2"/>
      <c r="L28" s="91"/>
      <c r="M28" s="78" t="s">
        <v>86</v>
      </c>
      <c r="N28" s="129">
        <v>0</v>
      </c>
      <c r="O28" s="2"/>
      <c r="P28" s="2"/>
      <c r="Q28" s="2"/>
      <c r="R28" s="2"/>
      <c r="S28" s="2"/>
      <c r="T28" s="2"/>
      <c r="U28" s="2"/>
      <c r="V28" s="2"/>
    </row>
    <row r="29" spans="1:22" ht="14.4" thickBot="1" x14ac:dyDescent="0.3">
      <c r="A29" s="2"/>
      <c r="B29" s="102"/>
      <c r="C29" s="172" t="s">
        <v>1129</v>
      </c>
      <c r="D29" s="173"/>
      <c r="E29" s="101"/>
      <c r="F29" s="2"/>
      <c r="G29" s="2"/>
      <c r="H29" s="2"/>
      <c r="I29" s="2"/>
      <c r="J29" s="2"/>
      <c r="K29" s="2"/>
      <c r="L29" s="91"/>
      <c r="M29" s="78" t="s">
        <v>87</v>
      </c>
      <c r="N29" s="129">
        <v>346</v>
      </c>
      <c r="O29" s="2"/>
      <c r="P29" s="2"/>
      <c r="Q29" s="94"/>
      <c r="R29" s="94"/>
      <c r="S29" s="94"/>
      <c r="T29" s="94"/>
      <c r="U29" s="2"/>
      <c r="V29" s="2"/>
    </row>
    <row r="30" spans="1:22" x14ac:dyDescent="0.25">
      <c r="A30" s="2"/>
      <c r="B30" s="102"/>
      <c r="C30" s="147" t="s">
        <v>56</v>
      </c>
      <c r="D30" s="10">
        <v>100</v>
      </c>
      <c r="E30" s="101"/>
      <c r="F30" s="2"/>
      <c r="G30" s="2"/>
      <c r="H30" s="2"/>
      <c r="I30" s="2"/>
      <c r="J30" s="2"/>
      <c r="K30" s="2"/>
      <c r="L30" s="91"/>
      <c r="M30" s="78" t="s">
        <v>88</v>
      </c>
      <c r="N30" s="129">
        <v>282</v>
      </c>
      <c r="O30" s="2"/>
      <c r="P30" s="2"/>
      <c r="Q30" s="2"/>
      <c r="R30" s="2"/>
      <c r="S30" s="2"/>
      <c r="T30" s="2"/>
      <c r="U30" s="2"/>
      <c r="V30" s="2"/>
    </row>
    <row r="31" spans="1:22" s="112" customFormat="1" ht="15" customHeight="1" x14ac:dyDescent="0.3">
      <c r="A31" s="94"/>
      <c r="B31" s="102"/>
      <c r="C31" s="156" t="s">
        <v>60</v>
      </c>
      <c r="D31" s="7">
        <f>$D$15/SQRT(D30)</f>
        <v>2</v>
      </c>
      <c r="E31" s="101"/>
      <c r="F31" s="2"/>
      <c r="G31" s="94"/>
      <c r="H31" s="94"/>
      <c r="I31" s="94"/>
      <c r="J31" s="94"/>
      <c r="K31" s="2"/>
      <c r="L31" s="124"/>
      <c r="M31" s="78" t="s">
        <v>89</v>
      </c>
      <c r="N31" s="129">
        <v>124</v>
      </c>
      <c r="O31" s="2"/>
      <c r="P31" s="2"/>
      <c r="Q31" s="2"/>
      <c r="R31" s="2"/>
      <c r="S31" s="2"/>
      <c r="T31" s="2"/>
      <c r="U31" s="94"/>
      <c r="V31" s="94"/>
    </row>
    <row r="32" spans="1:22" s="113" customFormat="1" ht="15" x14ac:dyDescent="0.25">
      <c r="A32" s="111"/>
      <c r="B32" s="102"/>
      <c r="C32" s="144" t="s">
        <v>1126</v>
      </c>
      <c r="D32" s="7">
        <v>102</v>
      </c>
      <c r="E32" s="101"/>
      <c r="F32" s="2"/>
      <c r="G32" s="2"/>
      <c r="H32" s="2"/>
      <c r="I32" s="2"/>
      <c r="J32" s="2"/>
      <c r="K32" s="2"/>
      <c r="L32" s="126"/>
      <c r="M32" s="78" t="s">
        <v>90</v>
      </c>
      <c r="N32" s="129">
        <v>18</v>
      </c>
      <c r="O32" s="2"/>
      <c r="P32" s="2"/>
      <c r="Q32" s="94"/>
      <c r="R32" s="94"/>
      <c r="S32" s="94"/>
      <c r="T32" s="94"/>
      <c r="U32" s="111"/>
      <c r="V32" s="111"/>
    </row>
    <row r="33" spans="1:22" s="113" customFormat="1" ht="14.4" thickBot="1" x14ac:dyDescent="0.3">
      <c r="A33" s="111"/>
      <c r="B33" s="102"/>
      <c r="C33" s="145" t="s">
        <v>1115</v>
      </c>
      <c r="D33" s="146">
        <f>(D32-$D$14)/D31</f>
        <v>1</v>
      </c>
      <c r="E33" s="101"/>
      <c r="F33" s="2"/>
      <c r="G33" s="2"/>
      <c r="H33" s="2"/>
      <c r="I33" s="2"/>
      <c r="J33" s="2"/>
      <c r="K33" s="2"/>
      <c r="L33" s="126"/>
      <c r="M33" s="78" t="s">
        <v>91</v>
      </c>
      <c r="N33" s="129">
        <v>110</v>
      </c>
      <c r="O33" s="94"/>
      <c r="P33" s="94"/>
      <c r="Q33" s="2"/>
      <c r="R33" s="2"/>
      <c r="S33" s="2"/>
      <c r="T33" s="2"/>
      <c r="U33" s="111"/>
      <c r="V33" s="111"/>
    </row>
    <row r="34" spans="1:22" ht="14.4" thickBot="1" x14ac:dyDescent="0.3">
      <c r="A34" s="2"/>
      <c r="B34" s="102"/>
      <c r="C34" s="48"/>
      <c r="D34" s="50"/>
      <c r="E34" s="101"/>
      <c r="F34" s="2"/>
      <c r="G34" s="94"/>
      <c r="H34" s="94"/>
      <c r="I34" s="94"/>
      <c r="J34" s="94"/>
      <c r="K34" s="2"/>
      <c r="L34" s="91"/>
      <c r="M34" s="78" t="s">
        <v>92</v>
      </c>
      <c r="N34" s="129">
        <v>60</v>
      </c>
      <c r="O34" s="111"/>
      <c r="P34" s="111"/>
      <c r="Q34" s="2"/>
      <c r="R34" s="2"/>
      <c r="S34" s="2"/>
      <c r="T34" s="2"/>
      <c r="U34" s="2"/>
      <c r="V34" s="2"/>
    </row>
    <row r="35" spans="1:22" ht="14.4" thickBot="1" x14ac:dyDescent="0.3">
      <c r="A35" s="2"/>
      <c r="B35" s="102"/>
      <c r="C35" s="172" t="s">
        <v>1130</v>
      </c>
      <c r="D35" s="173"/>
      <c r="E35" s="101"/>
      <c r="F35" s="94"/>
      <c r="G35" s="2"/>
      <c r="H35" s="2"/>
      <c r="I35" s="2"/>
      <c r="J35" s="2"/>
      <c r="K35" s="2"/>
      <c r="L35" s="91"/>
      <c r="M35" s="78" t="s">
        <v>93</v>
      </c>
      <c r="N35" s="129">
        <v>634</v>
      </c>
      <c r="O35" s="111"/>
      <c r="P35" s="111"/>
      <c r="Q35" s="94"/>
      <c r="R35" s="94"/>
      <c r="S35" s="94"/>
      <c r="T35" s="94"/>
      <c r="U35" s="2"/>
      <c r="V35" s="2"/>
    </row>
    <row r="36" spans="1:22" x14ac:dyDescent="0.25">
      <c r="A36" s="2"/>
      <c r="B36" s="102"/>
      <c r="C36" s="147" t="s">
        <v>56</v>
      </c>
      <c r="D36" s="10">
        <v>25</v>
      </c>
      <c r="E36" s="101"/>
      <c r="F36" s="111"/>
      <c r="G36" s="2"/>
      <c r="H36" s="2"/>
      <c r="I36" s="2"/>
      <c r="J36" s="2"/>
      <c r="K36" s="2"/>
      <c r="L36" s="91"/>
      <c r="M36" s="78" t="s">
        <v>94</v>
      </c>
      <c r="N36" s="129">
        <v>120</v>
      </c>
      <c r="O36" s="2"/>
      <c r="P36" s="2"/>
      <c r="Q36" s="111"/>
      <c r="R36" s="111"/>
      <c r="S36" s="111"/>
      <c r="T36" s="111"/>
      <c r="U36" s="2"/>
      <c r="V36" s="2"/>
    </row>
    <row r="37" spans="1:22" ht="14.4" x14ac:dyDescent="0.3">
      <c r="A37" s="2"/>
      <c r="B37" s="102"/>
      <c r="C37" s="156" t="s">
        <v>60</v>
      </c>
      <c r="D37" s="7">
        <f>$D$15/SQRT(D36)</f>
        <v>4</v>
      </c>
      <c r="E37" s="101"/>
      <c r="F37" s="111"/>
      <c r="G37" s="94"/>
      <c r="H37" s="94"/>
      <c r="I37" s="94"/>
      <c r="J37" s="94"/>
      <c r="K37" s="2"/>
      <c r="L37" s="91"/>
      <c r="M37" s="78" t="s">
        <v>95</v>
      </c>
      <c r="N37" s="129">
        <v>115</v>
      </c>
      <c r="O37" s="2"/>
      <c r="P37" s="2"/>
      <c r="Q37" s="111"/>
      <c r="R37" s="111"/>
      <c r="S37" s="111"/>
      <c r="T37" s="111"/>
      <c r="U37" s="2"/>
      <c r="V37" s="2"/>
    </row>
    <row r="38" spans="1:22" ht="15" x14ac:dyDescent="0.25">
      <c r="A38" s="2"/>
      <c r="B38" s="102"/>
      <c r="C38" s="144" t="s">
        <v>1126</v>
      </c>
      <c r="D38" s="7">
        <v>102</v>
      </c>
      <c r="E38" s="101"/>
      <c r="F38" s="2"/>
      <c r="G38" s="2"/>
      <c r="H38" s="2"/>
      <c r="I38" s="2"/>
      <c r="J38" s="2"/>
      <c r="K38" s="2"/>
      <c r="L38" s="91"/>
      <c r="M38" s="78" t="s">
        <v>96</v>
      </c>
      <c r="N38" s="129">
        <v>0</v>
      </c>
      <c r="O38" s="2"/>
      <c r="P38" s="2"/>
      <c r="Q38" s="2"/>
      <c r="R38" s="2"/>
      <c r="S38" s="2"/>
      <c r="T38" s="2"/>
      <c r="U38" s="2"/>
      <c r="V38" s="2"/>
    </row>
    <row r="39" spans="1:22" ht="14.4" thickBot="1" x14ac:dyDescent="0.3">
      <c r="A39" s="2"/>
      <c r="B39" s="102"/>
      <c r="C39" s="145" t="s">
        <v>1115</v>
      </c>
      <c r="D39" s="146">
        <f>(D38-$D$14)/D37</f>
        <v>0.5</v>
      </c>
      <c r="E39" s="101"/>
      <c r="F39" s="2"/>
      <c r="G39" s="2"/>
      <c r="H39" s="2"/>
      <c r="I39" s="2"/>
      <c r="J39" s="2"/>
      <c r="K39" s="2"/>
      <c r="L39" s="91"/>
      <c r="M39" s="78" t="s">
        <v>97</v>
      </c>
      <c r="N39" s="129">
        <v>0</v>
      </c>
      <c r="O39" s="2"/>
      <c r="P39" s="2"/>
      <c r="Q39" s="2"/>
      <c r="R39" s="2"/>
      <c r="S39" s="2"/>
      <c r="T39" s="2"/>
      <c r="U39" s="2"/>
      <c r="V39" s="2"/>
    </row>
    <row r="40" spans="1:22" ht="14.4" thickBot="1" x14ac:dyDescent="0.3">
      <c r="A40" s="2"/>
      <c r="B40" s="107"/>
      <c r="C40" s="108"/>
      <c r="D40" s="109"/>
      <c r="E40" s="110"/>
      <c r="F40" s="2"/>
      <c r="G40" s="94"/>
      <c r="H40" s="94"/>
      <c r="I40" s="94"/>
      <c r="J40" s="94"/>
      <c r="K40" s="2"/>
      <c r="L40" s="91"/>
      <c r="M40" s="78" t="s">
        <v>98</v>
      </c>
      <c r="N40" s="129">
        <v>0</v>
      </c>
      <c r="O40" s="2"/>
      <c r="P40" s="2"/>
      <c r="Q40" s="2"/>
      <c r="R40" s="2"/>
      <c r="S40" s="2"/>
      <c r="T40" s="2"/>
      <c r="U40" s="2"/>
      <c r="V40" s="2"/>
    </row>
    <row r="41" spans="1:22" ht="14.4" thickTop="1" x14ac:dyDescent="0.25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91"/>
      <c r="M41" s="78" t="s">
        <v>99</v>
      </c>
      <c r="N41" s="129">
        <v>0</v>
      </c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91"/>
      <c r="M42" s="78" t="s">
        <v>100</v>
      </c>
      <c r="N42" s="129">
        <v>0</v>
      </c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/>
      <c r="B43" s="2"/>
      <c r="C43" s="2"/>
      <c r="D43" s="3"/>
      <c r="E43" s="2"/>
      <c r="F43" s="2"/>
      <c r="G43" s="94"/>
      <c r="H43" s="94"/>
      <c r="I43" s="94"/>
      <c r="J43" s="94"/>
      <c r="K43" s="2"/>
      <c r="L43" s="91"/>
      <c r="M43" s="78" t="s">
        <v>101</v>
      </c>
      <c r="N43" s="129">
        <v>0</v>
      </c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3"/>
      <c r="E44" s="2"/>
      <c r="F44" s="2"/>
      <c r="G44" s="111"/>
      <c r="H44" s="111"/>
      <c r="I44" s="111"/>
      <c r="J44" s="111"/>
      <c r="K44" s="2"/>
      <c r="L44" s="2"/>
      <c r="M44" s="78" t="s">
        <v>102</v>
      </c>
      <c r="N44" s="129">
        <v>500</v>
      </c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3"/>
      <c r="E45" s="2"/>
      <c r="F45" s="2"/>
      <c r="G45" s="111"/>
      <c r="H45" s="111"/>
      <c r="I45" s="111"/>
      <c r="J45" s="111"/>
      <c r="K45" s="2"/>
      <c r="L45" s="2"/>
      <c r="M45" s="78" t="s">
        <v>103</v>
      </c>
      <c r="N45" s="129">
        <v>139</v>
      </c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78" t="s">
        <v>104</v>
      </c>
      <c r="N46" s="129">
        <v>0</v>
      </c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78" t="s">
        <v>105</v>
      </c>
      <c r="N47" s="129">
        <v>420</v>
      </c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78" t="s">
        <v>106</v>
      </c>
      <c r="N48" s="129">
        <v>270</v>
      </c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78" t="s">
        <v>107</v>
      </c>
      <c r="N49" s="129">
        <v>254</v>
      </c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78" t="s">
        <v>108</v>
      </c>
      <c r="N50" s="129">
        <v>362</v>
      </c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78" t="s">
        <v>109</v>
      </c>
      <c r="N51" s="129">
        <v>209</v>
      </c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78" t="s">
        <v>110</v>
      </c>
      <c r="N52" s="129">
        <v>178</v>
      </c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78" t="s">
        <v>111</v>
      </c>
      <c r="N53" s="129">
        <v>70</v>
      </c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78" t="s">
        <v>112</v>
      </c>
      <c r="N54" s="129">
        <v>345</v>
      </c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78" t="s">
        <v>113</v>
      </c>
      <c r="N55" s="129">
        <v>212</v>
      </c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78" t="s">
        <v>114</v>
      </c>
      <c r="N56" s="129">
        <v>406</v>
      </c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78" t="s">
        <v>115</v>
      </c>
      <c r="N57" s="129">
        <v>123</v>
      </c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78" t="s">
        <v>116</v>
      </c>
      <c r="N58" s="129">
        <v>0</v>
      </c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78" t="s">
        <v>117</v>
      </c>
      <c r="N59" s="129">
        <v>513</v>
      </c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78" t="s">
        <v>118</v>
      </c>
      <c r="N60" s="129">
        <v>0</v>
      </c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78" t="s">
        <v>119</v>
      </c>
      <c r="N61" s="129">
        <v>517</v>
      </c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78" t="s">
        <v>120</v>
      </c>
      <c r="N62" s="129">
        <v>14</v>
      </c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78" t="s">
        <v>121</v>
      </c>
      <c r="N63" s="129">
        <v>40</v>
      </c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78" t="s">
        <v>122</v>
      </c>
      <c r="N64" s="129">
        <v>305</v>
      </c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78" t="s">
        <v>123</v>
      </c>
      <c r="N65" s="129">
        <v>0</v>
      </c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78" t="s">
        <v>124</v>
      </c>
      <c r="N66" s="129">
        <v>0</v>
      </c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78" t="s">
        <v>125</v>
      </c>
      <c r="N67" s="129">
        <v>206</v>
      </c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78" t="s">
        <v>126</v>
      </c>
      <c r="N68" s="129">
        <v>0</v>
      </c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78" t="s">
        <v>127</v>
      </c>
      <c r="N69" s="129">
        <v>60</v>
      </c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78" t="s">
        <v>128</v>
      </c>
      <c r="N70" s="129">
        <v>6</v>
      </c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78" t="s">
        <v>129</v>
      </c>
      <c r="N71" s="129">
        <v>250</v>
      </c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78" t="s">
        <v>130</v>
      </c>
      <c r="N72" s="129">
        <v>200</v>
      </c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78" t="s">
        <v>131</v>
      </c>
      <c r="N73" s="129">
        <v>200</v>
      </c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78" t="s">
        <v>132</v>
      </c>
      <c r="N74" s="129">
        <v>40</v>
      </c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78" t="s">
        <v>133</v>
      </c>
      <c r="N75" s="129">
        <v>0</v>
      </c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78" t="s">
        <v>134</v>
      </c>
      <c r="N76" s="129">
        <v>0</v>
      </c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78" t="s">
        <v>135</v>
      </c>
      <c r="N77" s="129">
        <v>0</v>
      </c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78" t="s">
        <v>136</v>
      </c>
      <c r="N78" s="129">
        <v>0</v>
      </c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78" t="s">
        <v>137</v>
      </c>
      <c r="N79" s="129">
        <v>437</v>
      </c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78" t="s">
        <v>138</v>
      </c>
      <c r="N80" s="129">
        <v>308</v>
      </c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78" t="s">
        <v>139</v>
      </c>
      <c r="N81" s="129">
        <v>0</v>
      </c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78" t="s">
        <v>140</v>
      </c>
      <c r="N82" s="129">
        <v>0</v>
      </c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78" t="s">
        <v>141</v>
      </c>
      <c r="N83" s="129">
        <v>932</v>
      </c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78" t="s">
        <v>142</v>
      </c>
      <c r="N84" s="129">
        <v>0</v>
      </c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78" t="s">
        <v>143</v>
      </c>
      <c r="N85" s="129">
        <v>643</v>
      </c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78" t="s">
        <v>144</v>
      </c>
      <c r="N86" s="129">
        <v>1014</v>
      </c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78" t="s">
        <v>145</v>
      </c>
      <c r="N87" s="129">
        <v>101</v>
      </c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78" t="s">
        <v>146</v>
      </c>
      <c r="N88" s="129">
        <v>80</v>
      </c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78" t="s">
        <v>147</v>
      </c>
      <c r="N89" s="129">
        <v>300</v>
      </c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78" t="s">
        <v>148</v>
      </c>
      <c r="N90" s="129">
        <v>735</v>
      </c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78" t="s">
        <v>149</v>
      </c>
      <c r="N91" s="129">
        <v>103</v>
      </c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78" t="s">
        <v>150</v>
      </c>
      <c r="N92" s="129">
        <v>103</v>
      </c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78" t="s">
        <v>151</v>
      </c>
      <c r="N93" s="129">
        <v>220</v>
      </c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78" t="s">
        <v>152</v>
      </c>
      <c r="N94" s="129">
        <v>25</v>
      </c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78" t="s">
        <v>153</v>
      </c>
      <c r="N95" s="129">
        <v>0</v>
      </c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78" t="s">
        <v>154</v>
      </c>
      <c r="N96" s="129">
        <v>0</v>
      </c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78" t="s">
        <v>155</v>
      </c>
      <c r="N97" s="129">
        <v>779</v>
      </c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78" t="s">
        <v>156</v>
      </c>
      <c r="N98" s="129">
        <v>0</v>
      </c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78" t="s">
        <v>157</v>
      </c>
      <c r="N99" s="129">
        <v>0</v>
      </c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78" t="s">
        <v>158</v>
      </c>
      <c r="N100" s="129">
        <v>634</v>
      </c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78" t="s">
        <v>159</v>
      </c>
      <c r="N101" s="129">
        <v>157</v>
      </c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78" t="s">
        <v>160</v>
      </c>
      <c r="N102" s="129">
        <v>259</v>
      </c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78" t="s">
        <v>161</v>
      </c>
      <c r="N103" s="129">
        <v>0</v>
      </c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78" t="s">
        <v>162</v>
      </c>
      <c r="N104" s="129">
        <v>0</v>
      </c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78" t="s">
        <v>163</v>
      </c>
      <c r="N105" s="129">
        <v>780</v>
      </c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78" t="s">
        <v>164</v>
      </c>
      <c r="N106" s="129">
        <v>0</v>
      </c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78" t="s">
        <v>165</v>
      </c>
      <c r="N107" s="129">
        <v>0</v>
      </c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78" t="s">
        <v>166</v>
      </c>
      <c r="N108" s="129">
        <v>0</v>
      </c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78" t="s">
        <v>167</v>
      </c>
      <c r="N109" s="129">
        <v>0</v>
      </c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78" t="s">
        <v>168</v>
      </c>
      <c r="N110" s="129">
        <v>656</v>
      </c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78" t="s">
        <v>169</v>
      </c>
      <c r="N111" s="129">
        <v>550</v>
      </c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78" t="s">
        <v>170</v>
      </c>
      <c r="N112" s="129">
        <v>821</v>
      </c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78" t="s">
        <v>171</v>
      </c>
      <c r="N113" s="129">
        <v>246</v>
      </c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78" t="s">
        <v>172</v>
      </c>
      <c r="N114" s="129">
        <v>0</v>
      </c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78" t="s">
        <v>173</v>
      </c>
      <c r="N115" s="129">
        <v>0</v>
      </c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78" t="s">
        <v>174</v>
      </c>
      <c r="N116" s="129">
        <v>181</v>
      </c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78" t="s">
        <v>175</v>
      </c>
      <c r="N117" s="129">
        <v>575</v>
      </c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78" t="s">
        <v>176</v>
      </c>
      <c r="N118" s="129">
        <v>203</v>
      </c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78" t="s">
        <v>177</v>
      </c>
      <c r="N119" s="129">
        <v>0</v>
      </c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78" t="s">
        <v>178</v>
      </c>
      <c r="N120" s="129">
        <v>381</v>
      </c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78" t="s">
        <v>179</v>
      </c>
      <c r="N121" s="129">
        <v>0</v>
      </c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78" t="s">
        <v>180</v>
      </c>
      <c r="N122" s="129">
        <v>0</v>
      </c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78" t="s">
        <v>181</v>
      </c>
      <c r="N123" s="129">
        <v>0</v>
      </c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78" t="s">
        <v>182</v>
      </c>
      <c r="N124" s="129">
        <v>0</v>
      </c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78" t="s">
        <v>183</v>
      </c>
      <c r="N125" s="129">
        <v>303</v>
      </c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78" t="s">
        <v>184</v>
      </c>
      <c r="N126" s="129">
        <v>386</v>
      </c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78" t="s">
        <v>185</v>
      </c>
      <c r="N127" s="129">
        <v>0</v>
      </c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78" t="s">
        <v>186</v>
      </c>
      <c r="N128" s="129">
        <v>465</v>
      </c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78" t="s">
        <v>187</v>
      </c>
      <c r="N129" s="129">
        <v>150</v>
      </c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78" t="s">
        <v>188</v>
      </c>
      <c r="N130" s="129">
        <v>208</v>
      </c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78" t="s">
        <v>189</v>
      </c>
      <c r="N131" s="129">
        <v>102</v>
      </c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78" t="s">
        <v>190</v>
      </c>
      <c r="N132" s="129">
        <v>0</v>
      </c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78" t="s">
        <v>191</v>
      </c>
      <c r="N133" s="129">
        <v>100</v>
      </c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78" t="s">
        <v>192</v>
      </c>
      <c r="N134" s="129">
        <v>0</v>
      </c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78" t="s">
        <v>193</v>
      </c>
      <c r="N135" s="129">
        <v>275</v>
      </c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78" t="s">
        <v>194</v>
      </c>
      <c r="N136" s="129">
        <v>1109</v>
      </c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78" t="s">
        <v>195</v>
      </c>
      <c r="N137" s="129">
        <v>182</v>
      </c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78" t="s">
        <v>196</v>
      </c>
      <c r="N138" s="129">
        <v>120</v>
      </c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78" t="s">
        <v>197</v>
      </c>
      <c r="N139" s="129">
        <v>283</v>
      </c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78" t="s">
        <v>198</v>
      </c>
      <c r="N140" s="129">
        <v>1000</v>
      </c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78" t="s">
        <v>199</v>
      </c>
      <c r="N141" s="129">
        <v>637</v>
      </c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78" t="s">
        <v>200</v>
      </c>
      <c r="N142" s="129">
        <v>134</v>
      </c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78" t="s">
        <v>201</v>
      </c>
      <c r="N143" s="129">
        <v>500</v>
      </c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78" t="s">
        <v>202</v>
      </c>
      <c r="N144" s="129">
        <v>0</v>
      </c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78" t="s">
        <v>203</v>
      </c>
      <c r="N145" s="129">
        <v>446</v>
      </c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78" t="s">
        <v>204</v>
      </c>
      <c r="N146" s="129">
        <v>463</v>
      </c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78" t="s">
        <v>205</v>
      </c>
      <c r="N147" s="129">
        <v>50</v>
      </c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78" t="s">
        <v>206</v>
      </c>
      <c r="N148" s="129">
        <v>296</v>
      </c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78" t="s">
        <v>207</v>
      </c>
      <c r="N149" s="129">
        <v>10</v>
      </c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78" t="s">
        <v>208</v>
      </c>
      <c r="N150" s="129">
        <v>298</v>
      </c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78" t="s">
        <v>209</v>
      </c>
      <c r="N151" s="129">
        <v>486</v>
      </c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78" t="s">
        <v>210</v>
      </c>
      <c r="N152" s="129">
        <v>0</v>
      </c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78" t="s">
        <v>211</v>
      </c>
      <c r="N153" s="129">
        <v>836</v>
      </c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78" t="s">
        <v>212</v>
      </c>
      <c r="N154" s="129">
        <v>136</v>
      </c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78" t="s">
        <v>213</v>
      </c>
      <c r="N155" s="129">
        <v>136</v>
      </c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78" t="s">
        <v>214</v>
      </c>
      <c r="N156" s="129">
        <v>0</v>
      </c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78" t="s">
        <v>215</v>
      </c>
      <c r="N157" s="129">
        <v>0</v>
      </c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78" t="s">
        <v>216</v>
      </c>
      <c r="N158" s="129">
        <v>0</v>
      </c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78" t="s">
        <v>217</v>
      </c>
      <c r="N159" s="129">
        <v>0</v>
      </c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78" t="s">
        <v>218</v>
      </c>
      <c r="N160" s="129">
        <v>0</v>
      </c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78" t="s">
        <v>219</v>
      </c>
      <c r="N161" s="129">
        <v>0</v>
      </c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78" t="s">
        <v>220</v>
      </c>
      <c r="N162" s="129">
        <v>830</v>
      </c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78" t="s">
        <v>221</v>
      </c>
      <c r="N163" s="129">
        <v>40</v>
      </c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78" t="s">
        <v>222</v>
      </c>
      <c r="N164" s="129">
        <v>290</v>
      </c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78" t="s">
        <v>223</v>
      </c>
      <c r="N165" s="129">
        <v>488</v>
      </c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78" t="s">
        <v>224</v>
      </c>
      <c r="N166" s="129">
        <v>643</v>
      </c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78" t="s">
        <v>225</v>
      </c>
      <c r="N167" s="129">
        <v>298</v>
      </c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78" t="s">
        <v>226</v>
      </c>
      <c r="N168" s="129">
        <v>182</v>
      </c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78" t="s">
        <v>227</v>
      </c>
      <c r="N169" s="129">
        <v>-1</v>
      </c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78" t="s">
        <v>228</v>
      </c>
      <c r="N170" s="129">
        <v>206</v>
      </c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78" t="s">
        <v>229</v>
      </c>
      <c r="N171" s="129">
        <v>345</v>
      </c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78" t="s">
        <v>230</v>
      </c>
      <c r="N172" s="129">
        <v>108</v>
      </c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78" t="s">
        <v>231</v>
      </c>
      <c r="N173" s="129">
        <v>40</v>
      </c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78" t="s">
        <v>232</v>
      </c>
      <c r="N174" s="129">
        <v>601</v>
      </c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78" t="s">
        <v>233</v>
      </c>
      <c r="N175" s="129">
        <v>331</v>
      </c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78" t="s">
        <v>234</v>
      </c>
      <c r="N176" s="129">
        <v>123</v>
      </c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78" t="s">
        <v>235</v>
      </c>
      <c r="N177" s="129">
        <v>0</v>
      </c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78" t="s">
        <v>236</v>
      </c>
      <c r="N178" s="129">
        <v>30</v>
      </c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78" t="s">
        <v>237</v>
      </c>
      <c r="N179" s="129">
        <v>72</v>
      </c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78" t="s">
        <v>238</v>
      </c>
      <c r="N180" s="129">
        <v>200</v>
      </c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78" t="s">
        <v>239</v>
      </c>
      <c r="N181" s="129">
        <v>116</v>
      </c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78" t="s">
        <v>240</v>
      </c>
      <c r="N182" s="129">
        <v>369</v>
      </c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78" t="s">
        <v>241</v>
      </c>
      <c r="N183" s="129">
        <v>0</v>
      </c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78" t="s">
        <v>242</v>
      </c>
      <c r="N184" s="129">
        <v>55</v>
      </c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78" t="s">
        <v>243</v>
      </c>
      <c r="N185" s="129">
        <v>200</v>
      </c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78" t="s">
        <v>244</v>
      </c>
      <c r="N186" s="129">
        <v>200</v>
      </c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78" t="s">
        <v>245</v>
      </c>
      <c r="N187" s="129">
        <v>184</v>
      </c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78" t="s">
        <v>246</v>
      </c>
      <c r="N188" s="129">
        <v>114</v>
      </c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78" t="s">
        <v>247</v>
      </c>
      <c r="N189" s="129">
        <v>0</v>
      </c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78" t="s">
        <v>248</v>
      </c>
      <c r="N190" s="129">
        <v>18</v>
      </c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78" t="s">
        <v>249</v>
      </c>
      <c r="N191" s="129">
        <v>1</v>
      </c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78" t="s">
        <v>250</v>
      </c>
      <c r="N192" s="129">
        <v>440</v>
      </c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78" t="s">
        <v>251</v>
      </c>
      <c r="N193" s="129">
        <v>40</v>
      </c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78" t="s">
        <v>252</v>
      </c>
      <c r="N194" s="129">
        <v>0</v>
      </c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78" t="s">
        <v>253</v>
      </c>
      <c r="N195" s="129">
        <v>0</v>
      </c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78" t="s">
        <v>254</v>
      </c>
      <c r="N196" s="129">
        <v>0</v>
      </c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78" t="s">
        <v>255</v>
      </c>
      <c r="N197" s="129">
        <v>345</v>
      </c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78" t="s">
        <v>256</v>
      </c>
      <c r="N198" s="129">
        <v>400</v>
      </c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78" t="s">
        <v>257</v>
      </c>
      <c r="N199" s="129">
        <v>150</v>
      </c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78" t="s">
        <v>258</v>
      </c>
      <c r="N200" s="129">
        <v>420</v>
      </c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78" t="s">
        <v>259</v>
      </c>
      <c r="N201" s="129">
        <v>500</v>
      </c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78" t="s">
        <v>260</v>
      </c>
      <c r="N202" s="129">
        <v>345</v>
      </c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78" t="s">
        <v>261</v>
      </c>
      <c r="N203" s="129">
        <v>106</v>
      </c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78" t="s">
        <v>262</v>
      </c>
      <c r="N204" s="129">
        <v>531</v>
      </c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78" t="s">
        <v>263</v>
      </c>
      <c r="N205" s="129">
        <v>406</v>
      </c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78" t="s">
        <v>265</v>
      </c>
      <c r="N206" s="129">
        <v>72</v>
      </c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78" t="s">
        <v>266</v>
      </c>
      <c r="N207" s="129">
        <v>213</v>
      </c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78" t="s">
        <v>267</v>
      </c>
      <c r="N208" s="129">
        <v>213</v>
      </c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78" t="s">
        <v>268</v>
      </c>
      <c r="N209" s="129">
        <v>4</v>
      </c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78" t="s">
        <v>269</v>
      </c>
      <c r="N210" s="129">
        <v>125</v>
      </c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78" t="s">
        <v>270</v>
      </c>
      <c r="N211" s="129">
        <v>643</v>
      </c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78" t="s">
        <v>271</v>
      </c>
      <c r="N212" s="129">
        <v>0</v>
      </c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78" t="s">
        <v>272</v>
      </c>
      <c r="N213" s="129">
        <v>0</v>
      </c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78" t="s">
        <v>273</v>
      </c>
      <c r="N214" s="129">
        <v>432</v>
      </c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78" t="s">
        <v>274</v>
      </c>
      <c r="N215" s="129">
        <v>0</v>
      </c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78" t="s">
        <v>275</v>
      </c>
      <c r="N216" s="129">
        <v>0</v>
      </c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78" t="s">
        <v>276</v>
      </c>
      <c r="N217" s="129">
        <v>0</v>
      </c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78" t="s">
        <v>277</v>
      </c>
      <c r="N218" s="129">
        <v>185</v>
      </c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127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127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127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127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127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127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127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127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127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127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127"/>
      <c r="O229" s="2"/>
      <c r="P229" s="2"/>
      <c r="Q229" s="2"/>
      <c r="R229" s="2"/>
      <c r="S229" s="2"/>
      <c r="T229" s="2"/>
      <c r="U229" s="2"/>
      <c r="V229" s="2"/>
    </row>
  </sheetData>
  <mergeCells count="6">
    <mergeCell ref="C35:D35"/>
    <mergeCell ref="M4:M5"/>
    <mergeCell ref="N4:N5"/>
    <mergeCell ref="C17:D17"/>
    <mergeCell ref="C23:D23"/>
    <mergeCell ref="C29:D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LEESSON20 - Tetrahedral Dices</vt:lpstr>
      <vt:lpstr>LEESON20 - Normal Dices</vt:lpstr>
      <vt:lpstr>LEEEON20 Klout Scores</vt:lpstr>
      <vt:lpstr>LEESON21 Sampling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Florensia</dc:creator>
  <cp:lastModifiedBy>marwan alyemen</cp:lastModifiedBy>
  <dcterms:created xsi:type="dcterms:W3CDTF">2018-05-22T15:41:31Z</dcterms:created>
  <dcterms:modified xsi:type="dcterms:W3CDTF">2020-02-28T08:54:25Z</dcterms:modified>
</cp:coreProperties>
</file>