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arwan\HTU\Second Year\Summer Semester\Entrepreneurship Bootcamp\My Solutions\"/>
    </mc:Choice>
  </mc:AlternateContent>
  <xr:revisionPtr revIDLastSave="0" documentId="13_ncr:1_{ECA16A59-3D02-494A-A8D6-87D869BD2D6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st Calculations" sheetId="10" r:id="rId1"/>
    <sheet name="Pricing " sheetId="11" r:id="rId2"/>
    <sheet name="Volume " sheetId="12" r:id="rId3"/>
    <sheet name="BreakEven " sheetId="13" r:id="rId4"/>
    <sheet name="Projected IS" sheetId="8" r:id="rId5"/>
    <sheet name="3-years projection" sheetId="14" r:id="rId6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1" i="8" l="1"/>
  <c r="C19" i="8"/>
  <c r="D19" i="8"/>
  <c r="E19" i="8"/>
  <c r="F19" i="8"/>
  <c r="G19" i="8"/>
  <c r="H19" i="8"/>
  <c r="I19" i="8"/>
  <c r="J19" i="8"/>
  <c r="K19" i="8"/>
  <c r="L19" i="8"/>
  <c r="M19" i="8"/>
  <c r="B19" i="8"/>
  <c r="C18" i="8"/>
  <c r="D18" i="8"/>
  <c r="E18" i="8"/>
  <c r="F18" i="8"/>
  <c r="G18" i="8"/>
  <c r="H18" i="8"/>
  <c r="I18" i="8"/>
  <c r="J18" i="8"/>
  <c r="K18" i="8"/>
  <c r="L18" i="8"/>
  <c r="M18" i="8"/>
  <c r="B18" i="8"/>
  <c r="C17" i="8"/>
  <c r="D17" i="8"/>
  <c r="E17" i="8"/>
  <c r="F17" i="8"/>
  <c r="G17" i="8"/>
  <c r="H17" i="8"/>
  <c r="I17" i="8"/>
  <c r="J17" i="8"/>
  <c r="K17" i="8"/>
  <c r="L17" i="8"/>
  <c r="M17" i="8"/>
  <c r="B17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C14" i="8"/>
  <c r="C21" i="8" s="1"/>
  <c r="D14" i="8"/>
  <c r="D21" i="8" s="1"/>
  <c r="E14" i="8"/>
  <c r="F14" i="8"/>
  <c r="G14" i="8"/>
  <c r="H14" i="8"/>
  <c r="I14" i="8"/>
  <c r="J14" i="8"/>
  <c r="K14" i="8"/>
  <c r="L14" i="8"/>
  <c r="M14" i="8"/>
  <c r="B14" i="8"/>
  <c r="A15" i="8"/>
  <c r="A16" i="8"/>
  <c r="A17" i="8"/>
  <c r="A18" i="8"/>
  <c r="A19" i="8"/>
  <c r="A14" i="8"/>
  <c r="B4" i="13"/>
  <c r="K21" i="8"/>
  <c r="L21" i="8"/>
  <c r="N14" i="8"/>
  <c r="B31" i="10"/>
  <c r="B21" i="10"/>
  <c r="B11" i="10"/>
  <c r="B5" i="13" s="1"/>
  <c r="C9" i="8" l="1"/>
  <c r="D9" i="8"/>
  <c r="L9" i="8"/>
  <c r="M9" i="8"/>
  <c r="F9" i="8"/>
  <c r="B9" i="8"/>
  <c r="N9" i="8" s="1"/>
  <c r="I9" i="8"/>
  <c r="J9" i="8"/>
  <c r="K9" i="8"/>
  <c r="E9" i="8"/>
  <c r="G9" i="8"/>
  <c r="H9" i="8"/>
  <c r="B10" i="13"/>
  <c r="E7" i="8"/>
  <c r="E11" i="8" s="1"/>
  <c r="E23" i="8" s="1"/>
  <c r="E26" i="8" s="1"/>
  <c r="B7" i="8"/>
  <c r="M7" i="8"/>
  <c r="I7" i="8"/>
  <c r="H7" i="8"/>
  <c r="C7" i="8"/>
  <c r="C11" i="8" s="1"/>
  <c r="C23" i="8" s="1"/>
  <c r="C26" i="8" s="1"/>
  <c r="K7" i="8"/>
  <c r="K11" i="8" s="1"/>
  <c r="K23" i="8" s="1"/>
  <c r="K26" i="8" s="1"/>
  <c r="J7" i="8"/>
  <c r="F7" i="8"/>
  <c r="F11" i="8" s="1"/>
  <c r="F23" i="8" s="1"/>
  <c r="F26" i="8" s="1"/>
  <c r="G7" i="8"/>
  <c r="G11" i="8" s="1"/>
  <c r="G23" i="8" s="1"/>
  <c r="G26" i="8" s="1"/>
  <c r="L7" i="8"/>
  <c r="L11" i="8" s="1"/>
  <c r="L23" i="8" s="1"/>
  <c r="L26" i="8" s="1"/>
  <c r="D7" i="8"/>
  <c r="F21" i="8"/>
  <c r="E21" i="8"/>
  <c r="M21" i="8"/>
  <c r="N16" i="8"/>
  <c r="N18" i="8"/>
  <c r="M11" i="8"/>
  <c r="N15" i="8"/>
  <c r="N17" i="8"/>
  <c r="G21" i="8"/>
  <c r="J21" i="8"/>
  <c r="I21" i="8"/>
  <c r="H21" i="8"/>
  <c r="B21" i="8"/>
  <c r="B6" i="13"/>
  <c r="B9" i="13" s="1"/>
  <c r="B11" i="13" s="1"/>
  <c r="N6" i="8"/>
  <c r="N19" i="8"/>
  <c r="B11" i="8" l="1"/>
  <c r="J11" i="8"/>
  <c r="J23" i="8" s="1"/>
  <c r="J26" i="8" s="1"/>
  <c r="H11" i="8"/>
  <c r="H23" i="8" s="1"/>
  <c r="H26" i="8" s="1"/>
  <c r="I11" i="8"/>
  <c r="I23" i="8" s="1"/>
  <c r="I26" i="8" s="1"/>
  <c r="N7" i="8"/>
  <c r="C6" i="14" s="1"/>
  <c r="D11" i="8"/>
  <c r="D23" i="8" s="1"/>
  <c r="D26" i="8" s="1"/>
  <c r="M23" i="8"/>
  <c r="M26" i="8" s="1"/>
  <c r="B23" i="8"/>
  <c r="B26" i="8" s="1"/>
  <c r="N21" i="8"/>
  <c r="C8" i="14" s="1"/>
  <c r="C9" i="14" l="1"/>
  <c r="E6" i="14"/>
  <c r="D6" i="14"/>
  <c r="E8" i="14"/>
  <c r="D8" i="14"/>
  <c r="N11" i="8"/>
  <c r="C7" i="14" s="1"/>
  <c r="E7" i="14" s="1"/>
  <c r="E9" i="14" l="1"/>
  <c r="D7" i="14"/>
  <c r="D9" i="14"/>
  <c r="N23" i="8"/>
  <c r="N26" i="8" s="1"/>
</calcChain>
</file>

<file path=xl/sharedStrings.xml><?xml version="1.0" encoding="utf-8"?>
<sst xmlns="http://schemas.openxmlformats.org/spreadsheetml/2006/main" count="98" uniqueCount="83">
  <si>
    <t xml:space="preserve">Company Name </t>
  </si>
  <si>
    <t>Variable Cost (PER UNIT)</t>
  </si>
  <si>
    <t>$</t>
  </si>
  <si>
    <t>Total Variable Cost / Unit</t>
  </si>
  <si>
    <t>Fixed Cost (PER MONTH)</t>
  </si>
  <si>
    <t xml:space="preserve">Rent </t>
  </si>
  <si>
    <t xml:space="preserve">Salaries </t>
  </si>
  <si>
    <t xml:space="preserve">Marketing </t>
  </si>
  <si>
    <t xml:space="preserve">Research &amp; Development </t>
  </si>
  <si>
    <t>Lawyer/Accounting Services</t>
  </si>
  <si>
    <t xml:space="preserve">Total Fixed Cost / Month </t>
  </si>
  <si>
    <t xml:space="preserve">Initial Pre-Operating Expenses </t>
  </si>
  <si>
    <t xml:space="preserve">Comments </t>
  </si>
  <si>
    <t xml:space="preserve">Equipment </t>
  </si>
  <si>
    <t xml:space="preserve">Total Initial Expenses </t>
  </si>
  <si>
    <t xml:space="preserve">Price Per Product Unit </t>
  </si>
  <si>
    <t xml:space="preserve">Pricing Strategy </t>
  </si>
  <si>
    <t>Volume Projections (SAM/SOM)</t>
  </si>
  <si>
    <t>1) What method(s) is used to project the size of target market (Serviceable Available Market)</t>
  </si>
  <si>
    <t>2) How did you calculate volume projection for first year (Serviceable Obtainable Market)</t>
  </si>
  <si>
    <t>3) What is the prjected volume sales in the first year per month?</t>
  </si>
  <si>
    <t xml:space="preserve">Break-Even Analysis </t>
  </si>
  <si>
    <t xml:space="preserve">Variable Cost Per Unit </t>
  </si>
  <si>
    <t xml:space="preserve">Total Fixed Cost </t>
  </si>
  <si>
    <t xml:space="preserve">Break-Even (Units) </t>
  </si>
  <si>
    <t>Total Fixed Cost</t>
  </si>
  <si>
    <t>Price - VC</t>
  </si>
  <si>
    <t xml:space="preserve"># of units to breakeven </t>
  </si>
  <si>
    <t xml:space="preserve">Projected Income Statement 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</si>
  <si>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</si>
  <si>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</si>
  <si>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</si>
  <si>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</si>
  <si>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</si>
  <si>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</si>
  <si>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</si>
  <si>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</si>
  <si>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</si>
  <si>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</si>
  <si>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</si>
  <si>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</si>
  <si>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 xml:space="preserve">Total (In JDs) </t>
  </si>
  <si>
    <t># of units/customers</t>
  </si>
  <si>
    <t>Revenue (#of units*price)</t>
  </si>
  <si>
    <t>Cost Of Goods Sold (Variable) (number of units*VC)</t>
  </si>
  <si>
    <t>Gross Profit</t>
  </si>
  <si>
    <t xml:space="preserve">Operating Expenses (Fixed Costs) </t>
  </si>
  <si>
    <t xml:space="preserve">Total Operating Expenses </t>
  </si>
  <si>
    <t xml:space="preserve">Net Profit before Tax and Interest </t>
  </si>
  <si>
    <t xml:space="preserve">Tax </t>
  </si>
  <si>
    <t>Net Profit / (Loss)</t>
  </si>
  <si>
    <t xml:space="preserve">Projected Income Statements </t>
  </si>
  <si>
    <t>Total Revenue</t>
  </si>
  <si>
    <t>Total Expenses</t>
  </si>
  <si>
    <t>Net Income before Taxes</t>
  </si>
  <si>
    <t>Wires</t>
  </si>
  <si>
    <t>Board</t>
  </si>
  <si>
    <t>3D printed box (Frame for the device)</t>
  </si>
  <si>
    <t xml:space="preserve">Installation Labour </t>
  </si>
  <si>
    <t>Website Domain</t>
  </si>
  <si>
    <t>Electricity, Water Bills</t>
  </si>
  <si>
    <t>Electricity to power the 3D printer</t>
  </si>
  <si>
    <t>2 * 3D printers</t>
  </si>
  <si>
    <t>AMIN with 1 year subscription</t>
  </si>
  <si>
    <t>AMIN Subscription Fee After the First Year (per month, device)</t>
  </si>
  <si>
    <t>Pricing of AMIN with 1 year subscription was based on the cost of the product and subsricption plus what we believe should be our profit (Cost-plus pricing)</t>
  </si>
  <si>
    <t>Pricing of AMIN monthly subscription fee was based on how much the customer believes what the monthly subscription is worth (Value-based pricing)</t>
  </si>
  <si>
    <t>Company Registeration Fees</t>
  </si>
  <si>
    <t xml:space="preserve">Price Per Unit </t>
  </si>
  <si>
    <t>Market Rate of Growth</t>
  </si>
  <si>
    <t>Market Plus</t>
  </si>
  <si>
    <t>Continued from 1st to 2nd</t>
  </si>
  <si>
    <t>Continued from 1st to 3rd</t>
  </si>
  <si>
    <t>Continued from 2nd to 3rd</t>
  </si>
  <si>
    <t>On average the projected volume sales in the first year per month is 213.5833 units/month</t>
  </si>
  <si>
    <t>The SAM for our product is estimated at 455,192 vehicles privately owned by businesses in Jordan based on Secondary Research</t>
  </si>
  <si>
    <t>AMIN</t>
  </si>
  <si>
    <t>The SOM for the first 3 years is 9104 (2% of the SAM) and the industry growth rate is 17.4% so we supposed that the first year's sales would be 'x' and the second year as 'x*1.174' and the third year as 'x*1.174^2' and that the total of these 3 numbers should be 9104, and found the value of 'x' to be 2,563 units</t>
  </si>
  <si>
    <t>Model Place's API</t>
  </si>
  <si>
    <t>Year Ending 31/12/2024</t>
  </si>
  <si>
    <t>Years 2024-2026</t>
  </si>
  <si>
    <t>Front Camera</t>
  </si>
  <si>
    <t>Rear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</si>
</sst>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3" borderId="4" xfId="0" applyFont="1" applyFill="1" applyBorder="1"/>
    <xf numFmtId="0" fontId="1" fillId="3" borderId="2" xfId="0" applyFont="1" applyFill="1" applyBorder="1"/>
    <xf numFmtId="0" fontId="3" fillId="4" borderId="0" xfId="0" applyFont="1" applyFill="1"/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6" fillId="3" borderId="11" xfId="0" applyNumberFormat="1" applyFont="1" applyFill="1" applyBorder="1" applyAlignment="1">
      <alignment horizontal="left"/>
    </xf>
    <xf numFmtId="0" fontId="1" fillId="0" borderId="1" xfId="0" applyFont="1" applyBorder="1"/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2" fillId="4" borderId="0" xfId="0" applyFont="1" applyFill="1"/>
    <xf numFmtId="0" fontId="1" fillId="0" borderId="1" xfId="0" quotePrefix="1" applyFont="1" applyBorder="1"/>
    <xf numFmtId="4" fontId="1" fillId="0" borderId="1" xfId="0" applyNumberFormat="1" applyFont="1" applyBorder="1" applyAlignment="1">
      <alignment horizontal="center"/>
    </xf>
    <xf numFmtId="0" fontId="0" fillId="0" borderId="15" xfId="0" applyBorder="1"/>
    <xf numFmtId="0" fontId="1" fillId="0" borderId="18" xfId="0" applyFont="1" applyBorder="1"/>
    <xf numFmtId="0" fontId="1" fillId="0" borderId="20" xfId="0" applyFont="1" applyBorder="1"/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4" xfId="0" applyFont="1" applyFill="1" applyBorder="1"/>
    <xf numFmtId="0" fontId="0" fillId="2" borderId="0" xfId="0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/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/>
    <xf numFmtId="0" fontId="1" fillId="6" borderId="8" xfId="0" applyFont="1" applyFill="1" applyBorder="1"/>
    <xf numFmtId="0" fontId="1" fillId="6" borderId="11" xfId="0" applyFont="1" applyFill="1" applyBorder="1"/>
    <xf numFmtId="3" fontId="0" fillId="0" borderId="14" xfId="0" applyNumberForma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0" xfId="0" applyNumberFormat="1"/>
    <xf numFmtId="3" fontId="0" fillId="0" borderId="19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/>
    <xf numFmtId="3" fontId="0" fillId="0" borderId="21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A5A5A5"/>
      </a:accent2>
      <a:accent3>
        <a:srgbClr val="D4181F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34" workbookViewId="0"/>
  </sheetViews>
  <sheetFormatPr defaultColWidth="11" defaultRowHeight="15.6" x14ac:dyDescent="0.3"/>
  <cols>
    <col min="1" max="1" width="33.5" customWidth="1"/>
    <col min="2" max="2" width="15.59765625" customWidth="1"/>
    <col min="3" max="3" width="30.09765625" customWidth="1"/>
  </cols>
  <sheetData>
    <row r="1" spans="1:2" ht="21" x14ac:dyDescent="0.4">
      <c r="A1" s="22" t="s">
        <v>0</v>
      </c>
      <c r="B1" s="22" t="s">
        <v>76</v>
      </c>
    </row>
    <row r="3" spans="1:2" ht="18" x14ac:dyDescent="0.35">
      <c r="A3" s="20" t="s">
        <v>1</v>
      </c>
      <c r="B3" s="21" t="s">
        <v>2</v>
      </c>
    </row>
    <row r="4" spans="1:2" x14ac:dyDescent="0.3">
      <c r="A4" t="s">
        <v>81</v>
      </c>
      <c r="B4" s="17">
        <v>10</v>
      </c>
    </row>
    <row r="5" spans="1:2" x14ac:dyDescent="0.3">
      <c r="A5" t="s">
        <v>82</v>
      </c>
      <c r="B5" s="17">
        <v>10</v>
      </c>
    </row>
    <row r="6" spans="1:2" x14ac:dyDescent="0.3">
      <c r="A6" t="s">
        <v>55</v>
      </c>
      <c r="B6" s="17">
        <v>0.5</v>
      </c>
    </row>
    <row r="7" spans="1:2" x14ac:dyDescent="0.3">
      <c r="A7" t="s">
        <v>56</v>
      </c>
      <c r="B7" s="17">
        <v>1</v>
      </c>
    </row>
    <row r="8" spans="1:2" x14ac:dyDescent="0.3">
      <c r="A8" t="s">
        <v>57</v>
      </c>
      <c r="B8" s="17">
        <v>2</v>
      </c>
    </row>
    <row r="9" spans="1:2" x14ac:dyDescent="0.3">
      <c r="A9" t="s">
        <v>58</v>
      </c>
      <c r="B9" s="17">
        <v>2.5</v>
      </c>
    </row>
    <row r="10" spans="1:2" x14ac:dyDescent="0.3">
      <c r="A10" t="s">
        <v>61</v>
      </c>
      <c r="B10" s="17">
        <v>1</v>
      </c>
    </row>
    <row r="11" spans="1:2" x14ac:dyDescent="0.3">
      <c r="A11" s="16" t="s">
        <v>3</v>
      </c>
      <c r="B11" s="18">
        <f>SUM(B4:B10)</f>
        <v>27</v>
      </c>
    </row>
    <row r="14" spans="1:2" ht="18" x14ac:dyDescent="0.35">
      <c r="A14" s="20" t="s">
        <v>4</v>
      </c>
      <c r="B14" s="21" t="s">
        <v>2</v>
      </c>
    </row>
    <row r="15" spans="1:2" x14ac:dyDescent="0.3">
      <c r="A15" t="s">
        <v>5</v>
      </c>
      <c r="B15" s="5">
        <v>200</v>
      </c>
    </row>
    <row r="16" spans="1:2" x14ac:dyDescent="0.3">
      <c r="A16" t="s">
        <v>6</v>
      </c>
      <c r="B16" s="5">
        <v>2000</v>
      </c>
    </row>
    <row r="17" spans="1:3" x14ac:dyDescent="0.3">
      <c r="A17" t="s">
        <v>7</v>
      </c>
      <c r="B17" s="5">
        <v>300</v>
      </c>
    </row>
    <row r="18" spans="1:3" x14ac:dyDescent="0.3">
      <c r="A18" t="s">
        <v>9</v>
      </c>
      <c r="B18" s="5">
        <v>20</v>
      </c>
    </row>
    <row r="19" spans="1:3" x14ac:dyDescent="0.3">
      <c r="A19" t="s">
        <v>59</v>
      </c>
      <c r="B19" s="5">
        <v>1</v>
      </c>
    </row>
    <row r="20" spans="1:3" x14ac:dyDescent="0.3">
      <c r="A20" t="s">
        <v>60</v>
      </c>
      <c r="B20" s="5">
        <v>99</v>
      </c>
    </row>
    <row r="21" spans="1:3" x14ac:dyDescent="0.3">
      <c r="A21" s="16" t="s">
        <v>10</v>
      </c>
      <c r="B21" s="19">
        <f>SUM(B15:B20)</f>
        <v>2620</v>
      </c>
    </row>
    <row r="25" spans="1:3" ht="18" x14ac:dyDescent="0.35">
      <c r="A25" s="20" t="s">
        <v>11</v>
      </c>
      <c r="B25" s="21" t="s">
        <v>2</v>
      </c>
      <c r="C25" s="21" t="s">
        <v>12</v>
      </c>
    </row>
    <row r="26" spans="1:3" x14ac:dyDescent="0.3">
      <c r="A26" t="s">
        <v>67</v>
      </c>
      <c r="B26" s="5">
        <v>250</v>
      </c>
    </row>
    <row r="27" spans="1:3" x14ac:dyDescent="0.3">
      <c r="A27" t="s">
        <v>13</v>
      </c>
      <c r="B27" s="5">
        <v>500</v>
      </c>
    </row>
    <row r="28" spans="1:3" x14ac:dyDescent="0.3">
      <c r="A28" t="s">
        <v>78</v>
      </c>
      <c r="B28" s="5">
        <v>500</v>
      </c>
    </row>
    <row r="29" spans="1:3" x14ac:dyDescent="0.3">
      <c r="A29" t="s">
        <v>62</v>
      </c>
      <c r="B29" s="5">
        <v>250</v>
      </c>
    </row>
    <row r="30" spans="1:3" x14ac:dyDescent="0.3">
      <c r="A30" t="s">
        <v>8</v>
      </c>
      <c r="B30" s="5">
        <v>10000</v>
      </c>
    </row>
    <row r="31" spans="1:3" x14ac:dyDescent="0.3">
      <c r="A31" s="16" t="s">
        <v>14</v>
      </c>
      <c r="B31" s="19">
        <f>SUM(B26:B30)</f>
        <v>11500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ColWidth="11" defaultRowHeight="15.6" x14ac:dyDescent="0.3"/>
  <cols>
    <col min="1" max="1" width="59.8984375" customWidth="1"/>
    <col min="2" max="2" width="13.8984375" customWidth="1"/>
    <col min="3" max="3" width="29.8984375" customWidth="1"/>
  </cols>
  <sheetData>
    <row r="1" spans="1:3" ht="21" x14ac:dyDescent="0.4">
      <c r="A1" s="22" t="s">
        <v>0</v>
      </c>
      <c r="B1" s="22" t="s">
        <v>76</v>
      </c>
    </row>
    <row r="3" spans="1:3" ht="18" x14ac:dyDescent="0.35">
      <c r="A3" s="20" t="s">
        <v>15</v>
      </c>
      <c r="B3" s="21" t="s">
        <v>2</v>
      </c>
      <c r="C3" s="20" t="s">
        <v>12</v>
      </c>
    </row>
    <row r="4" spans="1:3" x14ac:dyDescent="0.3">
      <c r="A4" t="s">
        <v>63</v>
      </c>
      <c r="B4">
        <v>50</v>
      </c>
    </row>
    <row r="5" spans="1:3" x14ac:dyDescent="0.3">
      <c r="A5" t="s">
        <v>64</v>
      </c>
      <c r="B5">
        <v>1.5</v>
      </c>
    </row>
    <row r="8" spans="1:3" ht="18" x14ac:dyDescent="0.35">
      <c r="A8" s="20" t="s">
        <v>16</v>
      </c>
      <c r="B8" s="21"/>
      <c r="C8" s="20"/>
    </row>
    <row r="9" spans="1:3" ht="46.8" x14ac:dyDescent="0.3">
      <c r="A9" s="43" t="s">
        <v>65</v>
      </c>
    </row>
    <row r="10" spans="1:3" ht="46.8" x14ac:dyDescent="0.3">
      <c r="A10" s="4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ColWidth="11" defaultRowHeight="15.6" x14ac:dyDescent="0.3"/>
  <cols>
    <col min="1" max="1" width="81.5" customWidth="1"/>
    <col min="2" max="2" width="52.59765625" customWidth="1"/>
  </cols>
  <sheetData>
    <row r="1" spans="1:3" ht="21" x14ac:dyDescent="0.4">
      <c r="A1" s="22" t="s">
        <v>0</v>
      </c>
      <c r="B1" s="22" t="s">
        <v>76</v>
      </c>
    </row>
    <row r="3" spans="1:3" ht="18" x14ac:dyDescent="0.35">
      <c r="A3" s="20" t="s">
        <v>17</v>
      </c>
      <c r="B3" s="21"/>
      <c r="C3" s="20"/>
    </row>
    <row r="5" spans="1:3" ht="46.8" x14ac:dyDescent="0.3">
      <c r="A5" t="s">
        <v>18</v>
      </c>
      <c r="B5" s="43" t="s">
        <v>75</v>
      </c>
    </row>
    <row r="6" spans="1:3" ht="93.6" x14ac:dyDescent="0.3">
      <c r="A6" t="s">
        <v>19</v>
      </c>
      <c r="B6" s="43" t="s">
        <v>77</v>
      </c>
    </row>
    <row r="7" spans="1:3" ht="31.2" x14ac:dyDescent="0.3">
      <c r="A7" t="s">
        <v>20</v>
      </c>
      <c r="B7" s="43" t="s">
        <v>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/>
  </sheetViews>
  <sheetFormatPr defaultColWidth="11" defaultRowHeight="15.6" x14ac:dyDescent="0.3"/>
  <cols>
    <col min="1" max="1" width="22.5" customWidth="1"/>
    <col min="2" max="2" width="18.3984375" customWidth="1"/>
  </cols>
  <sheetData>
    <row r="1" spans="1:3" ht="21" x14ac:dyDescent="0.4">
      <c r="A1" s="22" t="s">
        <v>0</v>
      </c>
      <c r="B1" s="22" t="s">
        <v>76</v>
      </c>
    </row>
    <row r="3" spans="1:3" ht="18" x14ac:dyDescent="0.35">
      <c r="A3" s="20" t="s">
        <v>21</v>
      </c>
      <c r="B3" s="21"/>
      <c r="C3" s="20"/>
    </row>
    <row r="4" spans="1:3" x14ac:dyDescent="0.3">
      <c r="A4" t="s">
        <v>68</v>
      </c>
      <c r="B4" s="17">
        <f>'Pricing '!B4</f>
        <v>50</v>
      </c>
    </row>
    <row r="5" spans="1:3" x14ac:dyDescent="0.3">
      <c r="A5" t="s">
        <v>22</v>
      </c>
      <c r="B5" s="17">
        <f>'Cost Calculations'!B11</f>
        <v>27</v>
      </c>
    </row>
    <row r="6" spans="1:3" x14ac:dyDescent="0.3">
      <c r="A6" t="s">
        <v>23</v>
      </c>
      <c r="B6" s="17">
        <f>'Cost Calculations'!B21*12 +'Cost Calculations'!B31</f>
        <v>42940</v>
      </c>
    </row>
    <row r="7" spans="1:3" x14ac:dyDescent="0.3">
      <c r="B7" s="17"/>
    </row>
    <row r="8" spans="1:3" x14ac:dyDescent="0.3">
      <c r="A8" s="1" t="s">
        <v>24</v>
      </c>
      <c r="B8" s="17"/>
    </row>
    <row r="9" spans="1:3" x14ac:dyDescent="0.3">
      <c r="A9" t="s">
        <v>25</v>
      </c>
      <c r="B9" s="17">
        <f>B6</f>
        <v>42940</v>
      </c>
    </row>
    <row r="10" spans="1:3" x14ac:dyDescent="0.3">
      <c r="A10" t="s">
        <v>26</v>
      </c>
      <c r="B10" s="17">
        <f>B4-B5</f>
        <v>23</v>
      </c>
    </row>
    <row r="11" spans="1:3" ht="21.9" customHeight="1" x14ac:dyDescent="0.3">
      <c r="A11" s="23" t="s">
        <v>27</v>
      </c>
      <c r="B11" s="24">
        <f>B9/B10</f>
        <v>1866.9565217391305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6"/>
  <sheetViews>
    <sheetView zoomScaleNormal="100" workbookViewId="0"/>
  </sheetViews>
  <sheetFormatPr defaultColWidth="11" defaultRowHeight="15.6" x14ac:dyDescent="0.3"/>
  <cols>
    <col min="1" max="1" width="45.5" bestFit="1" customWidth="1"/>
    <col min="2" max="13" width="9.8984375" customWidth="1"/>
    <col min="14" max="14" width="16.3984375" customWidth="1"/>
  </cols>
  <sheetData>
    <row r="1" spans="1:33" ht="18" x14ac:dyDescent="0.35">
      <c r="A1" s="4" t="s">
        <v>0</v>
      </c>
      <c r="B1" s="4" t="s">
        <v>76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33" ht="18" x14ac:dyDescent="0.35">
      <c r="A2" s="4" t="s">
        <v>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33" ht="18" x14ac:dyDescent="0.35">
      <c r="A3" s="4" t="s">
        <v>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3" ht="5.0999999999999996" customHeight="1" x14ac:dyDescent="0.3"/>
    <row r="5" spans="1:33" ht="15.9" customHeight="1" x14ac:dyDescent="0.3">
      <c r="A5" s="33"/>
      <c r="B5" s="39" t="s">
        <v>29</v>
      </c>
      <c r="C5" s="39" t="s">
        <v>30</v>
      </c>
      <c r="D5" s="39" t="s">
        <v>31</v>
      </c>
      <c r="E5" s="39" t="s">
        <v>32</v>
      </c>
      <c r="F5" s="39" t="s">
        <v>33</v>
      </c>
      <c r="G5" s="39" t="s">
        <v>34</v>
      </c>
      <c r="H5" s="39" t="s">
        <v>35</v>
      </c>
      <c r="I5" s="39" t="s">
        <v>36</v>
      </c>
      <c r="J5" s="39" t="s">
        <v>37</v>
      </c>
      <c r="K5" s="39" t="s">
        <v>38</v>
      </c>
      <c r="L5" s="39" t="s">
        <v>39</v>
      </c>
      <c r="M5" s="39" t="s">
        <v>40</v>
      </c>
      <c r="N5" s="34" t="s">
        <v>41</v>
      </c>
    </row>
    <row r="6" spans="1:33" ht="15.9" customHeight="1" x14ac:dyDescent="0.3">
      <c r="A6" s="35" t="s">
        <v>42</v>
      </c>
      <c r="B6" s="31">
        <v>190</v>
      </c>
      <c r="C6" s="31">
        <v>195</v>
      </c>
      <c r="D6" s="31">
        <v>200</v>
      </c>
      <c r="E6" s="31">
        <v>205</v>
      </c>
      <c r="F6" s="31">
        <v>210</v>
      </c>
      <c r="G6" s="31">
        <v>215</v>
      </c>
      <c r="H6" s="31">
        <v>220</v>
      </c>
      <c r="I6" s="31">
        <v>220</v>
      </c>
      <c r="J6" s="31">
        <v>225</v>
      </c>
      <c r="K6" s="31">
        <v>225</v>
      </c>
      <c r="L6" s="31">
        <v>228</v>
      </c>
      <c r="M6" s="31">
        <v>230</v>
      </c>
      <c r="N6" s="32">
        <f>SUM(B6:M6)</f>
        <v>2563</v>
      </c>
    </row>
    <row r="7" spans="1:33" ht="15.9" customHeight="1" x14ac:dyDescent="0.3">
      <c r="A7" s="30" t="s">
        <v>43</v>
      </c>
      <c r="B7" s="5">
        <f>B6*'BreakEven '!$B$4</f>
        <v>9500</v>
      </c>
      <c r="C7" s="5">
        <f>C6*'BreakEven '!$B$4</f>
        <v>9750</v>
      </c>
      <c r="D7" s="5">
        <f>D6*'BreakEven '!$B$4</f>
        <v>10000</v>
      </c>
      <c r="E7" s="5">
        <f>E6*'BreakEven '!$B$4</f>
        <v>10250</v>
      </c>
      <c r="F7" s="5">
        <f>F6*'BreakEven '!$B$4</f>
        <v>10500</v>
      </c>
      <c r="G7" s="5">
        <f>G6*'BreakEven '!$B$4</f>
        <v>10750</v>
      </c>
      <c r="H7" s="5">
        <f>H6*'BreakEven '!$B$4</f>
        <v>11000</v>
      </c>
      <c r="I7" s="5">
        <f>I6*'BreakEven '!$B$4</f>
        <v>11000</v>
      </c>
      <c r="J7" s="5">
        <f>J6*'BreakEven '!$B$4</f>
        <v>11250</v>
      </c>
      <c r="K7" s="5">
        <f>K6*'BreakEven '!$B$4</f>
        <v>11250</v>
      </c>
      <c r="L7" s="5">
        <f>L6*'BreakEven '!$B$4</f>
        <v>11400</v>
      </c>
      <c r="M7" s="5">
        <f>M6*'BreakEven '!$B$4</f>
        <v>11500</v>
      </c>
      <c r="N7" s="6">
        <f>SUM(B7:M7)</f>
        <v>128150</v>
      </c>
    </row>
    <row r="8" spans="1:33" ht="15.9" customHeight="1" x14ac:dyDescent="0.3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33" ht="15.9" customHeight="1" x14ac:dyDescent="0.3">
      <c r="A9" s="2" t="s">
        <v>44</v>
      </c>
      <c r="B9" s="5">
        <f>B6*'BreakEven '!$B$5</f>
        <v>5130</v>
      </c>
      <c r="C9" s="5">
        <f>C6*'BreakEven '!$B$5</f>
        <v>5265</v>
      </c>
      <c r="D9" s="5">
        <f>D6*'BreakEven '!$B$5</f>
        <v>5400</v>
      </c>
      <c r="E9" s="5">
        <f>E6*'BreakEven '!$B$5</f>
        <v>5535</v>
      </c>
      <c r="F9" s="5">
        <f>F6*'BreakEven '!$B$5</f>
        <v>5670</v>
      </c>
      <c r="G9" s="5">
        <f>G6*'BreakEven '!$B$5</f>
        <v>5805</v>
      </c>
      <c r="H9" s="5">
        <f>H6*'BreakEven '!$B$5</f>
        <v>5940</v>
      </c>
      <c r="I9" s="5">
        <f>I6*'BreakEven '!$B$5</f>
        <v>5940</v>
      </c>
      <c r="J9" s="5">
        <f>J6*'BreakEven '!$B$5</f>
        <v>6075</v>
      </c>
      <c r="K9" s="5">
        <f>K6*'BreakEven '!$B$5</f>
        <v>6075</v>
      </c>
      <c r="L9" s="5">
        <f>L6*'BreakEven '!$B$5</f>
        <v>6156</v>
      </c>
      <c r="M9" s="5">
        <f>M6*'BreakEven '!$B$5</f>
        <v>6210</v>
      </c>
      <c r="N9" s="6">
        <f>SUM(B9:M9)</f>
        <v>69201</v>
      </c>
    </row>
    <row r="10" spans="1:33" ht="15.9" customHeight="1" x14ac:dyDescent="0.3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R10" s="41"/>
      <c r="AC10" t="s">
        <v>69</v>
      </c>
      <c r="AD10" t="s">
        <v>70</v>
      </c>
      <c r="AE10" t="s">
        <v>71</v>
      </c>
      <c r="AF10" t="s">
        <v>72</v>
      </c>
      <c r="AG10" t="s">
        <v>73</v>
      </c>
    </row>
    <row r="11" spans="1:33" ht="15.9" customHeight="1" x14ac:dyDescent="0.3">
      <c r="A11" s="3" t="s">
        <v>45</v>
      </c>
      <c r="B11" s="7">
        <f>B7-B9</f>
        <v>4370</v>
      </c>
      <c r="C11" s="7">
        <f t="shared" ref="C11:M11" si="0">C7-C9</f>
        <v>4485</v>
      </c>
      <c r="D11" s="7">
        <f t="shared" si="0"/>
        <v>4600</v>
      </c>
      <c r="E11" s="7">
        <f t="shared" si="0"/>
        <v>4715</v>
      </c>
      <c r="F11" s="7">
        <f t="shared" si="0"/>
        <v>4830</v>
      </c>
      <c r="G11" s="7">
        <f t="shared" si="0"/>
        <v>4945</v>
      </c>
      <c r="H11" s="7">
        <f t="shared" si="0"/>
        <v>5060</v>
      </c>
      <c r="I11" s="7">
        <f t="shared" si="0"/>
        <v>5060</v>
      </c>
      <c r="J11" s="7">
        <f t="shared" si="0"/>
        <v>5175</v>
      </c>
      <c r="K11" s="7">
        <f t="shared" si="0"/>
        <v>5175</v>
      </c>
      <c r="L11" s="7">
        <f>L7-L9</f>
        <v>5244</v>
      </c>
      <c r="M11" s="7">
        <f t="shared" si="0"/>
        <v>5290</v>
      </c>
      <c r="N11" s="8">
        <f>SUM(B11:M11)</f>
        <v>58949</v>
      </c>
      <c r="O11" s="5"/>
      <c r="R11" s="41"/>
      <c r="AC11" s="44">
        <v>0.17399999999999999</v>
      </c>
      <c r="AD11" s="44">
        <f>1+AC11</f>
        <v>1.1739999999999999</v>
      </c>
      <c r="AE11" s="49">
        <v>0.8</v>
      </c>
      <c r="AF11" s="49">
        <v>0.7</v>
      </c>
      <c r="AG11" s="49">
        <v>0.8</v>
      </c>
    </row>
    <row r="12" spans="1:33" ht="15.9" customHeight="1" x14ac:dyDescent="0.3">
      <c r="A12" s="2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R12" s="41"/>
    </row>
    <row r="13" spans="1:33" ht="15.9" customHeight="1" x14ac:dyDescent="0.3">
      <c r="A13" s="30" t="s">
        <v>46</v>
      </c>
      <c r="B13" s="5"/>
      <c r="C13" s="5"/>
      <c r="D13" s="5"/>
      <c r="E13" s="5"/>
      <c r="F13" s="5"/>
      <c r="G13" s="5"/>
      <c r="H13" s="5"/>
      <c r="J13" s="5"/>
      <c r="K13" s="5"/>
      <c r="L13" s="5"/>
      <c r="M13" s="5"/>
      <c r="N13" s="6"/>
      <c r="R13" s="41"/>
    </row>
    <row r="14" spans="1:33" ht="15.9" customHeight="1" x14ac:dyDescent="0.3">
      <c r="A14" s="2" t="str">
        <f>'Cost Calculations'!A15</f>
        <v xml:space="preserve">Rent </v>
      </c>
      <c r="B14" s="5">
        <f>'Cost Calculations'!$B$15</f>
        <v>200</v>
      </c>
      <c r="C14" s="5">
        <f>'Cost Calculations'!$B$15</f>
        <v>200</v>
      </c>
      <c r="D14" s="5">
        <f>'Cost Calculations'!$B$15</f>
        <v>200</v>
      </c>
      <c r="E14" s="5">
        <f>'Cost Calculations'!$B$15</f>
        <v>200</v>
      </c>
      <c r="F14" s="5">
        <f>'Cost Calculations'!$B$15</f>
        <v>200</v>
      </c>
      <c r="G14" s="5">
        <f>'Cost Calculations'!$B$15</f>
        <v>200</v>
      </c>
      <c r="H14" s="5">
        <f>'Cost Calculations'!$B$15</f>
        <v>200</v>
      </c>
      <c r="I14" s="5">
        <f>'Cost Calculations'!$B$15</f>
        <v>200</v>
      </c>
      <c r="J14" s="5">
        <f>'Cost Calculations'!$B$15</f>
        <v>200</v>
      </c>
      <c r="K14" s="5">
        <f>'Cost Calculations'!$B$15</f>
        <v>200</v>
      </c>
      <c r="L14" s="5">
        <f>'Cost Calculations'!$B$15</f>
        <v>200</v>
      </c>
      <c r="M14" s="5">
        <f>'Cost Calculations'!$B$15</f>
        <v>200</v>
      </c>
      <c r="N14" s="6">
        <f>SUM(B14:M14)</f>
        <v>2400</v>
      </c>
      <c r="R14" s="41"/>
    </row>
    <row r="15" spans="1:33" ht="15.9" customHeight="1" x14ac:dyDescent="0.3">
      <c r="A15" s="2" t="str">
        <f>'Cost Calculations'!A16</f>
        <v xml:space="preserve">Salaries </v>
      </c>
      <c r="B15" s="5">
        <f>'Cost Calculations'!$B$16</f>
        <v>2000</v>
      </c>
      <c r="C15" s="5">
        <f>'Cost Calculations'!$B$16</f>
        <v>2000</v>
      </c>
      <c r="D15" s="5">
        <f>'Cost Calculations'!$B$16</f>
        <v>2000</v>
      </c>
      <c r="E15" s="5">
        <f>'Cost Calculations'!$B$16</f>
        <v>2000</v>
      </c>
      <c r="F15" s="5">
        <f>'Cost Calculations'!$B$16</f>
        <v>2000</v>
      </c>
      <c r="G15" s="5">
        <f>'Cost Calculations'!$B$16</f>
        <v>2000</v>
      </c>
      <c r="H15" s="5">
        <f>'Cost Calculations'!$B$16</f>
        <v>2000</v>
      </c>
      <c r="I15" s="5">
        <f>'Cost Calculations'!$B$16</f>
        <v>2000</v>
      </c>
      <c r="J15" s="5">
        <f>'Cost Calculations'!$B$16</f>
        <v>2000</v>
      </c>
      <c r="K15" s="5">
        <f>'Cost Calculations'!$B$16</f>
        <v>2000</v>
      </c>
      <c r="L15" s="5">
        <f>'Cost Calculations'!$B$16</f>
        <v>2000</v>
      </c>
      <c r="M15" s="5">
        <f>'Cost Calculations'!$B$16</f>
        <v>2000</v>
      </c>
      <c r="N15" s="6">
        <f t="shared" ref="N15:N19" si="1">SUM(B15:M15)</f>
        <v>24000</v>
      </c>
      <c r="R15" s="41"/>
      <c r="S15" s="41"/>
    </row>
    <row r="16" spans="1:33" ht="15.9" customHeight="1" x14ac:dyDescent="0.3">
      <c r="A16" s="2" t="str">
        <f>'Cost Calculations'!A17</f>
        <v xml:space="preserve">Marketing </v>
      </c>
      <c r="B16" s="5">
        <f>'Cost Calculations'!$B$17</f>
        <v>300</v>
      </c>
      <c r="C16" s="5">
        <f>'Cost Calculations'!$B$17</f>
        <v>300</v>
      </c>
      <c r="D16" s="5">
        <f>'Cost Calculations'!$B$17</f>
        <v>300</v>
      </c>
      <c r="E16" s="5">
        <f>'Cost Calculations'!$B$17</f>
        <v>300</v>
      </c>
      <c r="F16" s="5">
        <f>'Cost Calculations'!$B$17</f>
        <v>300</v>
      </c>
      <c r="G16" s="5">
        <f>'Cost Calculations'!$B$17</f>
        <v>300</v>
      </c>
      <c r="H16" s="5">
        <f>'Cost Calculations'!$B$17</f>
        <v>300</v>
      </c>
      <c r="I16" s="5">
        <f>'Cost Calculations'!$B$17</f>
        <v>300</v>
      </c>
      <c r="J16" s="5">
        <f>'Cost Calculations'!$B$17</f>
        <v>300</v>
      </c>
      <c r="K16" s="5">
        <f>'Cost Calculations'!$B$17</f>
        <v>300</v>
      </c>
      <c r="L16" s="5">
        <f>'Cost Calculations'!$B$17</f>
        <v>300</v>
      </c>
      <c r="M16" s="5">
        <f>'Cost Calculations'!$B$17</f>
        <v>300</v>
      </c>
      <c r="N16" s="6">
        <f t="shared" si="1"/>
        <v>3600</v>
      </c>
      <c r="R16" s="41"/>
    </row>
    <row r="17" spans="1:18" ht="15.9" customHeight="1" x14ac:dyDescent="0.3">
      <c r="A17" s="2" t="str">
        <f>'Cost Calculations'!A18</f>
        <v>Lawyer/Accounting Services</v>
      </c>
      <c r="B17" s="5">
        <f>'Cost Calculations'!$B$18</f>
        <v>20</v>
      </c>
      <c r="C17" s="5">
        <f>'Cost Calculations'!$B$18</f>
        <v>20</v>
      </c>
      <c r="D17" s="5">
        <f>'Cost Calculations'!$B$18</f>
        <v>20</v>
      </c>
      <c r="E17" s="5">
        <f>'Cost Calculations'!$B$18</f>
        <v>20</v>
      </c>
      <c r="F17" s="5">
        <f>'Cost Calculations'!$B$18</f>
        <v>20</v>
      </c>
      <c r="G17" s="5">
        <f>'Cost Calculations'!$B$18</f>
        <v>20</v>
      </c>
      <c r="H17" s="5">
        <f>'Cost Calculations'!$B$18</f>
        <v>20</v>
      </c>
      <c r="I17" s="5">
        <f>'Cost Calculations'!$B$18</f>
        <v>20</v>
      </c>
      <c r="J17" s="5">
        <f>'Cost Calculations'!$B$18</f>
        <v>20</v>
      </c>
      <c r="K17" s="5">
        <f>'Cost Calculations'!$B$18</f>
        <v>20</v>
      </c>
      <c r="L17" s="5">
        <f>'Cost Calculations'!$B$18</f>
        <v>20</v>
      </c>
      <c r="M17" s="5">
        <f>'Cost Calculations'!$B$18</f>
        <v>20</v>
      </c>
      <c r="N17" s="6">
        <f t="shared" si="1"/>
        <v>240</v>
      </c>
      <c r="R17" s="41"/>
    </row>
    <row r="18" spans="1:18" ht="15.9" customHeight="1" x14ac:dyDescent="0.3">
      <c r="A18" s="2" t="str">
        <f>'Cost Calculations'!A19</f>
        <v>Website Domain</v>
      </c>
      <c r="B18" s="5">
        <f>'Cost Calculations'!$B$19</f>
        <v>1</v>
      </c>
      <c r="C18" s="5">
        <f>'Cost Calculations'!$B$19</f>
        <v>1</v>
      </c>
      <c r="D18" s="5">
        <f>'Cost Calculations'!$B$19</f>
        <v>1</v>
      </c>
      <c r="E18" s="5">
        <f>'Cost Calculations'!$B$19</f>
        <v>1</v>
      </c>
      <c r="F18" s="5">
        <f>'Cost Calculations'!$B$19</f>
        <v>1</v>
      </c>
      <c r="G18" s="5">
        <f>'Cost Calculations'!$B$19</f>
        <v>1</v>
      </c>
      <c r="H18" s="5">
        <f>'Cost Calculations'!$B$19</f>
        <v>1</v>
      </c>
      <c r="I18" s="5">
        <f>'Cost Calculations'!$B$19</f>
        <v>1</v>
      </c>
      <c r="J18" s="5">
        <f>'Cost Calculations'!$B$19</f>
        <v>1</v>
      </c>
      <c r="K18" s="5">
        <f>'Cost Calculations'!$B$19</f>
        <v>1</v>
      </c>
      <c r="L18" s="5">
        <f>'Cost Calculations'!$B$19</f>
        <v>1</v>
      </c>
      <c r="M18" s="5">
        <f>'Cost Calculations'!$B$19</f>
        <v>1</v>
      </c>
      <c r="N18" s="6">
        <f t="shared" si="1"/>
        <v>12</v>
      </c>
      <c r="R18" s="41"/>
    </row>
    <row r="19" spans="1:18" ht="15.9" customHeight="1" x14ac:dyDescent="0.3">
      <c r="A19" s="2" t="str">
        <f>'Cost Calculations'!A20</f>
        <v>Electricity, Water Bills</v>
      </c>
      <c r="B19" s="5">
        <f>'Cost Calculations'!$B$20</f>
        <v>99</v>
      </c>
      <c r="C19" s="5">
        <f>'Cost Calculations'!$B$20</f>
        <v>99</v>
      </c>
      <c r="D19" s="5">
        <f>'Cost Calculations'!$B$20</f>
        <v>99</v>
      </c>
      <c r="E19" s="5">
        <f>'Cost Calculations'!$B$20</f>
        <v>99</v>
      </c>
      <c r="F19" s="5">
        <f>'Cost Calculations'!$B$20</f>
        <v>99</v>
      </c>
      <c r="G19" s="5">
        <f>'Cost Calculations'!$B$20</f>
        <v>99</v>
      </c>
      <c r="H19" s="5">
        <f>'Cost Calculations'!$B$20</f>
        <v>99</v>
      </c>
      <c r="I19" s="5">
        <f>'Cost Calculations'!$B$20</f>
        <v>99</v>
      </c>
      <c r="J19" s="5">
        <f>'Cost Calculations'!$B$20</f>
        <v>99</v>
      </c>
      <c r="K19" s="5">
        <f>'Cost Calculations'!$B$20</f>
        <v>99</v>
      </c>
      <c r="L19" s="5">
        <f>'Cost Calculations'!$B$20</f>
        <v>99</v>
      </c>
      <c r="M19" s="5">
        <f>'Cost Calculations'!$B$20</f>
        <v>99</v>
      </c>
      <c r="N19" s="6">
        <f t="shared" si="1"/>
        <v>1188</v>
      </c>
    </row>
    <row r="20" spans="1:18" ht="15.9" customHeight="1" x14ac:dyDescent="0.3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8" ht="15.9" customHeight="1" x14ac:dyDescent="0.3">
      <c r="A21" s="3" t="s">
        <v>47</v>
      </c>
      <c r="B21" s="7">
        <f t="shared" ref="B21:M21" si="2">SUM(B14:B19)</f>
        <v>2620</v>
      </c>
      <c r="C21" s="7">
        <f t="shared" si="2"/>
        <v>2620</v>
      </c>
      <c r="D21" s="7">
        <f t="shared" si="2"/>
        <v>2620</v>
      </c>
      <c r="E21" s="7">
        <f t="shared" si="2"/>
        <v>2620</v>
      </c>
      <c r="F21" s="7">
        <f t="shared" si="2"/>
        <v>2620</v>
      </c>
      <c r="G21" s="7">
        <f t="shared" si="2"/>
        <v>2620</v>
      </c>
      <c r="H21" s="7">
        <f t="shared" si="2"/>
        <v>2620</v>
      </c>
      <c r="I21" s="7">
        <f t="shared" si="2"/>
        <v>2620</v>
      </c>
      <c r="J21" s="7">
        <f t="shared" si="2"/>
        <v>2620</v>
      </c>
      <c r="K21" s="7">
        <f t="shared" si="2"/>
        <v>2620</v>
      </c>
      <c r="L21" s="7">
        <f t="shared" si="2"/>
        <v>2620</v>
      </c>
      <c r="M21" s="7">
        <f t="shared" si="2"/>
        <v>2620</v>
      </c>
      <c r="N21" s="8">
        <f>SUM(B21:M21)</f>
        <v>31440</v>
      </c>
    </row>
    <row r="22" spans="1:18" ht="15.9" customHeight="1" x14ac:dyDescent="0.3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8" ht="15.9" customHeight="1" x14ac:dyDescent="0.3">
      <c r="A23" s="36" t="s">
        <v>48</v>
      </c>
      <c r="B23" s="9">
        <f t="shared" ref="B23:N23" si="3">B11-B21</f>
        <v>1750</v>
      </c>
      <c r="C23" s="9">
        <f t="shared" si="3"/>
        <v>1865</v>
      </c>
      <c r="D23" s="9">
        <f t="shared" si="3"/>
        <v>1980</v>
      </c>
      <c r="E23" s="9">
        <f t="shared" si="3"/>
        <v>2095</v>
      </c>
      <c r="F23" s="9">
        <f t="shared" si="3"/>
        <v>2210</v>
      </c>
      <c r="G23" s="9">
        <f t="shared" si="3"/>
        <v>2325</v>
      </c>
      <c r="H23" s="9">
        <f t="shared" si="3"/>
        <v>2440</v>
      </c>
      <c r="I23" s="9">
        <f t="shared" si="3"/>
        <v>2440</v>
      </c>
      <c r="J23" s="9">
        <f t="shared" si="3"/>
        <v>2555</v>
      </c>
      <c r="K23" s="9">
        <f t="shared" si="3"/>
        <v>2555</v>
      </c>
      <c r="L23" s="9">
        <f t="shared" si="3"/>
        <v>2624</v>
      </c>
      <c r="M23" s="9">
        <f t="shared" si="3"/>
        <v>2670</v>
      </c>
      <c r="N23" s="12">
        <f t="shared" si="3"/>
        <v>27509</v>
      </c>
    </row>
    <row r="24" spans="1:18" ht="15.9" customHeight="1" x14ac:dyDescent="0.3">
      <c r="A24" s="2" t="s">
        <v>49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4"/>
      <c r="N24" s="13"/>
    </row>
    <row r="25" spans="1:18" ht="15.9" customHeight="1" thickBot="1" x14ac:dyDescent="0.35">
      <c r="A25" s="15">
        <v>0.2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</row>
    <row r="26" spans="1:18" ht="15.9" customHeight="1" thickBot="1" x14ac:dyDescent="0.35">
      <c r="A26" s="37" t="s">
        <v>50</v>
      </c>
      <c r="B26" s="10">
        <f>B23*80%</f>
        <v>1400</v>
      </c>
      <c r="C26" s="10">
        <f t="shared" ref="C26:M26" si="4">C23*80%</f>
        <v>1492</v>
      </c>
      <c r="D26" s="10">
        <f t="shared" si="4"/>
        <v>1584</v>
      </c>
      <c r="E26" s="10">
        <f t="shared" si="4"/>
        <v>1676</v>
      </c>
      <c r="F26" s="10">
        <f t="shared" si="4"/>
        <v>1768</v>
      </c>
      <c r="G26" s="10">
        <f t="shared" si="4"/>
        <v>1860</v>
      </c>
      <c r="H26" s="10">
        <f t="shared" si="4"/>
        <v>1952</v>
      </c>
      <c r="I26" s="10">
        <f t="shared" si="4"/>
        <v>1952</v>
      </c>
      <c r="J26" s="10">
        <f t="shared" si="4"/>
        <v>2044</v>
      </c>
      <c r="K26" s="10">
        <f t="shared" si="4"/>
        <v>2044</v>
      </c>
      <c r="L26" s="10">
        <f t="shared" si="4"/>
        <v>2099.2000000000003</v>
      </c>
      <c r="M26" s="10">
        <f t="shared" si="4"/>
        <v>2136</v>
      </c>
      <c r="N26" s="40">
        <f>IF(N23&lt;0,0,N23*80%)-'Cost Calculations'!B31</f>
        <v>10507.2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121A-0E0E-41AA-B0D6-97CD3DD58C5E}">
  <dimension ref="A1:I16"/>
  <sheetViews>
    <sheetView workbookViewId="0"/>
  </sheetViews>
  <sheetFormatPr defaultRowHeight="15.6" x14ac:dyDescent="0.3"/>
  <cols>
    <col min="1" max="1" width="30.5" bestFit="1" customWidth="1"/>
    <col min="2" max="2" width="21.3984375" bestFit="1" customWidth="1"/>
    <col min="4" max="5" width="23.09765625" bestFit="1" customWidth="1"/>
  </cols>
  <sheetData>
    <row r="1" spans="1:9" ht="18" x14ac:dyDescent="0.35">
      <c r="A1" s="4" t="s">
        <v>0</v>
      </c>
      <c r="B1" t="s">
        <v>76</v>
      </c>
    </row>
    <row r="2" spans="1:9" ht="18" x14ac:dyDescent="0.35">
      <c r="A2" s="4" t="s">
        <v>51</v>
      </c>
    </row>
    <row r="3" spans="1:9" ht="18" x14ac:dyDescent="0.35">
      <c r="A3" s="4" t="s">
        <v>80</v>
      </c>
    </row>
    <row r="4" spans="1:9" ht="16.2" thickBot="1" x14ac:dyDescent="0.35"/>
    <row r="5" spans="1:9" x14ac:dyDescent="0.3">
      <c r="B5" s="25"/>
      <c r="C5" s="28">
        <v>2024</v>
      </c>
      <c r="D5" s="28">
        <v>2025</v>
      </c>
      <c r="E5" s="29">
        <v>2026</v>
      </c>
    </row>
    <row r="6" spans="1:9" x14ac:dyDescent="0.3">
      <c r="B6" s="26" t="s">
        <v>52</v>
      </c>
      <c r="C6" s="38">
        <f>'Projected IS'!N7</f>
        <v>128150</v>
      </c>
      <c r="D6" s="38">
        <f>C6*'Projected IS'!AD11+('Projected IS'!B6*12+'Projected IS'!C6*11+'Projected IS'!D6*10+'Projected IS'!E6*9+'Projected IS'!F6*8+'Projected IS'!G6*7+'Projected IS'!H6*6+'Projected IS'!I6*5+'Projected IS'!J6*4+'Projected IS'!K6*3+'Projected IS'!L6*2+'Projected IS'!M6)*'Pricing '!B5*'Projected IS'!AE11</f>
        <v>169811.30000000002</v>
      </c>
      <c r="E6" s="42">
        <f>C6*'Projected IS'!AD11^2+SUM('Projected IS'!B6:M6)*'Pricing '!B5*'Projected IS'!AF11*12+('Projected IS'!B6*12+'Projected IS'!C6*11+'Projected IS'!D6*10+'Projected IS'!E6*9+'Projected IS'!F6*8+'Projected IS'!G6*7+'Projected IS'!H6*6+'Projected IS'!I6*5+'Projected IS'!J6*4+'Projected IS'!K6*3+'Projected IS'!L6*2+'Projected IS'!M6)*'Pricing '!B5*0.8*'Projected IS'!AD11</f>
        <v>231652.26619999995</v>
      </c>
    </row>
    <row r="7" spans="1:9" x14ac:dyDescent="0.3">
      <c r="B7" s="26" t="s">
        <v>45</v>
      </c>
      <c r="C7" s="38">
        <f>'Projected IS'!N11</f>
        <v>58949</v>
      </c>
      <c r="D7" s="38">
        <f>C6*'Projected IS'!AD11*(C7/C6)+('Projected IS'!B6*12+'Projected IS'!C6*11+'Projected IS'!D6*10+'Projected IS'!E6*9+'Projected IS'!F6*8+'Projected IS'!G6*7+'Projected IS'!H6*6+'Projected IS'!I6*5+'Projected IS'!J6*4+'Projected IS'!K6*3+'Projected IS'!L6*2+'Projected IS'!M6)*'Pricing '!B5*'Projected IS'!AE11</f>
        <v>88569.326000000001</v>
      </c>
      <c r="E7" s="42">
        <f>C6*'Projected IS'!AD11^2*(C7/C6)+SUM('Projected IS'!B6:M6)*'Pricing '!B5*'Projected IS'!AF11*12+('Projected IS'!B6*12+'Projected IS'!C6*11+'Projected IS'!D6*10+'Projected IS'!E6*9+'Projected IS'!F6*8+'Projected IS'!G6*7+'Projected IS'!H6*6+'Projected IS'!I6*5+'Projected IS'!J6*4+'Projected IS'!K6*3+'Projected IS'!L6*2+'Projected IS'!M6)*'Pricing '!B5*0.8*'Projected IS'!AD11</f>
        <v>136274.18872399998</v>
      </c>
      <c r="I7" s="49"/>
    </row>
    <row r="8" spans="1:9" x14ac:dyDescent="0.3">
      <c r="B8" s="26" t="s">
        <v>53</v>
      </c>
      <c r="C8" s="38">
        <f>'Projected IS'!N9+'Projected IS'!N21+'Cost Calculations'!B31</f>
        <v>112141</v>
      </c>
      <c r="D8" s="38">
        <f>C6/'BreakEven '!B4*'Projected IS'!AD11*'Cost Calculations'!B11+'Cost Calculations'!B21*12</f>
        <v>112681.974</v>
      </c>
      <c r="E8" s="47">
        <f>C6/'Pricing '!B4*'Projected IS'!AD11^2*'Cost Calculations'!B11+'Cost Calculations'!B21*12</f>
        <v>126818.07747599999</v>
      </c>
      <c r="I8" s="49"/>
    </row>
    <row r="9" spans="1:9" ht="16.2" thickBot="1" x14ac:dyDescent="0.35">
      <c r="B9" s="27" t="s">
        <v>54</v>
      </c>
      <c r="C9" s="45">
        <f>C6-C8</f>
        <v>16009</v>
      </c>
      <c r="D9" s="46">
        <f t="shared" ref="D9:E9" si="0">D6-D8</f>
        <v>57129.326000000015</v>
      </c>
      <c r="E9" s="48">
        <f t="shared" si="0"/>
        <v>104834.18872399996</v>
      </c>
      <c r="I9" s="49"/>
    </row>
    <row r="14" spans="1:9" x14ac:dyDescent="0.3">
      <c r="E14" s="41"/>
      <c r="F14" s="41"/>
      <c r="G14" s="41"/>
    </row>
    <row r="15" spans="1:9" x14ac:dyDescent="0.3">
      <c r="E15" s="41"/>
      <c r="F15" s="41"/>
      <c r="G15" s="41"/>
    </row>
    <row r="16" spans="1:9" x14ac:dyDescent="0.3">
      <c r="E16" s="41"/>
      <c r="F16" s="41"/>
      <c r="G16" s="41"/>
    </row>
  </sheetData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320C4472EF743BD8CD65A1D7AC3A6" ma:contentTypeVersion="5" ma:contentTypeDescription="Create a new document." ma:contentTypeScope="" ma:versionID="02ed59f360c6014c491a3fc92e0d4653">
  <xsd:schema xmlns:xsd="http://www.w3.org/2001/XMLSchema" xmlns:xs="http://www.w3.org/2001/XMLSchema" xmlns:p="http://schemas.microsoft.com/office/2006/metadata/properties" xmlns:ns2="f701619d-f2df-4348-b5ba-1a2e52a1191d" xmlns:ns3="f695ffc6-8401-4794-b6c0-480eb50371ac" targetNamespace="http://schemas.microsoft.com/office/2006/metadata/properties" ma:root="true" ma:fieldsID="1977f77d92705f554ce30046a0182857" ns2:_="" ns3:_="">
    <xsd:import namespace="f701619d-f2df-4348-b5ba-1a2e52a1191d"/>
    <xsd:import namespace="f695ffc6-8401-4794-b6c0-480eb50371a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1619d-f2df-4348-b5ba-1a2e52a119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5ffc6-8401-4794-b6c0-480eb5037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E73453-65C2-4446-81EF-B096A84822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2C17B3-F1A4-4CEC-93E4-228A24489B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25D3C-4A39-4236-8D69-3BAE5FBC5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01619d-f2df-4348-b5ba-1a2e52a1191d"/>
    <ds:schemaRef ds:uri="f695ffc6-8401-4794-b6c0-480eb5037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 Calculations</vt:lpstr>
      <vt:lpstr>Pricing </vt:lpstr>
      <vt:lpstr>Volume </vt:lpstr>
      <vt:lpstr>BreakEven </vt:lpstr>
      <vt:lpstr>Projected IS</vt:lpstr>
      <vt:lpstr>3-years projection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Marwan Al-Farah</cp:lastModifiedBy>
  <cp:revision/>
  <dcterms:created xsi:type="dcterms:W3CDTF">2019-03-18T09:51:04Z</dcterms:created>
  <dcterms:modified xsi:type="dcterms:W3CDTF">2023-09-07T13:56:25Z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0x010100108320C4472EF743BD8CD65A1D7AC3A6</vt:lpwstr>
  </property>
</Properties>
</file>