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BDD\"/>
    </mc:Choice>
  </mc:AlternateContent>
  <xr:revisionPtr revIDLastSave="0" documentId="13_ncr:1_{F6154110-EB02-4B9A-8B23-636737327C0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01" sheetId="5" r:id="rId1"/>
    <sheet name="S02" sheetId="4" r:id="rId2"/>
    <sheet name="S03" sheetId="6" r:id="rId3"/>
    <sheet name="S04" sheetId="7" r:id="rId4"/>
    <sheet name="BDD" sheetId="1" r:id="rId5"/>
  </sheets>
  <externalReferences>
    <externalReference r:id="rId6"/>
    <externalReference r:id="rId7"/>
  </externalReferences>
  <definedNames>
    <definedName name="TACHES">[1]SOURCE!#REF!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7" l="1"/>
  <c r="K34" i="7"/>
  <c r="J34" i="7"/>
  <c r="I34" i="7"/>
  <c r="H34" i="7"/>
  <c r="G34" i="7"/>
  <c r="F34" i="7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Q21" i="7"/>
  <c r="N21" i="7"/>
  <c r="K21" i="7"/>
  <c r="Q20" i="7"/>
  <c r="N20" i="7"/>
  <c r="K20" i="7"/>
  <c r="Q19" i="7"/>
  <c r="N19" i="7"/>
  <c r="K19" i="7"/>
  <c r="Q18" i="7"/>
  <c r="N18" i="7"/>
  <c r="K18" i="7"/>
  <c r="Q17" i="7"/>
  <c r="N17" i="7"/>
  <c r="K17" i="7"/>
  <c r="Q16" i="7"/>
  <c r="N16" i="7"/>
  <c r="K16" i="7"/>
  <c r="Q15" i="7"/>
  <c r="N15" i="7"/>
  <c r="K15" i="7"/>
  <c r="N14" i="7"/>
  <c r="K14" i="7"/>
  <c r="N13" i="7"/>
  <c r="K13" i="7"/>
  <c r="Q12" i="7"/>
  <c r="N12" i="7"/>
  <c r="K12" i="7"/>
  <c r="Q11" i="7"/>
  <c r="N11" i="7"/>
  <c r="K11" i="7"/>
  <c r="Q10" i="7"/>
  <c r="N10" i="7"/>
  <c r="Q9" i="7"/>
  <c r="N9" i="7"/>
  <c r="Q8" i="7"/>
  <c r="N8" i="7"/>
  <c r="Q7" i="7"/>
  <c r="N7" i="7"/>
  <c r="Q6" i="7"/>
  <c r="M6" i="7"/>
  <c r="P5" i="7"/>
  <c r="F2" i="7"/>
  <c r="N34" i="6"/>
  <c r="J34" i="6"/>
  <c r="I34" i="6"/>
  <c r="H34" i="6"/>
  <c r="G34" i="6"/>
  <c r="F34" i="6"/>
  <c r="K34" i="6" s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Q21" i="6"/>
  <c r="N21" i="6"/>
  <c r="K21" i="6"/>
  <c r="Q20" i="6"/>
  <c r="N20" i="6"/>
  <c r="K20" i="6"/>
  <c r="Q19" i="6"/>
  <c r="N19" i="6"/>
  <c r="K19" i="6"/>
  <c r="Q18" i="6"/>
  <c r="N18" i="6"/>
  <c r="K18" i="6"/>
  <c r="Q17" i="6"/>
  <c r="N17" i="6"/>
  <c r="K17" i="6"/>
  <c r="Q16" i="6"/>
  <c r="N16" i="6"/>
  <c r="K16" i="6"/>
  <c r="Q15" i="6"/>
  <c r="N15" i="6"/>
  <c r="K15" i="6"/>
  <c r="N14" i="6"/>
  <c r="K14" i="6"/>
  <c r="N13" i="6"/>
  <c r="K13" i="6"/>
  <c r="Q12" i="6"/>
  <c r="N12" i="6"/>
  <c r="K12" i="6"/>
  <c r="Q11" i="6"/>
  <c r="N11" i="6"/>
  <c r="K11" i="6"/>
  <c r="Q10" i="6"/>
  <c r="N10" i="6"/>
  <c r="Q9" i="6"/>
  <c r="N9" i="6"/>
  <c r="Q8" i="6"/>
  <c r="N8" i="6"/>
  <c r="Q7" i="6"/>
  <c r="N7" i="6"/>
  <c r="Q6" i="6"/>
  <c r="M6" i="6"/>
  <c r="P5" i="6"/>
  <c r="F2" i="6"/>
  <c r="N34" i="5"/>
  <c r="J34" i="5"/>
  <c r="I34" i="5"/>
  <c r="H34" i="5"/>
  <c r="G34" i="5"/>
  <c r="F34" i="5"/>
  <c r="K34" i="5" s="1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Q20" i="5"/>
  <c r="N20" i="5"/>
  <c r="K20" i="5"/>
  <c r="Q19" i="5"/>
  <c r="N19" i="5"/>
  <c r="K19" i="5"/>
  <c r="Q18" i="5"/>
  <c r="N18" i="5"/>
  <c r="K18" i="5"/>
  <c r="Q17" i="5"/>
  <c r="N17" i="5"/>
  <c r="K17" i="5"/>
  <c r="Q16" i="5"/>
  <c r="N16" i="5"/>
  <c r="K16" i="5"/>
  <c r="Q15" i="5"/>
  <c r="N15" i="5"/>
  <c r="K15" i="5"/>
  <c r="N14" i="5"/>
  <c r="K14" i="5"/>
  <c r="N13" i="5"/>
  <c r="K13" i="5"/>
  <c r="Q12" i="5"/>
  <c r="N12" i="5"/>
  <c r="K12" i="5"/>
  <c r="Q11" i="5"/>
  <c r="N11" i="5"/>
  <c r="K11" i="5"/>
  <c r="Q10" i="5"/>
  <c r="N10" i="5"/>
  <c r="Q9" i="5"/>
  <c r="N9" i="5"/>
  <c r="Q8" i="5"/>
  <c r="N8" i="5"/>
  <c r="Q7" i="5"/>
  <c r="N7" i="5"/>
  <c r="Q6" i="5"/>
  <c r="M6" i="5"/>
  <c r="P5" i="5"/>
  <c r="F2" i="5"/>
  <c r="F2" i="4" l="1"/>
  <c r="M6" i="4"/>
  <c r="P5" i="4"/>
  <c r="Q12" i="4"/>
  <c r="Q11" i="4"/>
  <c r="Q10" i="4"/>
  <c r="Q9" i="4"/>
  <c r="Q8" i="4"/>
  <c r="Q7" i="4"/>
  <c r="Q6" i="4"/>
  <c r="Q21" i="4"/>
  <c r="Q20" i="4"/>
  <c r="Q19" i="4"/>
  <c r="Q18" i="4"/>
  <c r="Q17" i="4"/>
  <c r="Q16" i="4"/>
  <c r="Q1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J34" i="4"/>
  <c r="I34" i="4"/>
  <c r="H34" i="4"/>
  <c r="G34" i="4"/>
  <c r="F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A5" i="1"/>
  <c r="A4" i="1"/>
  <c r="K34" i="4" l="1"/>
  <c r="A32" i="1"/>
  <c r="A31" i="1"/>
  <c r="A30" i="1"/>
  <c r="A29" i="1"/>
  <c r="A28" i="1"/>
  <c r="A27" i="1"/>
  <c r="A26" i="1"/>
  <c r="A25" i="1"/>
  <c r="A24" i="1"/>
  <c r="A23" i="1"/>
  <c r="A22" i="1"/>
  <c r="A21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<sst xmlns="http://schemas.openxmlformats.org/spreadsheetml/2006/main" count="297" uniqueCount="68">
  <si>
    <t>ATTENTE</t>
  </si>
  <si>
    <t>PANNE INFORMATIQUE</t>
  </si>
  <si>
    <t>CARLINGAGE</t>
  </si>
  <si>
    <t>STRUCTURE</t>
  </si>
  <si>
    <t>REUNION</t>
  </si>
  <si>
    <t>GESTION PROJET</t>
  </si>
  <si>
    <t>FORMATION</t>
  </si>
  <si>
    <t>SYNTHESE FONCTION AUTRE</t>
  </si>
  <si>
    <t>SYNTHESE FONCTION CMN</t>
  </si>
  <si>
    <t>24 INDUS</t>
  </si>
  <si>
    <t>24 SDD</t>
  </si>
  <si>
    <t>23 INDUS</t>
  </si>
  <si>
    <t>TOTAL</t>
  </si>
  <si>
    <t>23 SDD</t>
  </si>
  <si>
    <t>22 INDUS</t>
  </si>
  <si>
    <t>22 SDD</t>
  </si>
  <si>
    <t>17 INDUS</t>
  </si>
  <si>
    <t>17 SDD</t>
  </si>
  <si>
    <t>16H INDUS</t>
  </si>
  <si>
    <t>16H SDD</t>
  </si>
  <si>
    <t>16B INDUS</t>
  </si>
  <si>
    <t>16B SDD</t>
  </si>
  <si>
    <t>15H INDUS</t>
  </si>
  <si>
    <t>15H SDD</t>
  </si>
  <si>
    <t>15B INDUS</t>
  </si>
  <si>
    <t>15B SDD</t>
  </si>
  <si>
    <t>14H INDUS</t>
  </si>
  <si>
    <t>14H SDD</t>
  </si>
  <si>
    <t>14B INDUS</t>
  </si>
  <si>
    <t>14B SDD</t>
  </si>
  <si>
    <t>09 INDUS</t>
  </si>
  <si>
    <t>09 SDD</t>
  </si>
  <si>
    <t>08 INDUS</t>
  </si>
  <si>
    <t>08 SDD</t>
  </si>
  <si>
    <t>07 INDUS</t>
  </si>
  <si>
    <t>07 SDD</t>
  </si>
  <si>
    <t>06 INDUS</t>
  </si>
  <si>
    <t>TACHES</t>
  </si>
  <si>
    <t>ENSEMBLE</t>
  </si>
  <si>
    <t>FONCTION</t>
  </si>
  <si>
    <t>PROJET</t>
  </si>
  <si>
    <t>06 SDD</t>
  </si>
  <si>
    <t xml:space="preserve">VENDREDI </t>
  </si>
  <si>
    <t xml:space="preserve">JEUDI </t>
  </si>
  <si>
    <t>MERCREDI</t>
  </si>
  <si>
    <t>MARDI</t>
  </si>
  <si>
    <t>LUNDI</t>
  </si>
  <si>
    <t>SYNTHESE ENSEMBLE CMN</t>
  </si>
  <si>
    <t>SYNTHESE SEMAINE</t>
  </si>
  <si>
    <t>Date:</t>
  </si>
  <si>
    <t>Tanguy MONFORT</t>
  </si>
  <si>
    <t>Nom: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</si>
  <si>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</si>
  <si>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</si>
  <si>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</si>
  <si>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</si>
  <si>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</si>
  <si>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</si>
  <si>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</si>
  <si>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Semaine:</t>
  </si>
  <si>
    <t>S02</t>
  </si>
  <si>
    <t>Du 08 au 12 Janvier 2024</t>
  </si>
  <si>
    <t>S01</t>
  </si>
  <si>
    <t>Du 01 au 05 Janvier 2024</t>
  </si>
  <si>
    <t>S03</t>
  </si>
  <si>
    <t>Du 15 au 19 Janvier 2024</t>
  </si>
  <si>
    <t>S04</t>
  </si>
  <si>
    <t>Du 22 au 26 Janvier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</si>
</sst>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Up"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06B0"/>
        <bgColor indexed="64"/>
      </patternFill>
    </fill>
    <fill>
      <patternFill patternType="solid">
        <fgColor rgb="FFFF67F8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5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7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3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/>
    <xf numFmtId="0" fontId="0" fillId="0" borderId="21" xfId="0" applyBorder="1"/>
    <xf numFmtId="0" fontId="0" fillId="0" borderId="12" xfId="0" applyBorder="1" applyAlignment="1">
      <alignment horizontal="left"/>
    </xf>
    <xf numFmtId="0" fontId="0" fillId="0" borderId="41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0" fillId="3" borderId="28" xfId="0" applyFill="1" applyBorder="1" applyAlignment="1">
      <alignment horizontal="center" vertical="center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8" fontId="0" fillId="3" borderId="2" xfId="0" applyNumberFormat="1" applyFill="1" applyBorder="1" applyAlignment="1" applyProtection="1">
      <alignment horizontal="center" vertical="center"/>
      <protection locked="0"/>
    </xf>
    <xf numFmtId="8" fontId="0" fillId="3" borderId="26" xfId="0" applyNumberFormat="1" applyFill="1" applyBorder="1" applyAlignment="1" applyProtection="1">
      <alignment horizontal="center" vertical="center"/>
      <protection locked="0"/>
    </xf>
    <xf numFmtId="8" fontId="0" fillId="3" borderId="25" xfId="0" applyNumberFormat="1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 applyProtection="1">
      <alignment horizontal="center" vertical="center"/>
      <protection locked="0"/>
    </xf>
    <xf numFmtId="0" fontId="0" fillId="3" borderId="28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1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0" fillId="3" borderId="26" xfId="0" applyFill="1" applyBorder="1" applyAlignment="1" applyProtection="1">
      <alignment horizontal="center" vertical="center"/>
      <protection locked="0"/>
    </xf>
    <xf numFmtId="49" fontId="0" fillId="0" borderId="40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7F8"/>
      <color rgb="FFD80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608AC9-801C-4971-9446-AC94ECD87F2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23A1EA-73FF-4376-9C49-4213EDEDE6C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B65F62-994A-416F-8827-6CD2DD727CB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93807C-5A00-4302-96D9-11E16C4979A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COLLAB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6991-B5F8-43B8-9FD9-CFB2E137D67C}">
  <sheetPr codeName="Feuil3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1.6" thickBot="1" x14ac:dyDescent="0.45">
      <c r="A2" s="49"/>
      <c r="B2" s="49"/>
      <c r="C2" s="49"/>
      <c r="D2" s="49"/>
      <c r="E2" s="49"/>
      <c r="F2" s="93" t="str">
        <f>"FEUILLE DE POINTAGE - " &amp; C6</f>
        <v>FEUILLE DE POINTAGE - Tanguy MONFORT</v>
      </c>
      <c r="G2" s="94"/>
      <c r="H2" s="94"/>
      <c r="I2" s="94"/>
      <c r="J2" s="94"/>
      <c r="K2" s="94"/>
      <c r="L2" s="94"/>
      <c r="M2" s="94"/>
      <c r="N2" s="95"/>
      <c r="O2" s="49"/>
      <c r="P2" s="49"/>
      <c r="Q2" s="49"/>
      <c r="R2" s="49"/>
      <c r="S2" s="49"/>
      <c r="T2" s="49"/>
      <c r="U2" s="49"/>
    </row>
    <row r="3" spans="1:21" ht="21" x14ac:dyDescent="0.4">
      <c r="A3" s="49"/>
      <c r="B3" s="49"/>
      <c r="C3" s="49"/>
      <c r="D3" s="49"/>
      <c r="E3" s="49"/>
      <c r="F3" s="50"/>
      <c r="G3" s="50"/>
      <c r="H3" s="92"/>
      <c r="I3" s="92"/>
      <c r="J3" s="92"/>
      <c r="K3" s="92"/>
      <c r="L3" s="92"/>
      <c r="M3" s="92"/>
      <c r="N3" s="92"/>
      <c r="O3" s="49"/>
      <c r="P3" s="49"/>
      <c r="Q3" s="49"/>
      <c r="R3" s="49"/>
      <c r="S3" s="49"/>
      <c r="T3" s="49"/>
      <c r="U3" s="49"/>
    </row>
    <row r="4" spans="1:21" ht="15" thickBo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ht="16.2" thickBot="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96" t="s">
        <v>48</v>
      </c>
      <c r="N5" s="97"/>
      <c r="O5" s="49"/>
      <c r="P5" s="98" t="str">
        <f>"SYNTHESE FONCTION " &amp; BDD!A3</f>
        <v xml:space="preserve">SYNTHESE FONCTION </v>
      </c>
      <c r="Q5" s="99"/>
      <c r="R5" s="49"/>
      <c r="S5" s="49"/>
      <c r="T5" s="49"/>
      <c r="U5" s="49"/>
    </row>
    <row r="6" spans="1:21" ht="15" thickBot="1" x14ac:dyDescent="0.35">
      <c r="A6" s="49"/>
      <c r="B6" s="88" t="s">
        <v>51</v>
      </c>
      <c r="C6" s="51" t="s">
        <v>50</v>
      </c>
      <c r="D6" s="49"/>
      <c r="E6" s="49"/>
      <c r="F6" s="49"/>
      <c r="G6" s="49"/>
      <c r="H6" s="49"/>
      <c r="I6" s="49"/>
      <c r="J6" s="49"/>
      <c r="K6" s="49"/>
      <c r="L6" s="49"/>
      <c r="M6" s="98" t="str">
        <f>"SYNTHESE ENSEMBLE " &amp; BDD!A3</f>
        <v xml:space="preserve">SYNTHESE ENSEMBLE </v>
      </c>
      <c r="N6" s="99"/>
      <c r="O6" s="49"/>
      <c r="P6" s="52" t="s">
        <v>6</v>
      </c>
      <c r="Q6" s="53">
        <f>SUMIFS($K$11:$K$33,$B$11:$B$33,BDD!A3,$C$11:$C$33,"=FORMATION")</f>
        <v>0</v>
      </c>
      <c r="R6" s="49"/>
      <c r="S6" s="49"/>
      <c r="T6" s="49"/>
      <c r="U6" s="49"/>
    </row>
    <row r="7" spans="1:21" x14ac:dyDescent="0.3">
      <c r="A7" s="49"/>
      <c r="B7" s="88" t="s">
        <v>59</v>
      </c>
      <c r="C7" s="51" t="s">
        <v>62</v>
      </c>
      <c r="D7" s="49"/>
      <c r="E7" s="49"/>
      <c r="F7" s="49"/>
      <c r="G7" s="49"/>
      <c r="H7" s="49"/>
      <c r="I7" s="49"/>
      <c r="J7" s="49"/>
      <c r="K7" s="49"/>
      <c r="L7" s="49"/>
      <c r="M7" s="52" t="s">
        <v>41</v>
      </c>
      <c r="N7" s="53">
        <f>SUMIFS($K$11:$K$33,$D$11:$D$33,"=06",$E$11:$E$33,"=SDD")</f>
        <v>0</v>
      </c>
      <c r="O7" s="49"/>
      <c r="P7" s="54" t="s">
        <v>5</v>
      </c>
      <c r="Q7" s="55">
        <f>SUMIFS($K$11:$K$33,$B$11:$B$33,BDD!A3,$C$11:$C$33,"=GESTION PROJET")</f>
        <v>0</v>
      </c>
      <c r="R7" s="49"/>
      <c r="S7" s="49"/>
      <c r="T7" s="49"/>
      <c r="U7" s="49"/>
    </row>
    <row r="8" spans="1:21" ht="15" thickBot="1" x14ac:dyDescent="0.35">
      <c r="A8" s="49"/>
      <c r="B8" s="88" t="s">
        <v>49</v>
      </c>
      <c r="C8" s="51" t="s">
        <v>63</v>
      </c>
      <c r="D8" s="49"/>
      <c r="E8" s="49"/>
      <c r="F8" s="49"/>
      <c r="G8" s="49"/>
      <c r="H8" s="49"/>
      <c r="I8" s="49"/>
      <c r="J8" s="49"/>
      <c r="K8" s="49"/>
      <c r="L8" s="49"/>
      <c r="M8" s="68" t="s">
        <v>36</v>
      </c>
      <c r="N8" s="69">
        <f>SUMIFS($K$11:$K$33,$D$11:$D$33,"=06",$E$11:$E$33,"=INDUS")</f>
        <v>0</v>
      </c>
      <c r="O8" s="49"/>
      <c r="P8" s="54" t="s">
        <v>4</v>
      </c>
      <c r="Q8" s="55">
        <f>SUMIFS($K$11:$K$33,$B$11:$B$33,BDD!A3,$C$11:$C$33,"=REUNION")</f>
        <v>0</v>
      </c>
      <c r="R8" s="49"/>
      <c r="S8" s="49"/>
      <c r="T8" s="49"/>
      <c r="U8" s="49"/>
    </row>
    <row r="9" spans="1:21" ht="15" thickBot="1" x14ac:dyDescent="0.35">
      <c r="A9" s="49"/>
      <c r="B9" s="49"/>
      <c r="C9" s="49"/>
      <c r="D9" s="49"/>
      <c r="E9" s="49"/>
      <c r="F9" s="83" t="s">
        <v>46</v>
      </c>
      <c r="G9" s="83" t="s">
        <v>45</v>
      </c>
      <c r="H9" s="83" t="s">
        <v>44</v>
      </c>
      <c r="I9" s="83" t="s">
        <v>43</v>
      </c>
      <c r="J9" s="84" t="s">
        <v>42</v>
      </c>
      <c r="K9" s="81" t="s">
        <v>12</v>
      </c>
      <c r="L9" s="49"/>
      <c r="M9" s="52" t="s">
        <v>35</v>
      </c>
      <c r="N9" s="53">
        <f>SUMIFS($K$11:$K$33,$D$11:$D$33,"=07",$E$11:$E$33,"=SDD")</f>
        <v>0</v>
      </c>
      <c r="O9" s="49"/>
      <c r="P9" s="54" t="s">
        <v>3</v>
      </c>
      <c r="Q9" s="55">
        <f>SUMIFS($K$11:$K$33,$B$11:$B$33,BDD!A3,$C$11:$C$33,"=STRUCTURE")</f>
        <v>0</v>
      </c>
      <c r="R9" s="49"/>
      <c r="S9" s="49"/>
      <c r="T9" s="49"/>
      <c r="U9" s="49"/>
    </row>
    <row r="10" spans="1:21" ht="15" thickBot="1" x14ac:dyDescent="0.35">
      <c r="A10" s="49"/>
      <c r="B10" s="85" t="s">
        <v>40</v>
      </c>
      <c r="C10" s="86" t="s">
        <v>39</v>
      </c>
      <c r="D10" s="86" t="s">
        <v>38</v>
      </c>
      <c r="E10" s="87" t="s">
        <v>37</v>
      </c>
      <c r="F10" s="13"/>
      <c r="G10" s="12"/>
      <c r="H10" s="12"/>
      <c r="I10" s="12"/>
      <c r="J10" s="11"/>
      <c r="K10" s="10"/>
      <c r="L10" s="49"/>
      <c r="M10" s="68" t="s">
        <v>34</v>
      </c>
      <c r="N10" s="69">
        <f>SUMIFS($K$11:$K$33,$D$11:$D$33,"=07",$E$11:$E$33,"=INDUS")</f>
        <v>0</v>
      </c>
      <c r="O10" s="49"/>
      <c r="P10" s="58" t="s">
        <v>2</v>
      </c>
      <c r="Q10" s="59">
        <f>SUMIFS($K$11:$K$33,$B$11:$B$33,BDD!A3,$C$11:$C$33,"=CARLINGAGE")</f>
        <v>0</v>
      </c>
      <c r="R10" s="49"/>
      <c r="S10" s="49"/>
      <c r="T10" s="49"/>
      <c r="U10" s="49"/>
    </row>
    <row r="11" spans="1:21" x14ac:dyDescent="0.3">
      <c r="A11" s="49"/>
      <c r="B11" s="60"/>
      <c r="C11" s="61"/>
      <c r="D11" s="89"/>
      <c r="E11" s="62"/>
      <c r="F11" s="63"/>
      <c r="G11" s="64"/>
      <c r="H11" s="64"/>
      <c r="I11" s="64"/>
      <c r="J11" s="65"/>
      <c r="K11" s="75">
        <f t="shared" ref="K11:K33" si="0">SUM(F11:J11)</f>
        <v>0</v>
      </c>
      <c r="L11" s="49"/>
      <c r="M11" s="52" t="s">
        <v>33</v>
      </c>
      <c r="N11" s="53">
        <f>SUMIFS($K$11:$K$33,$D$11:$D$33,"=08",$E$11:$E$33,"=SDD")</f>
        <v>0</v>
      </c>
      <c r="O11" s="49"/>
      <c r="P11" s="58" t="s">
        <v>1</v>
      </c>
      <c r="Q11" s="59">
        <f>SUMIFS($K$11:$K$33,$B$11:$B$33,BDD!A3,$C$11:$C$33,"=PANNE INFORMATIQUE")</f>
        <v>0</v>
      </c>
      <c r="R11" s="49"/>
      <c r="S11" s="49"/>
      <c r="T11" s="49"/>
      <c r="U11" s="49"/>
    </row>
    <row r="12" spans="1:21" ht="15" thickBot="1" x14ac:dyDescent="0.35">
      <c r="A12" s="49"/>
      <c r="B12" s="60"/>
      <c r="C12" s="61"/>
      <c r="D12" s="89"/>
      <c r="E12" s="62"/>
      <c r="F12" s="63"/>
      <c r="G12" s="64"/>
      <c r="H12" s="64"/>
      <c r="I12" s="64"/>
      <c r="J12" s="65"/>
      <c r="K12" s="75">
        <f t="shared" si="0"/>
        <v>0</v>
      </c>
      <c r="L12" s="49"/>
      <c r="M12" s="68" t="s">
        <v>32</v>
      </c>
      <c r="N12" s="69">
        <f>SUMIFS($K$11:$K$33,$D$11:$D$33,"=08",$E$11:$E$33,"=INDUS")</f>
        <v>0</v>
      </c>
      <c r="O12" s="49"/>
      <c r="P12" s="70" t="s">
        <v>0</v>
      </c>
      <c r="Q12" s="71">
        <f>SUMIFS($K$11:$K$33,$B$11:$B$33,BDD!A3,$C$11:$C$33,"=ATTENTE")</f>
        <v>0</v>
      </c>
      <c r="R12" s="49"/>
      <c r="S12" s="49"/>
      <c r="T12" s="49"/>
      <c r="U12" s="49"/>
    </row>
    <row r="13" spans="1:21" ht="15" thickBot="1" x14ac:dyDescent="0.35">
      <c r="A13" s="49"/>
      <c r="B13" s="60"/>
      <c r="C13" s="61"/>
      <c r="D13" s="89"/>
      <c r="E13" s="62"/>
      <c r="F13" s="63"/>
      <c r="G13" s="64"/>
      <c r="H13" s="64"/>
      <c r="I13" s="64"/>
      <c r="J13" s="65"/>
      <c r="K13" s="75">
        <f t="shared" si="0"/>
        <v>0</v>
      </c>
      <c r="L13" s="49"/>
      <c r="M13" s="52" t="s">
        <v>31</v>
      </c>
      <c r="N13" s="53">
        <f>SUMIFS($K$11:$K$33,$D$11:$D$33,"=09",$E$11:$E$33,"=SDD")</f>
        <v>0</v>
      </c>
      <c r="O13" s="49"/>
      <c r="P13" s="49"/>
      <c r="Q13" s="49"/>
      <c r="R13" s="49"/>
      <c r="S13" s="49"/>
      <c r="T13" s="49"/>
      <c r="U13" s="49"/>
    </row>
    <row r="14" spans="1:21" ht="15" thickBot="1" x14ac:dyDescent="0.35">
      <c r="A14" s="49"/>
      <c r="B14" s="60"/>
      <c r="C14" s="61"/>
      <c r="D14" s="89"/>
      <c r="E14" s="62"/>
      <c r="F14" s="63"/>
      <c r="G14" s="64"/>
      <c r="H14" s="64"/>
      <c r="I14" s="64"/>
      <c r="J14" s="65"/>
      <c r="K14" s="75">
        <f t="shared" si="0"/>
        <v>0</v>
      </c>
      <c r="L14" s="49"/>
      <c r="M14" s="56" t="s">
        <v>30</v>
      </c>
      <c r="N14" s="57">
        <f>SUMIFS($K$11:$K$33,$D$11:$D$33,"=09",$E$11:$E$33,"=INDUS")</f>
        <v>0</v>
      </c>
      <c r="O14" s="49"/>
      <c r="P14" s="100" t="s">
        <v>7</v>
      </c>
      <c r="Q14" s="101"/>
      <c r="R14" s="49"/>
      <c r="S14" s="49"/>
      <c r="T14" s="49"/>
      <c r="U14" s="49"/>
    </row>
    <row r="15" spans="1:21" x14ac:dyDescent="0.3">
      <c r="A15" s="49"/>
      <c r="B15" s="60"/>
      <c r="C15" s="61"/>
      <c r="D15" s="89"/>
      <c r="E15" s="62"/>
      <c r="F15" s="63"/>
      <c r="G15" s="64"/>
      <c r="H15" s="64"/>
      <c r="I15" s="64"/>
      <c r="J15" s="65"/>
      <c r="K15" s="75">
        <f t="shared" si="0"/>
        <v>0</v>
      </c>
      <c r="L15" s="49"/>
      <c r="M15" s="66" t="s">
        <v>29</v>
      </c>
      <c r="N15" s="53">
        <f>SUMIFS($K$11:$K$33,$D$11:$D$33,"=14B",$E$11:$E$33,"=SDD")</f>
        <v>0</v>
      </c>
      <c r="O15" s="49"/>
      <c r="P15" s="66" t="s">
        <v>6</v>
      </c>
      <c r="Q15" s="67">
        <f>SUMIFS($K$11:$K$33,$B$11:$B$33,"=AUTRE",$C$11:$C$33,"=FORMATION")</f>
        <v>0</v>
      </c>
      <c r="R15" s="49"/>
      <c r="S15" s="49"/>
      <c r="T15" s="49"/>
      <c r="U15" s="49"/>
    </row>
    <row r="16" spans="1:21" ht="15" thickBot="1" x14ac:dyDescent="0.35">
      <c r="A16" s="49"/>
      <c r="B16" s="60"/>
      <c r="C16" s="61"/>
      <c r="D16" s="89"/>
      <c r="E16" s="62"/>
      <c r="F16" s="63"/>
      <c r="G16" s="64"/>
      <c r="H16" s="64"/>
      <c r="I16" s="64"/>
      <c r="J16" s="65"/>
      <c r="K16" s="75">
        <f t="shared" si="0"/>
        <v>0</v>
      </c>
      <c r="L16" s="49"/>
      <c r="M16" s="56" t="s">
        <v>28</v>
      </c>
      <c r="N16" s="69">
        <f>SUMIFS($K$11:$K$33,$D$11:$D$33,"=14B",$E$11:$E$33,"=INDUS")</f>
        <v>0</v>
      </c>
      <c r="O16" s="49"/>
      <c r="P16" s="54" t="s">
        <v>5</v>
      </c>
      <c r="Q16" s="55">
        <f>SUMIFS($K$11:$K$33,$B$11:$B$33,"=AUTRE",$C$11:$C$33,"=GESTION PROJET")</f>
        <v>0</v>
      </c>
      <c r="R16" s="49"/>
      <c r="S16" s="49"/>
      <c r="T16" s="49"/>
      <c r="U16" s="49"/>
    </row>
    <row r="17" spans="1:21" x14ac:dyDescent="0.3">
      <c r="A17" s="49"/>
      <c r="B17" s="60"/>
      <c r="C17" s="61"/>
      <c r="D17" s="89"/>
      <c r="E17" s="62"/>
      <c r="F17" s="63"/>
      <c r="G17" s="64"/>
      <c r="H17" s="64"/>
      <c r="I17" s="64"/>
      <c r="J17" s="65"/>
      <c r="K17" s="75">
        <f t="shared" si="0"/>
        <v>0</v>
      </c>
      <c r="L17" s="49"/>
      <c r="M17" s="52" t="s">
        <v>27</v>
      </c>
      <c r="N17" s="53">
        <f>SUMIFS($K$11:$K$33,$D$11:$D$33,"=14H",$E$11:$E$33,"=SDD")</f>
        <v>0</v>
      </c>
      <c r="O17" s="49"/>
      <c r="P17" s="54" t="s">
        <v>4</v>
      </c>
      <c r="Q17" s="55">
        <f>SUMIFS($K$11:$K$33,$B$11:$B$33,"=AUTRE",$C$11:$C$33,"=REUNION")</f>
        <v>0</v>
      </c>
      <c r="R17" s="49"/>
      <c r="S17" s="49"/>
      <c r="T17" s="49"/>
      <c r="U17" s="49"/>
    </row>
    <row r="18" spans="1:21" ht="15" thickBot="1" x14ac:dyDescent="0.35">
      <c r="A18" s="49"/>
      <c r="B18" s="60"/>
      <c r="C18" s="61"/>
      <c r="D18" s="89"/>
      <c r="E18" s="62"/>
      <c r="F18" s="63"/>
      <c r="G18" s="64"/>
      <c r="H18" s="64"/>
      <c r="I18" s="64"/>
      <c r="J18" s="65"/>
      <c r="K18" s="75">
        <f t="shared" si="0"/>
        <v>0</v>
      </c>
      <c r="L18" s="49"/>
      <c r="M18" s="56" t="s">
        <v>26</v>
      </c>
      <c r="N18" s="69">
        <f>SUMIFS($K$11:$K$33,$D$11:$D$33,"=14H",$E$11:$E$33,"=INDUS")</f>
        <v>0</v>
      </c>
      <c r="O18" s="49"/>
      <c r="P18" s="54" t="s">
        <v>3</v>
      </c>
      <c r="Q18" s="55">
        <f>SUMIFS($K$11:$K$33,$B$11:$B$33,"=AUTRE",$C$11:$C$33,"=STRUCTURE")</f>
        <v>0</v>
      </c>
      <c r="R18" s="49"/>
      <c r="S18" s="49"/>
      <c r="T18" s="49"/>
      <c r="U18" s="49"/>
    </row>
    <row r="19" spans="1:21" x14ac:dyDescent="0.3">
      <c r="A19" s="49"/>
      <c r="B19" s="60"/>
      <c r="C19" s="61"/>
      <c r="D19" s="89"/>
      <c r="E19" s="62"/>
      <c r="F19" s="63"/>
      <c r="G19" s="64"/>
      <c r="H19" s="64"/>
      <c r="I19" s="64"/>
      <c r="J19" s="65"/>
      <c r="K19" s="75">
        <f t="shared" si="0"/>
        <v>0</v>
      </c>
      <c r="L19" s="49"/>
      <c r="M19" s="52" t="s">
        <v>25</v>
      </c>
      <c r="N19" s="53">
        <f>SUMIFS($K$11:$K$33,$D$11:$D$33,"=15B",$E$11:$E$33,"=SDD")</f>
        <v>0</v>
      </c>
      <c r="O19" s="49"/>
      <c r="P19" s="58" t="s">
        <v>2</v>
      </c>
      <c r="Q19" s="55">
        <f>SUMIFS($K$11:$K$33,$B$11:$B$33,"=AUTRE",$C$11:$C$33,"=CARLINGAGE")</f>
        <v>0</v>
      </c>
      <c r="R19" s="49"/>
      <c r="S19" s="49"/>
      <c r="T19" s="49"/>
      <c r="U19" s="49"/>
    </row>
    <row r="20" spans="1:21" ht="15" thickBot="1" x14ac:dyDescent="0.35">
      <c r="A20" s="49"/>
      <c r="B20" s="60"/>
      <c r="C20" s="61"/>
      <c r="D20" s="89"/>
      <c r="E20" s="62"/>
      <c r="F20" s="63"/>
      <c r="G20" s="64"/>
      <c r="H20" s="64"/>
      <c r="I20" s="64"/>
      <c r="J20" s="65"/>
      <c r="K20" s="75">
        <f t="shared" si="0"/>
        <v>0</v>
      </c>
      <c r="L20" s="49"/>
      <c r="M20" s="56" t="s">
        <v>24</v>
      </c>
      <c r="N20" s="69">
        <f>SUMIFS($K$11:$K$33,$D$11:$D$33,"=15B",$E$11:$E$33,"=INDUS")</f>
        <v>0</v>
      </c>
      <c r="O20" s="49"/>
      <c r="P20" s="58" t="s">
        <v>1</v>
      </c>
      <c r="Q20" s="55">
        <f>SUMIFS($K$11:$K$33,$B$11:$B$33,"=AUTRE",$C$11:$C$33,"=PANNE INFORMATIQUE")</f>
        <v>0</v>
      </c>
      <c r="R20" s="49"/>
      <c r="S20" s="49"/>
      <c r="T20" s="49"/>
      <c r="U20" s="49"/>
    </row>
    <row r="21" spans="1:21" ht="15" thickBot="1" x14ac:dyDescent="0.35">
      <c r="A21" s="49"/>
      <c r="B21" s="60"/>
      <c r="C21" s="61"/>
      <c r="D21" s="89"/>
      <c r="E21" s="62"/>
      <c r="F21" s="63"/>
      <c r="G21" s="64"/>
      <c r="H21" s="64"/>
      <c r="I21" s="64"/>
      <c r="J21" s="65"/>
      <c r="K21" s="75">
        <f t="shared" si="0"/>
        <v>0</v>
      </c>
      <c r="L21" s="49"/>
      <c r="M21" s="52" t="s">
        <v>23</v>
      </c>
      <c r="N21" s="53">
        <f>SUMIFS($K$11:$K$33,$D$11:$D$33,"=15H",$E$11:$E$33,"=SDD")</f>
        <v>0</v>
      </c>
      <c r="O21" s="49"/>
      <c r="P21" s="70" t="s">
        <v>0</v>
      </c>
      <c r="Q21" s="57">
        <f>SUMIFS($K$11:$K$33,$B$11:$B$33,"=AUTRE",$C$11:$C$33,"=ATTENTE")</f>
        <v>0</v>
      </c>
      <c r="R21" s="49"/>
      <c r="S21" s="49"/>
      <c r="T21" s="49"/>
      <c r="U21" s="49"/>
    </row>
    <row r="22" spans="1:21" ht="15" thickBot="1" x14ac:dyDescent="0.35">
      <c r="A22" s="49"/>
      <c r="B22" s="60"/>
      <c r="C22" s="61"/>
      <c r="D22" s="89"/>
      <c r="E22" s="62"/>
      <c r="F22" s="63"/>
      <c r="G22" s="64"/>
      <c r="H22" s="64"/>
      <c r="I22" s="64"/>
      <c r="J22" s="65"/>
      <c r="K22" s="75">
        <f t="shared" si="0"/>
        <v>0</v>
      </c>
      <c r="L22" s="49"/>
      <c r="M22" s="56" t="s">
        <v>22</v>
      </c>
      <c r="N22" s="57">
        <f>SUMIFS($K$11:$K$33,$D$11:$D$33,"=15H",$E$11:$E$33,"=INDUS")</f>
        <v>0</v>
      </c>
      <c r="O22" s="49"/>
      <c r="P22" s="49"/>
      <c r="Q22" s="49"/>
      <c r="R22" s="49"/>
      <c r="S22" s="49"/>
      <c r="T22" s="49"/>
      <c r="U22" s="49"/>
    </row>
    <row r="23" spans="1:21" x14ac:dyDescent="0.3">
      <c r="A23" s="49"/>
      <c r="B23" s="60"/>
      <c r="C23" s="61"/>
      <c r="D23" s="89"/>
      <c r="E23" s="62"/>
      <c r="F23" s="63"/>
      <c r="G23" s="64"/>
      <c r="H23" s="64"/>
      <c r="I23" s="64"/>
      <c r="J23" s="65"/>
      <c r="K23" s="75">
        <f t="shared" si="0"/>
        <v>0</v>
      </c>
      <c r="L23" s="49"/>
      <c r="M23" s="52" t="s">
        <v>21</v>
      </c>
      <c r="N23" s="53">
        <f>SUMIFS($K$11:$K$33,$D$11:$D$33,"=16B",$E$11:$E$33,"=SDD")</f>
        <v>0</v>
      </c>
      <c r="O23" s="49"/>
      <c r="P23" s="49"/>
      <c r="Q23" s="49"/>
      <c r="R23" s="49"/>
      <c r="S23" s="49"/>
      <c r="T23" s="49"/>
      <c r="U23" s="49"/>
    </row>
    <row r="24" spans="1:21" ht="15" thickBot="1" x14ac:dyDescent="0.35">
      <c r="A24" s="49"/>
      <c r="B24" s="60"/>
      <c r="C24" s="61"/>
      <c r="D24" s="89"/>
      <c r="E24" s="62"/>
      <c r="F24" s="63"/>
      <c r="G24" s="64"/>
      <c r="H24" s="64"/>
      <c r="I24" s="64"/>
      <c r="J24" s="65"/>
      <c r="K24" s="75">
        <f t="shared" si="0"/>
        <v>0</v>
      </c>
      <c r="L24" s="49"/>
      <c r="M24" s="56" t="s">
        <v>20</v>
      </c>
      <c r="N24" s="69">
        <f>SUMIFS($K$11:$K$33,$D$11:$D$33,"=16B",$E$11:$E$33,"=INDUS")</f>
        <v>0</v>
      </c>
      <c r="O24" s="49"/>
      <c r="P24" s="49"/>
      <c r="Q24" s="49"/>
      <c r="R24" s="49"/>
      <c r="S24" s="49"/>
      <c r="T24" s="49"/>
      <c r="U24" s="49"/>
    </row>
    <row r="25" spans="1:21" x14ac:dyDescent="0.3">
      <c r="A25" s="49"/>
      <c r="B25" s="60"/>
      <c r="C25" s="61"/>
      <c r="D25" s="89"/>
      <c r="E25" s="62"/>
      <c r="F25" s="63"/>
      <c r="G25" s="64"/>
      <c r="H25" s="64"/>
      <c r="I25" s="64"/>
      <c r="J25" s="65"/>
      <c r="K25" s="75">
        <f t="shared" si="0"/>
        <v>0</v>
      </c>
      <c r="L25" s="49"/>
      <c r="M25" s="52" t="s">
        <v>19</v>
      </c>
      <c r="N25" s="53">
        <f>SUMIFS($K$11:$K$33,$D$11:$D$33,"=16H",$E$11:$E$33,"=SDD")</f>
        <v>0</v>
      </c>
      <c r="O25" s="49"/>
      <c r="P25" s="49"/>
      <c r="Q25" s="49"/>
      <c r="R25" s="49"/>
      <c r="S25" s="49"/>
      <c r="T25" s="49"/>
      <c r="U25" s="49"/>
    </row>
    <row r="26" spans="1:21" ht="15" thickBot="1" x14ac:dyDescent="0.35">
      <c r="A26" s="49"/>
      <c r="B26" s="60"/>
      <c r="C26" s="61"/>
      <c r="D26" s="89"/>
      <c r="E26" s="62"/>
      <c r="F26" s="63"/>
      <c r="G26" s="64"/>
      <c r="H26" s="64"/>
      <c r="I26" s="64"/>
      <c r="J26" s="65"/>
      <c r="K26" s="75">
        <f t="shared" si="0"/>
        <v>0</v>
      </c>
      <c r="L26" s="49"/>
      <c r="M26" s="56" t="s">
        <v>18</v>
      </c>
      <c r="N26" s="69">
        <f>SUMIFS($K$11:$K$33,$D$11:$D$33,"=16H",$E$11:$E$33,"=INDUS")</f>
        <v>0</v>
      </c>
      <c r="O26" s="49"/>
      <c r="P26" s="49"/>
      <c r="Q26" s="49"/>
      <c r="R26" s="49"/>
      <c r="S26" s="49"/>
      <c r="T26" s="49"/>
      <c r="U26" s="49"/>
    </row>
    <row r="27" spans="1:21" x14ac:dyDescent="0.3">
      <c r="A27" s="49"/>
      <c r="B27" s="60"/>
      <c r="C27" s="61"/>
      <c r="D27" s="89"/>
      <c r="E27" s="62"/>
      <c r="F27" s="63"/>
      <c r="G27" s="64"/>
      <c r="H27" s="64"/>
      <c r="I27" s="64"/>
      <c r="J27" s="65"/>
      <c r="K27" s="75">
        <f t="shared" si="0"/>
        <v>0</v>
      </c>
      <c r="L27" s="49"/>
      <c r="M27" s="52" t="s">
        <v>17</v>
      </c>
      <c r="N27" s="53">
        <f>SUMIFS($K$11:$K$33,$D$11:$D$33,"=17",$E$11:$E$33,"=SDD")</f>
        <v>0</v>
      </c>
      <c r="O27" s="49"/>
      <c r="P27" s="49"/>
      <c r="Q27" s="49"/>
      <c r="R27" s="49"/>
      <c r="S27" s="49"/>
      <c r="T27" s="49"/>
      <c r="U27" s="49"/>
    </row>
    <row r="28" spans="1:21" ht="15" thickBot="1" x14ac:dyDescent="0.35">
      <c r="A28" s="49"/>
      <c r="B28" s="60"/>
      <c r="C28" s="61"/>
      <c r="D28" s="89"/>
      <c r="E28" s="62"/>
      <c r="F28" s="63"/>
      <c r="G28" s="64"/>
      <c r="H28" s="64"/>
      <c r="I28" s="64"/>
      <c r="J28" s="65"/>
      <c r="K28" s="75">
        <f t="shared" si="0"/>
        <v>0</v>
      </c>
      <c r="L28" s="49"/>
      <c r="M28" s="56" t="s">
        <v>16</v>
      </c>
      <c r="N28" s="69">
        <f>SUMIFS($K$11:$K$33,$D$11:$D$33,"=17",$E$11:$E$33,"=INDUS")</f>
        <v>0</v>
      </c>
      <c r="O28" s="49"/>
      <c r="P28" s="49"/>
      <c r="Q28" s="49"/>
      <c r="R28" s="49"/>
      <c r="S28" s="49"/>
      <c r="T28" s="49"/>
      <c r="U28" s="49"/>
    </row>
    <row r="29" spans="1:21" x14ac:dyDescent="0.3">
      <c r="A29" s="49"/>
      <c r="B29" s="60"/>
      <c r="C29" s="61"/>
      <c r="D29" s="89"/>
      <c r="E29" s="62"/>
      <c r="F29" s="63"/>
      <c r="G29" s="64"/>
      <c r="H29" s="64"/>
      <c r="I29" s="64"/>
      <c r="J29" s="65"/>
      <c r="K29" s="75">
        <f t="shared" si="0"/>
        <v>0</v>
      </c>
      <c r="L29" s="49"/>
      <c r="M29" s="52" t="s">
        <v>15</v>
      </c>
      <c r="N29" s="53">
        <f>SUMIFS($K$11:$K$33,$D$11:$D$33,"=22",$E$11:$E$33,"=SDD")</f>
        <v>0</v>
      </c>
      <c r="O29" s="49"/>
      <c r="P29" s="49"/>
      <c r="Q29" s="49"/>
      <c r="R29" s="49"/>
      <c r="S29" s="49"/>
      <c r="T29" s="49"/>
      <c r="U29" s="49"/>
    </row>
    <row r="30" spans="1:21" ht="15" thickBot="1" x14ac:dyDescent="0.35">
      <c r="A30" s="49"/>
      <c r="B30" s="60"/>
      <c r="C30" s="61"/>
      <c r="D30" s="89"/>
      <c r="E30" s="62"/>
      <c r="F30" s="63"/>
      <c r="G30" s="64"/>
      <c r="H30" s="64"/>
      <c r="I30" s="64"/>
      <c r="J30" s="65"/>
      <c r="K30" s="75">
        <f t="shared" si="0"/>
        <v>0</v>
      </c>
      <c r="L30" s="49"/>
      <c r="M30" s="56" t="s">
        <v>14</v>
      </c>
      <c r="N30" s="57">
        <f>SUMIFS($K$11:$K$33,$D$11:$D$33,"=22",$E$11:$E$33,"=INDUS")</f>
        <v>0</v>
      </c>
      <c r="O30" s="49"/>
      <c r="P30" s="49"/>
      <c r="Q30" s="49"/>
      <c r="R30" s="49"/>
      <c r="S30" s="49"/>
      <c r="T30" s="49"/>
      <c r="U30" s="49"/>
    </row>
    <row r="31" spans="1:21" x14ac:dyDescent="0.3">
      <c r="A31" s="49"/>
      <c r="B31" s="60"/>
      <c r="C31" s="61"/>
      <c r="D31" s="89"/>
      <c r="E31" s="62"/>
      <c r="F31" s="63"/>
      <c r="G31" s="64"/>
      <c r="H31" s="64"/>
      <c r="I31" s="64"/>
      <c r="J31" s="65"/>
      <c r="K31" s="75">
        <f t="shared" si="0"/>
        <v>0</v>
      </c>
      <c r="L31" s="49"/>
      <c r="M31" s="52" t="s">
        <v>13</v>
      </c>
      <c r="N31" s="53">
        <f>SUMIFS($K$11:$K$33,$D$11:$D$33,"=23",$E$11:$E$33,"=SDD")</f>
        <v>0</v>
      </c>
      <c r="O31" s="49"/>
      <c r="P31" s="49"/>
      <c r="Q31" s="49"/>
      <c r="R31" s="49"/>
      <c r="S31" s="49"/>
      <c r="T31" s="49"/>
      <c r="U31" s="49"/>
    </row>
    <row r="32" spans="1:21" ht="15" thickBot="1" x14ac:dyDescent="0.35">
      <c r="A32" s="49"/>
      <c r="B32" s="60"/>
      <c r="C32" s="61"/>
      <c r="D32" s="89"/>
      <c r="E32" s="62"/>
      <c r="F32" s="63"/>
      <c r="G32" s="64"/>
      <c r="H32" s="64"/>
      <c r="I32" s="64"/>
      <c r="J32" s="65"/>
      <c r="K32" s="75">
        <f t="shared" si="0"/>
        <v>0</v>
      </c>
      <c r="L32" s="49"/>
      <c r="M32" s="56" t="s">
        <v>11</v>
      </c>
      <c r="N32" s="69">
        <f>SUMIFS($K$11:$K$33,$D$11:$D$33,"=23",$E$11:$E$33,"=INDUS")</f>
        <v>0</v>
      </c>
      <c r="O32" s="49"/>
      <c r="P32" s="49"/>
      <c r="Q32" s="49"/>
      <c r="R32" s="49"/>
      <c r="S32" s="49"/>
      <c r="T32" s="49"/>
      <c r="U32" s="49"/>
    </row>
    <row r="33" spans="1:21" ht="15" thickBot="1" x14ac:dyDescent="0.35">
      <c r="A33" s="49"/>
      <c r="B33" s="60"/>
      <c r="C33" s="61"/>
      <c r="D33" s="89"/>
      <c r="E33" s="62"/>
      <c r="F33" s="72"/>
      <c r="G33" s="73"/>
      <c r="H33" s="73"/>
      <c r="I33" s="73"/>
      <c r="J33" s="74"/>
      <c r="K33" s="76">
        <f t="shared" si="0"/>
        <v>0</v>
      </c>
      <c r="L33" s="49"/>
      <c r="M33" s="52" t="s">
        <v>10</v>
      </c>
      <c r="N33" s="53">
        <f>SUMIFS($K$11:$K$33,$D$11:$D$33,"=24",$E$11:$E$33,"=SDD")</f>
        <v>0</v>
      </c>
      <c r="O33" s="49"/>
      <c r="P33" s="49"/>
      <c r="Q33" s="49"/>
      <c r="R33" s="49"/>
      <c r="S33" s="49"/>
      <c r="T33" s="49"/>
      <c r="U33" s="49"/>
    </row>
    <row r="34" spans="1:21" ht="15" thickBot="1" x14ac:dyDescent="0.35">
      <c r="A34" s="49"/>
      <c r="B34" s="7"/>
      <c r="C34" s="6"/>
      <c r="D34" s="6"/>
      <c r="E34" s="82" t="s">
        <v>12</v>
      </c>
      <c r="F34" s="77">
        <f>SUM(F11:F33)</f>
        <v>0</v>
      </c>
      <c r="G34" s="78">
        <f>SUM(G11:G33)</f>
        <v>0</v>
      </c>
      <c r="H34" s="78">
        <f>SUM(H11:H33)</f>
        <v>0</v>
      </c>
      <c r="I34" s="78">
        <f>SUM(I11:I33)</f>
        <v>0</v>
      </c>
      <c r="J34" s="79">
        <f>SUM(J11:J33)</f>
        <v>0</v>
      </c>
      <c r="K34" s="80">
        <f>SUM(F34:J34)</f>
        <v>0</v>
      </c>
      <c r="L34" s="49"/>
      <c r="M34" s="56" t="s">
        <v>9</v>
      </c>
      <c r="N34" s="57">
        <f>SUMIFS($K$11:$K$33,$D$11:$D$33,"=24",$E$11:$E$33,"=INDUS")</f>
        <v>0</v>
      </c>
      <c r="O34" s="49"/>
      <c r="P34" s="49"/>
      <c r="Q34" s="49"/>
      <c r="R34" s="49"/>
      <c r="S34" s="49"/>
      <c r="T34" s="49"/>
      <c r="U34" s="49"/>
    </row>
    <row r="35" spans="1:21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EBD98A-891F-493F-ADAC-C3C74836915B}">
          <x14:formula1>
            <xm:f>BDD!$A$3:$A$13</xm:f>
          </x14:formula1>
          <xm:sqref>B11:B33</xm:sqref>
        </x14:dataValidation>
        <x14:dataValidation type="list" allowBlank="1" showInputMessage="1" showErrorMessage="1" xr:uid="{EFFF08DE-D656-4C76-BD76-B696602FC7B4}">
          <x14:formula1>
            <xm:f>BDD!$C$3:$C$13</xm:f>
          </x14:formula1>
          <xm:sqref>C11:C33</xm:sqref>
        </x14:dataValidation>
        <x14:dataValidation type="list" allowBlank="1" showInputMessage="1" showErrorMessage="1" xr:uid="{450C78B1-2ED9-47F4-A826-6DB2239A5524}">
          <x14:formula1>
            <xm:f>BDD!$E$3:$E$33</xm:f>
          </x14:formula1>
          <xm:sqref>D11:D33</xm:sqref>
        </x14:dataValidation>
        <x14:dataValidation type="list" allowBlank="1" showInputMessage="1" showErrorMessage="1" xr:uid="{A1D8727C-26F5-49AC-BB92-85945E1376F0}">
          <x14:formula1>
            <xm:f>BDD!$C$20:$C$33</xm:f>
          </x14:formula1>
          <xm:sqref>E11:E33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1E2-C564-4C2A-BAF7-E59585C721FC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1.6" thickBot="1" x14ac:dyDescent="0.45">
      <c r="A2" s="49"/>
      <c r="B2" s="49"/>
      <c r="C2" s="49"/>
      <c r="D2" s="49"/>
      <c r="E2" s="49"/>
      <c r="F2" s="93" t="str">
        <f>"FEUILLE DE POINTAGE - " &amp; C6</f>
        <v>FEUILLE DE POINTAGE - Tanguy MONFORT</v>
      </c>
      <c r="G2" s="94"/>
      <c r="H2" s="94"/>
      <c r="I2" s="94"/>
      <c r="J2" s="94"/>
      <c r="K2" s="94"/>
      <c r="L2" s="94"/>
      <c r="M2" s="94"/>
      <c r="N2" s="95"/>
      <c r="O2" s="49"/>
      <c r="P2" s="49"/>
      <c r="Q2" s="49"/>
      <c r="R2" s="49"/>
      <c r="S2" s="49"/>
      <c r="T2" s="49"/>
      <c r="U2" s="49"/>
    </row>
    <row r="3" spans="1:21" ht="21" x14ac:dyDescent="0.4">
      <c r="A3" s="49"/>
      <c r="B3" s="49"/>
      <c r="C3" s="49"/>
      <c r="D3" s="49"/>
      <c r="E3" s="49"/>
      <c r="F3" s="50"/>
      <c r="G3" s="50"/>
      <c r="H3" s="92"/>
      <c r="I3" s="92"/>
      <c r="J3" s="92"/>
      <c r="K3" s="92"/>
      <c r="L3" s="92"/>
      <c r="M3" s="92"/>
      <c r="N3" s="92"/>
      <c r="O3" s="49"/>
      <c r="P3" s="49"/>
      <c r="Q3" s="49"/>
      <c r="R3" s="49"/>
      <c r="S3" s="49"/>
      <c r="T3" s="49"/>
      <c r="U3" s="49"/>
    </row>
    <row r="4" spans="1:21" ht="15" thickBo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ht="16.2" thickBot="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96" t="s">
        <v>48</v>
      </c>
      <c r="N5" s="97"/>
      <c r="O5" s="49"/>
      <c r="P5" s="98" t="str">
        <f>"SYNTHESE FONCTION " &amp; BDD!A3</f>
        <v xml:space="preserve">SYNTHESE FONCTION </v>
      </c>
      <c r="Q5" s="99"/>
      <c r="R5" s="49"/>
      <c r="S5" s="49"/>
      <c r="T5" s="49"/>
      <c r="U5" s="49"/>
    </row>
    <row r="6" spans="1:21" ht="15" thickBot="1" x14ac:dyDescent="0.35">
      <c r="A6" s="49"/>
      <c r="B6" s="88" t="s">
        <v>51</v>
      </c>
      <c r="C6" s="51" t="s">
        <v>50</v>
      </c>
      <c r="D6" s="49"/>
      <c r="E6" s="49"/>
      <c r="F6" s="49"/>
      <c r="G6" s="49"/>
      <c r="H6" s="49"/>
      <c r="I6" s="49"/>
      <c r="J6" s="49"/>
      <c r="K6" s="49"/>
      <c r="L6" s="49"/>
      <c r="M6" s="98" t="str">
        <f>"SYNTHESE ENSEMBLE " &amp; BDD!A3</f>
        <v xml:space="preserve">SYNTHESE ENSEMBLE </v>
      </c>
      <c r="N6" s="99"/>
      <c r="O6" s="49"/>
      <c r="P6" s="52" t="s">
        <v>6</v>
      </c>
      <c r="Q6" s="53">
        <f>SUMIFS($K$11:$K$33,$B$11:$B$33,BDD!A3,$C$11:$C$33,"=FORMATION")</f>
        <v>0</v>
      </c>
      <c r="R6" s="49"/>
      <c r="S6" s="49"/>
      <c r="T6" s="49"/>
      <c r="U6" s="49"/>
    </row>
    <row r="7" spans="1:21" x14ac:dyDescent="0.3">
      <c r="A7" s="49"/>
      <c r="B7" s="88" t="s">
        <v>59</v>
      </c>
      <c r="C7" s="51" t="s">
        <v>60</v>
      </c>
      <c r="D7" s="49"/>
      <c r="E7" s="49"/>
      <c r="F7" s="49"/>
      <c r="G7" s="49"/>
      <c r="H7" s="49"/>
      <c r="I7" s="49"/>
      <c r="J7" s="49"/>
      <c r="K7" s="49"/>
      <c r="L7" s="49"/>
      <c r="M7" s="52" t="s">
        <v>41</v>
      </c>
      <c r="N7" s="53">
        <f>SUMIFS($K$11:$K$33,$D$11:$D$33,"=06",$E$11:$E$33,"=SDD")</f>
        <v>0</v>
      </c>
      <c r="O7" s="49"/>
      <c r="P7" s="54" t="s">
        <v>5</v>
      </c>
      <c r="Q7" s="55">
        <f>SUMIFS($K$11:$K$33,$B$11:$B$33,BDD!A3,$C$11:$C$33,"=GESTION PROJET")</f>
        <v>0</v>
      </c>
      <c r="R7" s="49"/>
      <c r="S7" s="49"/>
      <c r="T7" s="49"/>
      <c r="U7" s="49"/>
    </row>
    <row r="8" spans="1:21" ht="15" thickBot="1" x14ac:dyDescent="0.35">
      <c r="A8" s="49"/>
      <c r="B8" s="88" t="s">
        <v>49</v>
      </c>
      <c r="C8" s="51" t="s">
        <v>61</v>
      </c>
      <c r="D8" s="49"/>
      <c r="E8" s="49"/>
      <c r="F8" s="49"/>
      <c r="G8" s="49"/>
      <c r="H8" s="49"/>
      <c r="I8" s="49"/>
      <c r="J8" s="49"/>
      <c r="K8" s="49"/>
      <c r="L8" s="49"/>
      <c r="M8" s="68" t="s">
        <v>36</v>
      </c>
      <c r="N8" s="69">
        <f>SUMIFS($K$11:$K$33,$D$11:$D$33,"=06",$E$11:$E$33,"=INDUS")</f>
        <v>0</v>
      </c>
      <c r="O8" s="49"/>
      <c r="P8" s="54" t="s">
        <v>4</v>
      </c>
      <c r="Q8" s="55">
        <f>SUMIFS($K$11:$K$33,$B$11:$B$33,BDD!A3,$C$11:$C$33,"=REUNION")</f>
        <v>0</v>
      </c>
      <c r="R8" s="49"/>
      <c r="S8" s="49"/>
      <c r="T8" s="49"/>
      <c r="U8" s="49"/>
    </row>
    <row r="9" spans="1:21" ht="15" thickBot="1" x14ac:dyDescent="0.35">
      <c r="A9" s="49"/>
      <c r="B9" s="49"/>
      <c r="C9" s="49"/>
      <c r="D9" s="49"/>
      <c r="E9" s="49"/>
      <c r="F9" s="83" t="s">
        <v>46</v>
      </c>
      <c r="G9" s="83" t="s">
        <v>45</v>
      </c>
      <c r="H9" s="83" t="s">
        <v>44</v>
      </c>
      <c r="I9" s="83" t="s">
        <v>43</v>
      </c>
      <c r="J9" s="84" t="s">
        <v>42</v>
      </c>
      <c r="K9" s="81" t="s">
        <v>12</v>
      </c>
      <c r="L9" s="49"/>
      <c r="M9" s="52" t="s">
        <v>35</v>
      </c>
      <c r="N9" s="53">
        <f>SUMIFS($K$11:$K$33,$D$11:$D$33,"=07",$E$11:$E$33,"=SDD")</f>
        <v>0</v>
      </c>
      <c r="O9" s="49"/>
      <c r="P9" s="54" t="s">
        <v>3</v>
      </c>
      <c r="Q9" s="55">
        <f>SUMIFS($K$11:$K$33,$B$11:$B$33,BDD!A3,$C$11:$C$33,"=STRUCTURE")</f>
        <v>0</v>
      </c>
      <c r="R9" s="49"/>
      <c r="S9" s="49"/>
      <c r="T9" s="49"/>
      <c r="U9" s="49"/>
    </row>
    <row r="10" spans="1:21" ht="15" thickBot="1" x14ac:dyDescent="0.35">
      <c r="A10" s="49"/>
      <c r="B10" s="85" t="s">
        <v>40</v>
      </c>
      <c r="C10" s="86" t="s">
        <v>39</v>
      </c>
      <c r="D10" s="86" t="s">
        <v>38</v>
      </c>
      <c r="E10" s="87" t="s">
        <v>37</v>
      </c>
      <c r="F10" s="13"/>
      <c r="G10" s="12"/>
      <c r="H10" s="12"/>
      <c r="I10" s="12"/>
      <c r="J10" s="11"/>
      <c r="K10" s="10"/>
      <c r="L10" s="49"/>
      <c r="M10" s="68" t="s">
        <v>34</v>
      </c>
      <c r="N10" s="69">
        <f>SUMIFS($K$11:$K$33,$D$11:$D$33,"=07",$E$11:$E$33,"=INDUS")</f>
        <v>0</v>
      </c>
      <c r="O10" s="49"/>
      <c r="P10" s="58" t="s">
        <v>2</v>
      </c>
      <c r="Q10" s="59">
        <f>SUMIFS($K$11:$K$33,$B$11:$B$33,BDD!A3,$C$11:$C$33,"=CARLINGAGE")</f>
        <v>0</v>
      </c>
      <c r="R10" s="49"/>
      <c r="S10" s="49"/>
      <c r="T10" s="49"/>
      <c r="U10" s="49"/>
    </row>
    <row r="11" spans="1:21" x14ac:dyDescent="0.3">
      <c r="A11" s="49"/>
      <c r="B11" s="60"/>
      <c r="C11" s="61"/>
      <c r="D11" s="89"/>
      <c r="E11" s="62"/>
      <c r="F11" s="63"/>
      <c r="G11" s="64"/>
      <c r="H11" s="64"/>
      <c r="I11" s="64"/>
      <c r="J11" s="65"/>
      <c r="K11" s="75">
        <f t="shared" ref="K11:K33" si="0">SUM(F11:J11)</f>
        <v>0</v>
      </c>
      <c r="L11" s="49"/>
      <c r="M11" s="52" t="s">
        <v>33</v>
      </c>
      <c r="N11" s="53">
        <f>SUMIFS($K$11:$K$33,$D$11:$D$33,"=08",$E$11:$E$33,"=SDD")</f>
        <v>0</v>
      </c>
      <c r="O11" s="49"/>
      <c r="P11" s="58" t="s">
        <v>1</v>
      </c>
      <c r="Q11" s="59">
        <f>SUMIFS($K$11:$K$33,$B$11:$B$33,BDD!A3,$C$11:$C$33,"=PANNE INFORMATIQUE")</f>
        <v>0</v>
      </c>
      <c r="R11" s="49"/>
      <c r="S11" s="49"/>
      <c r="T11" s="49"/>
      <c r="U11" s="49"/>
    </row>
    <row r="12" spans="1:21" ht="15" thickBot="1" x14ac:dyDescent="0.35">
      <c r="A12" s="49"/>
      <c r="B12" s="60"/>
      <c r="C12" s="61"/>
      <c r="D12" s="89"/>
      <c r="E12" s="62"/>
      <c r="F12" s="63"/>
      <c r="G12" s="64"/>
      <c r="H12" s="64"/>
      <c r="I12" s="64"/>
      <c r="J12" s="65"/>
      <c r="K12" s="75">
        <f t="shared" si="0"/>
        <v>0</v>
      </c>
      <c r="L12" s="49"/>
      <c r="M12" s="68" t="s">
        <v>32</v>
      </c>
      <c r="N12" s="69">
        <f>SUMIFS($K$11:$K$33,$D$11:$D$33,"=08",$E$11:$E$33,"=INDUS")</f>
        <v>0</v>
      </c>
      <c r="O12" s="49"/>
      <c r="P12" s="70" t="s">
        <v>0</v>
      </c>
      <c r="Q12" s="71">
        <f>SUMIFS($K$11:$K$33,$B$11:$B$33,BDD!A3,$C$11:$C$33,"=ATTENTE")</f>
        <v>0</v>
      </c>
      <c r="R12" s="49"/>
      <c r="S12" s="49"/>
      <c r="T12" s="49"/>
      <c r="U12" s="49"/>
    </row>
    <row r="13" spans="1:21" ht="15" thickBot="1" x14ac:dyDescent="0.35">
      <c r="A13" s="49"/>
      <c r="B13" s="60"/>
      <c r="C13" s="61"/>
      <c r="D13" s="89"/>
      <c r="E13" s="62"/>
      <c r="F13" s="63"/>
      <c r="G13" s="64"/>
      <c r="H13" s="64"/>
      <c r="I13" s="64"/>
      <c r="J13" s="65"/>
      <c r="K13" s="75">
        <f t="shared" si="0"/>
        <v>0</v>
      </c>
      <c r="L13" s="49"/>
      <c r="M13" s="52" t="s">
        <v>31</v>
      </c>
      <c r="N13" s="53">
        <f>SUMIFS($K$11:$K$33,$D$11:$D$33,"=09",$E$11:$E$33,"=SDD")</f>
        <v>0</v>
      </c>
      <c r="O13" s="49"/>
      <c r="P13" s="49"/>
      <c r="Q13" s="49"/>
      <c r="R13" s="49"/>
      <c r="S13" s="49"/>
      <c r="T13" s="49"/>
      <c r="U13" s="49"/>
    </row>
    <row r="14" spans="1:21" ht="15" thickBot="1" x14ac:dyDescent="0.35">
      <c r="A14" s="49"/>
      <c r="B14" s="60"/>
      <c r="C14" s="61"/>
      <c r="D14" s="89"/>
      <c r="E14" s="62"/>
      <c r="F14" s="63"/>
      <c r="G14" s="64"/>
      <c r="H14" s="64"/>
      <c r="I14" s="64"/>
      <c r="J14" s="65"/>
      <c r="K14" s="75">
        <f t="shared" si="0"/>
        <v>0</v>
      </c>
      <c r="L14" s="49"/>
      <c r="M14" s="56" t="s">
        <v>30</v>
      </c>
      <c r="N14" s="57">
        <f>SUMIFS($K$11:$K$33,$D$11:$D$33,"=09",$E$11:$E$33,"=INDUS")</f>
        <v>0</v>
      </c>
      <c r="O14" s="49"/>
      <c r="P14" s="100" t="s">
        <v>7</v>
      </c>
      <c r="Q14" s="101"/>
      <c r="R14" s="49"/>
      <c r="S14" s="49"/>
      <c r="T14" s="49"/>
      <c r="U14" s="49"/>
    </row>
    <row r="15" spans="1:21" x14ac:dyDescent="0.3">
      <c r="A15" s="49"/>
      <c r="B15" s="60"/>
      <c r="C15" s="61"/>
      <c r="D15" s="89"/>
      <c r="E15" s="62"/>
      <c r="F15" s="63"/>
      <c r="G15" s="64"/>
      <c r="H15" s="64"/>
      <c r="I15" s="64"/>
      <c r="J15" s="65"/>
      <c r="K15" s="75">
        <f t="shared" si="0"/>
        <v>0</v>
      </c>
      <c r="L15" s="49"/>
      <c r="M15" s="66" t="s">
        <v>29</v>
      </c>
      <c r="N15" s="53">
        <f>SUMIFS($K$11:$K$33,$D$11:$D$33,"=14B",$E$11:$E$33,"=SDD")</f>
        <v>0</v>
      </c>
      <c r="O15" s="49"/>
      <c r="P15" s="66" t="s">
        <v>6</v>
      </c>
      <c r="Q15" s="67">
        <f>SUMIFS($K$11:$K$33,$B$11:$B$33,"=AUTRE",$C$11:$C$33,"=FORMATION")</f>
        <v>0</v>
      </c>
      <c r="R15" s="49"/>
      <c r="S15" s="49"/>
      <c r="T15" s="49"/>
      <c r="U15" s="49"/>
    </row>
    <row r="16" spans="1:21" ht="15" thickBot="1" x14ac:dyDescent="0.35">
      <c r="A16" s="49"/>
      <c r="B16" s="60"/>
      <c r="C16" s="61"/>
      <c r="D16" s="89"/>
      <c r="E16" s="62"/>
      <c r="F16" s="63"/>
      <c r="G16" s="64"/>
      <c r="H16" s="64"/>
      <c r="I16" s="64"/>
      <c r="J16" s="65"/>
      <c r="K16" s="75">
        <f t="shared" si="0"/>
        <v>0</v>
      </c>
      <c r="L16" s="49"/>
      <c r="M16" s="56" t="s">
        <v>28</v>
      </c>
      <c r="N16" s="69">
        <f>SUMIFS($K$11:$K$33,$D$11:$D$33,"=14B",$E$11:$E$33,"=INDUS")</f>
        <v>0</v>
      </c>
      <c r="O16" s="49"/>
      <c r="P16" s="54" t="s">
        <v>5</v>
      </c>
      <c r="Q16" s="55">
        <f>SUMIFS($K$11:$K$33,$B$11:$B$33,"=AUTRE",$C$11:$C$33,"=GESTION PROJET")</f>
        <v>0</v>
      </c>
      <c r="R16" s="49"/>
      <c r="S16" s="49"/>
      <c r="T16" s="49"/>
      <c r="U16" s="49"/>
    </row>
    <row r="17" spans="1:21" x14ac:dyDescent="0.3">
      <c r="A17" s="49"/>
      <c r="B17" s="60"/>
      <c r="C17" s="61"/>
      <c r="D17" s="89"/>
      <c r="E17" s="62"/>
      <c r="F17" s="63"/>
      <c r="G17" s="64"/>
      <c r="H17" s="64"/>
      <c r="I17" s="64"/>
      <c r="J17" s="65"/>
      <c r="K17" s="75">
        <f t="shared" si="0"/>
        <v>0</v>
      </c>
      <c r="L17" s="49"/>
      <c r="M17" s="52" t="s">
        <v>27</v>
      </c>
      <c r="N17" s="53">
        <f>SUMIFS($K$11:$K$33,$D$11:$D$33,"=14H",$E$11:$E$33,"=SDD")</f>
        <v>0</v>
      </c>
      <c r="O17" s="49"/>
      <c r="P17" s="54" t="s">
        <v>4</v>
      </c>
      <c r="Q17" s="55">
        <f>SUMIFS($K$11:$K$33,$B$11:$B$33,"=AUTRE",$C$11:$C$33,"=REUNION")</f>
        <v>0</v>
      </c>
      <c r="R17" s="49"/>
      <c r="S17" s="49"/>
      <c r="T17" s="49"/>
      <c r="U17" s="49"/>
    </row>
    <row r="18" spans="1:21" ht="15" thickBot="1" x14ac:dyDescent="0.35">
      <c r="A18" s="49"/>
      <c r="B18" s="60"/>
      <c r="C18" s="61"/>
      <c r="D18" s="89"/>
      <c r="E18" s="62"/>
      <c r="F18" s="63"/>
      <c r="G18" s="64"/>
      <c r="H18" s="64"/>
      <c r="I18" s="64"/>
      <c r="J18" s="65"/>
      <c r="K18" s="75">
        <f t="shared" si="0"/>
        <v>0</v>
      </c>
      <c r="L18" s="49"/>
      <c r="M18" s="56" t="s">
        <v>26</v>
      </c>
      <c r="N18" s="69">
        <f>SUMIFS($K$11:$K$33,$D$11:$D$33,"=14H",$E$11:$E$33,"=INDUS")</f>
        <v>0</v>
      </c>
      <c r="O18" s="49"/>
      <c r="P18" s="54" t="s">
        <v>3</v>
      </c>
      <c r="Q18" s="55">
        <f>SUMIFS($K$11:$K$33,$B$11:$B$33,"=AUTRE",$C$11:$C$33,"=STRUCTURE")</f>
        <v>0</v>
      </c>
      <c r="R18" s="49"/>
      <c r="S18" s="49"/>
      <c r="T18" s="49"/>
      <c r="U18" s="49"/>
    </row>
    <row r="19" spans="1:21" x14ac:dyDescent="0.3">
      <c r="A19" s="49"/>
      <c r="B19" s="60"/>
      <c r="C19" s="61"/>
      <c r="D19" s="89"/>
      <c r="E19" s="62"/>
      <c r="F19" s="63"/>
      <c r="G19" s="64"/>
      <c r="H19" s="64"/>
      <c r="I19" s="64"/>
      <c r="J19" s="65"/>
      <c r="K19" s="75">
        <f t="shared" si="0"/>
        <v>0</v>
      </c>
      <c r="L19" s="49"/>
      <c r="M19" s="52" t="s">
        <v>25</v>
      </c>
      <c r="N19" s="53">
        <f>SUMIFS($K$11:$K$33,$D$11:$D$33,"=15B",$E$11:$E$33,"=SDD")</f>
        <v>0</v>
      </c>
      <c r="O19" s="49"/>
      <c r="P19" s="58" t="s">
        <v>2</v>
      </c>
      <c r="Q19" s="55">
        <f>SUMIFS($K$11:$K$33,$B$11:$B$33,"=AUTRE",$C$11:$C$33,"=CARLINGAGE")</f>
        <v>0</v>
      </c>
      <c r="R19" s="49"/>
      <c r="S19" s="49"/>
      <c r="T19" s="49"/>
      <c r="U19" s="49"/>
    </row>
    <row r="20" spans="1:21" ht="15" thickBot="1" x14ac:dyDescent="0.35">
      <c r="A20" s="49"/>
      <c r="B20" s="60"/>
      <c r="C20" s="61"/>
      <c r="D20" s="89"/>
      <c r="E20" s="62"/>
      <c r="F20" s="63"/>
      <c r="G20" s="64"/>
      <c r="H20" s="64"/>
      <c r="I20" s="64"/>
      <c r="J20" s="65"/>
      <c r="K20" s="75">
        <f t="shared" si="0"/>
        <v>0</v>
      </c>
      <c r="L20" s="49"/>
      <c r="M20" s="56" t="s">
        <v>24</v>
      </c>
      <c r="N20" s="69">
        <f>SUMIFS($K$11:$K$33,$D$11:$D$33,"=15B",$E$11:$E$33,"=INDUS")</f>
        <v>0</v>
      </c>
      <c r="O20" s="49"/>
      <c r="P20" s="58" t="s">
        <v>1</v>
      </c>
      <c r="Q20" s="55">
        <f>SUMIFS($K$11:$K$33,$B$11:$B$33,"=AUTRE",$C$11:$C$33,"=PANNE INFORMATIQUE")</f>
        <v>0</v>
      </c>
      <c r="R20" s="49"/>
      <c r="S20" s="49"/>
      <c r="T20" s="49"/>
      <c r="U20" s="49"/>
    </row>
    <row r="21" spans="1:21" ht="15" thickBot="1" x14ac:dyDescent="0.35">
      <c r="A21" s="49"/>
      <c r="B21" s="60"/>
      <c r="C21" s="61"/>
      <c r="D21" s="89"/>
      <c r="E21" s="62"/>
      <c r="F21" s="63"/>
      <c r="G21" s="64"/>
      <c r="H21" s="64"/>
      <c r="I21" s="64"/>
      <c r="J21" s="65"/>
      <c r="K21" s="75">
        <f t="shared" si="0"/>
        <v>0</v>
      </c>
      <c r="L21" s="49"/>
      <c r="M21" s="52" t="s">
        <v>23</v>
      </c>
      <c r="N21" s="53">
        <f>SUMIFS($K$11:$K$33,$D$11:$D$33,"=15H",$E$11:$E$33,"=SDD")</f>
        <v>0</v>
      </c>
      <c r="O21" s="49"/>
      <c r="P21" s="70" t="s">
        <v>0</v>
      </c>
      <c r="Q21" s="57">
        <f>SUMIFS($K$11:$K$33,$B$11:$B$33,"=AUTRE",$C$11:$C$33,"=ATTENTE")</f>
        <v>0</v>
      </c>
      <c r="R21" s="49"/>
      <c r="S21" s="49"/>
      <c r="T21" s="49"/>
      <c r="U21" s="49"/>
    </row>
    <row r="22" spans="1:21" ht="15" thickBot="1" x14ac:dyDescent="0.35">
      <c r="A22" s="49"/>
      <c r="B22" s="60"/>
      <c r="C22" s="61"/>
      <c r="D22" s="89"/>
      <c r="E22" s="62"/>
      <c r="F22" s="63"/>
      <c r="G22" s="64"/>
      <c r="H22" s="64"/>
      <c r="I22" s="64"/>
      <c r="J22" s="65"/>
      <c r="K22" s="75">
        <f t="shared" si="0"/>
        <v>0</v>
      </c>
      <c r="L22" s="49"/>
      <c r="M22" s="56" t="s">
        <v>22</v>
      </c>
      <c r="N22" s="57">
        <f>SUMIFS($K$11:$K$33,$D$11:$D$33,"=15H",$E$11:$E$33,"=INDUS")</f>
        <v>0</v>
      </c>
      <c r="O22" s="49"/>
      <c r="P22" s="49"/>
      <c r="Q22" s="49"/>
      <c r="R22" s="49"/>
      <c r="S22" s="49"/>
      <c r="T22" s="49"/>
      <c r="U22" s="49"/>
    </row>
    <row r="23" spans="1:21" x14ac:dyDescent="0.3">
      <c r="A23" s="49"/>
      <c r="B23" s="60"/>
      <c r="C23" s="61"/>
      <c r="D23" s="89"/>
      <c r="E23" s="62"/>
      <c r="F23" s="63"/>
      <c r="G23" s="64"/>
      <c r="H23" s="64"/>
      <c r="I23" s="64"/>
      <c r="J23" s="65"/>
      <c r="K23" s="75">
        <f t="shared" si="0"/>
        <v>0</v>
      </c>
      <c r="L23" s="49"/>
      <c r="M23" s="52" t="s">
        <v>21</v>
      </c>
      <c r="N23" s="53">
        <f>SUMIFS($K$11:$K$33,$D$11:$D$33,"=16B",$E$11:$E$33,"=SDD")</f>
        <v>0</v>
      </c>
      <c r="O23" s="49"/>
      <c r="P23" s="49"/>
      <c r="Q23" s="49"/>
      <c r="R23" s="49"/>
      <c r="S23" s="49"/>
      <c r="T23" s="49"/>
      <c r="U23" s="49"/>
    </row>
    <row r="24" spans="1:21" ht="15" thickBot="1" x14ac:dyDescent="0.35">
      <c r="A24" s="49"/>
      <c r="B24" s="60"/>
      <c r="C24" s="61"/>
      <c r="D24" s="89"/>
      <c r="E24" s="62"/>
      <c r="F24" s="63"/>
      <c r="G24" s="64"/>
      <c r="H24" s="64"/>
      <c r="I24" s="64"/>
      <c r="J24" s="65"/>
      <c r="K24" s="75">
        <f t="shared" si="0"/>
        <v>0</v>
      </c>
      <c r="L24" s="49"/>
      <c r="M24" s="56" t="s">
        <v>20</v>
      </c>
      <c r="N24" s="69">
        <f>SUMIFS($K$11:$K$33,$D$11:$D$33,"=16B",$E$11:$E$33,"=INDUS")</f>
        <v>0</v>
      </c>
      <c r="O24" s="49"/>
      <c r="P24" s="49"/>
      <c r="Q24" s="49"/>
      <c r="R24" s="49"/>
      <c r="S24" s="49"/>
      <c r="T24" s="49"/>
      <c r="U24" s="49"/>
    </row>
    <row r="25" spans="1:21" x14ac:dyDescent="0.3">
      <c r="A25" s="49"/>
      <c r="B25" s="60"/>
      <c r="C25" s="61"/>
      <c r="D25" s="89"/>
      <c r="E25" s="62"/>
      <c r="F25" s="63"/>
      <c r="G25" s="64"/>
      <c r="H25" s="64"/>
      <c r="I25" s="64"/>
      <c r="J25" s="65"/>
      <c r="K25" s="75">
        <f t="shared" si="0"/>
        <v>0</v>
      </c>
      <c r="L25" s="49"/>
      <c r="M25" s="52" t="s">
        <v>19</v>
      </c>
      <c r="N25" s="53">
        <f>SUMIFS($K$11:$K$33,$D$11:$D$33,"=16H",$E$11:$E$33,"=SDD")</f>
        <v>0</v>
      </c>
      <c r="O25" s="49"/>
      <c r="P25" s="49"/>
      <c r="Q25" s="49"/>
      <c r="R25" s="49"/>
      <c r="S25" s="49"/>
      <c r="T25" s="49"/>
      <c r="U25" s="49"/>
    </row>
    <row r="26" spans="1:21" ht="15" thickBot="1" x14ac:dyDescent="0.35">
      <c r="A26" s="49"/>
      <c r="B26" s="60"/>
      <c r="C26" s="61"/>
      <c r="D26" s="89"/>
      <c r="E26" s="62"/>
      <c r="F26" s="63"/>
      <c r="G26" s="64"/>
      <c r="H26" s="64"/>
      <c r="I26" s="64"/>
      <c r="J26" s="65"/>
      <c r="K26" s="75">
        <f t="shared" si="0"/>
        <v>0</v>
      </c>
      <c r="L26" s="49"/>
      <c r="M26" s="56" t="s">
        <v>18</v>
      </c>
      <c r="N26" s="69">
        <f>SUMIFS($K$11:$K$33,$D$11:$D$33,"=16H",$E$11:$E$33,"=INDUS")</f>
        <v>0</v>
      </c>
      <c r="O26" s="49"/>
      <c r="P26" s="49"/>
      <c r="Q26" s="49"/>
      <c r="R26" s="49"/>
      <c r="S26" s="49"/>
      <c r="T26" s="49"/>
      <c r="U26" s="49"/>
    </row>
    <row r="27" spans="1:21" x14ac:dyDescent="0.3">
      <c r="A27" s="49"/>
      <c r="B27" s="60"/>
      <c r="C27" s="61"/>
      <c r="D27" s="89"/>
      <c r="E27" s="62"/>
      <c r="F27" s="63"/>
      <c r="G27" s="64"/>
      <c r="H27" s="64"/>
      <c r="I27" s="64"/>
      <c r="J27" s="65"/>
      <c r="K27" s="75">
        <f t="shared" si="0"/>
        <v>0</v>
      </c>
      <c r="L27" s="49"/>
      <c r="M27" s="52" t="s">
        <v>17</v>
      </c>
      <c r="N27" s="53">
        <f>SUMIFS($K$11:$K$33,$D$11:$D$33,"=17",$E$11:$E$33,"=SDD")</f>
        <v>0</v>
      </c>
      <c r="O27" s="49"/>
      <c r="P27" s="49"/>
      <c r="Q27" s="49"/>
      <c r="R27" s="49"/>
      <c r="S27" s="49"/>
      <c r="T27" s="49"/>
      <c r="U27" s="49"/>
    </row>
    <row r="28" spans="1:21" ht="15" thickBot="1" x14ac:dyDescent="0.35">
      <c r="A28" s="49"/>
      <c r="B28" s="60"/>
      <c r="C28" s="61"/>
      <c r="D28" s="89"/>
      <c r="E28" s="62"/>
      <c r="F28" s="63"/>
      <c r="G28" s="64"/>
      <c r="H28" s="64"/>
      <c r="I28" s="64"/>
      <c r="J28" s="65"/>
      <c r="K28" s="75">
        <f t="shared" si="0"/>
        <v>0</v>
      </c>
      <c r="L28" s="49"/>
      <c r="M28" s="56" t="s">
        <v>16</v>
      </c>
      <c r="N28" s="69">
        <f>SUMIFS($K$11:$K$33,$D$11:$D$33,"=17",$E$11:$E$33,"=INDUS")</f>
        <v>0</v>
      </c>
      <c r="O28" s="49"/>
      <c r="P28" s="49"/>
      <c r="Q28" s="49"/>
      <c r="R28" s="49"/>
      <c r="S28" s="49"/>
      <c r="T28" s="49"/>
      <c r="U28" s="49"/>
    </row>
    <row r="29" spans="1:21" x14ac:dyDescent="0.3">
      <c r="A29" s="49"/>
      <c r="B29" s="60"/>
      <c r="C29" s="61"/>
      <c r="D29" s="89"/>
      <c r="E29" s="62"/>
      <c r="F29" s="63"/>
      <c r="G29" s="64"/>
      <c r="H29" s="64"/>
      <c r="I29" s="64"/>
      <c r="J29" s="65"/>
      <c r="K29" s="75">
        <f t="shared" si="0"/>
        <v>0</v>
      </c>
      <c r="L29" s="49"/>
      <c r="M29" s="52" t="s">
        <v>15</v>
      </c>
      <c r="N29" s="53">
        <f>SUMIFS($K$11:$K$33,$D$11:$D$33,"=22",$E$11:$E$33,"=SDD")</f>
        <v>0</v>
      </c>
      <c r="O29" s="49"/>
      <c r="P29" s="49"/>
      <c r="Q29" s="49"/>
      <c r="R29" s="49"/>
      <c r="S29" s="49"/>
      <c r="T29" s="49"/>
      <c r="U29" s="49"/>
    </row>
    <row r="30" spans="1:21" ht="15" thickBot="1" x14ac:dyDescent="0.35">
      <c r="A30" s="49"/>
      <c r="B30" s="60"/>
      <c r="C30" s="61"/>
      <c r="D30" s="89"/>
      <c r="E30" s="62"/>
      <c r="F30" s="63"/>
      <c r="G30" s="64"/>
      <c r="H30" s="64"/>
      <c r="I30" s="64"/>
      <c r="J30" s="65"/>
      <c r="K30" s="75">
        <f t="shared" si="0"/>
        <v>0</v>
      </c>
      <c r="L30" s="49"/>
      <c r="M30" s="56" t="s">
        <v>14</v>
      </c>
      <c r="N30" s="57">
        <f>SUMIFS($K$11:$K$33,$D$11:$D$33,"=22",$E$11:$E$33,"=INDUS")</f>
        <v>0</v>
      </c>
      <c r="O30" s="49"/>
      <c r="P30" s="49"/>
      <c r="Q30" s="49"/>
      <c r="R30" s="49"/>
      <c r="S30" s="49"/>
      <c r="T30" s="49"/>
      <c r="U30" s="49"/>
    </row>
    <row r="31" spans="1:21" x14ac:dyDescent="0.3">
      <c r="A31" s="49"/>
      <c r="B31" s="60"/>
      <c r="C31" s="61"/>
      <c r="D31" s="89"/>
      <c r="E31" s="62"/>
      <c r="F31" s="63"/>
      <c r="G31" s="64"/>
      <c r="H31" s="64"/>
      <c r="I31" s="64"/>
      <c r="J31" s="65"/>
      <c r="K31" s="75">
        <f t="shared" si="0"/>
        <v>0</v>
      </c>
      <c r="L31" s="49"/>
      <c r="M31" s="52" t="s">
        <v>13</v>
      </c>
      <c r="N31" s="53">
        <f>SUMIFS($K$11:$K$33,$D$11:$D$33,"=23",$E$11:$E$33,"=SDD")</f>
        <v>0</v>
      </c>
      <c r="O31" s="49"/>
      <c r="P31" s="49"/>
      <c r="Q31" s="49"/>
      <c r="R31" s="49"/>
      <c r="S31" s="49"/>
      <c r="T31" s="49"/>
      <c r="U31" s="49"/>
    </row>
    <row r="32" spans="1:21" ht="15" thickBot="1" x14ac:dyDescent="0.35">
      <c r="A32" s="49"/>
      <c r="B32" s="60"/>
      <c r="C32" s="61"/>
      <c r="D32" s="89"/>
      <c r="E32" s="62"/>
      <c r="F32" s="63"/>
      <c r="G32" s="64"/>
      <c r="H32" s="64"/>
      <c r="I32" s="64"/>
      <c r="J32" s="65"/>
      <c r="K32" s="75">
        <f t="shared" si="0"/>
        <v>0</v>
      </c>
      <c r="L32" s="49"/>
      <c r="M32" s="56" t="s">
        <v>11</v>
      </c>
      <c r="N32" s="69">
        <f>SUMIFS($K$11:$K$33,$D$11:$D$33,"=23",$E$11:$E$33,"=INDUS")</f>
        <v>0</v>
      </c>
      <c r="O32" s="49"/>
      <c r="P32" s="49"/>
      <c r="Q32" s="49"/>
      <c r="R32" s="49"/>
      <c r="S32" s="49"/>
      <c r="T32" s="49"/>
      <c r="U32" s="49"/>
    </row>
    <row r="33" spans="1:21" ht="15" thickBot="1" x14ac:dyDescent="0.35">
      <c r="A33" s="49"/>
      <c r="B33" s="60"/>
      <c r="C33" s="61"/>
      <c r="D33" s="89"/>
      <c r="E33" s="62"/>
      <c r="F33" s="72"/>
      <c r="G33" s="73"/>
      <c r="H33" s="73"/>
      <c r="I33" s="73"/>
      <c r="J33" s="74"/>
      <c r="K33" s="76">
        <f t="shared" si="0"/>
        <v>0</v>
      </c>
      <c r="L33" s="49"/>
      <c r="M33" s="52" t="s">
        <v>10</v>
      </c>
      <c r="N33" s="53">
        <f>SUMIFS($K$11:$K$33,$D$11:$D$33,"=24",$E$11:$E$33,"=SDD")</f>
        <v>0</v>
      </c>
      <c r="O33" s="49"/>
      <c r="P33" s="49"/>
      <c r="Q33" s="49"/>
      <c r="R33" s="49"/>
      <c r="S33" s="49"/>
      <c r="T33" s="49"/>
      <c r="U33" s="49"/>
    </row>
    <row r="34" spans="1:21" ht="15" thickBot="1" x14ac:dyDescent="0.35">
      <c r="A34" s="49"/>
      <c r="B34" s="7"/>
      <c r="C34" s="6"/>
      <c r="D34" s="6"/>
      <c r="E34" s="82" t="s">
        <v>12</v>
      </c>
      <c r="F34" s="77">
        <f>SUM(F11:F33)</f>
        <v>0</v>
      </c>
      <c r="G34" s="78">
        <f>SUM(G11:G33)</f>
        <v>0</v>
      </c>
      <c r="H34" s="78">
        <f>SUM(H11:H33)</f>
        <v>0</v>
      </c>
      <c r="I34" s="78">
        <f>SUM(I11:I33)</f>
        <v>0</v>
      </c>
      <c r="J34" s="79">
        <f>SUM(J11:J33)</f>
        <v>0</v>
      </c>
      <c r="K34" s="80">
        <f>SUM(F34:J34)</f>
        <v>0</v>
      </c>
      <c r="L34" s="49"/>
      <c r="M34" s="56" t="s">
        <v>9</v>
      </c>
      <c r="N34" s="57">
        <f>SUMIFS($K$11:$K$33,$D$11:$D$33,"=24",$E$11:$E$33,"=INDUS")</f>
        <v>0</v>
      </c>
      <c r="O34" s="49"/>
      <c r="P34" s="49"/>
      <c r="Q34" s="49"/>
      <c r="R34" s="49"/>
      <c r="S34" s="49"/>
      <c r="T34" s="49"/>
      <c r="U34" s="49"/>
    </row>
    <row r="35" spans="1:21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</sheetData>
  <mergeCells count="5">
    <mergeCell ref="M5:N5"/>
    <mergeCell ref="P5:Q5"/>
    <mergeCell ref="P14:Q14"/>
    <mergeCell ref="M6:N6"/>
    <mergeCell ref="F2:N2"/>
  </mergeCells>
  <phoneticPr fontId="10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A4FA9E-2DB1-40AB-B2B7-15B840839E58}">
          <x14:formula1>
            <xm:f>BDD!$C$20:$C$33</xm:f>
          </x14:formula1>
          <xm:sqref>E11:E33</xm:sqref>
        </x14:dataValidation>
        <x14:dataValidation type="list" allowBlank="1" showInputMessage="1" showErrorMessage="1" xr:uid="{57FEBC65-92E6-4FC7-92E2-D436570FC76E}">
          <x14:formula1>
            <xm:f>BDD!$E$3:$E$33</xm:f>
          </x14:formula1>
          <xm:sqref>D11:D33</xm:sqref>
        </x14:dataValidation>
        <x14:dataValidation type="list" allowBlank="1" showInputMessage="1" showErrorMessage="1" xr:uid="{28978171-30DC-4361-A7BE-DC61E589913F}">
          <x14:formula1>
            <xm:f>BDD!$C$3:$C$13</xm:f>
          </x14:formula1>
          <xm:sqref>C11:C33</xm:sqref>
        </x14:dataValidation>
        <x14:dataValidation type="list" allowBlank="1" showInputMessage="1" showErrorMessage="1" xr:uid="{B58CF0C5-AFB9-4986-9246-3A3D31946BB9}">
          <x14:formula1>
            <xm:f>BDD!$A$3:$A$13</xm:f>
          </x14:formula1>
          <xm:sqref>B11:B33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ADC4-8C13-42CE-92EF-2E3611F6B571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1.6" thickBot="1" x14ac:dyDescent="0.45">
      <c r="A2" s="49"/>
      <c r="B2" s="49"/>
      <c r="C2" s="49"/>
      <c r="D2" s="49"/>
      <c r="E2" s="49"/>
      <c r="F2" s="93" t="str">
        <f>"FEUILLE DE POINTAGE - " &amp; C6</f>
        <v>FEUILLE DE POINTAGE - Tanguy MONFORT</v>
      </c>
      <c r="G2" s="94"/>
      <c r="H2" s="94"/>
      <c r="I2" s="94"/>
      <c r="J2" s="94"/>
      <c r="K2" s="94"/>
      <c r="L2" s="94"/>
      <c r="M2" s="94"/>
      <c r="N2" s="95"/>
      <c r="O2" s="49"/>
      <c r="P2" s="49"/>
      <c r="Q2" s="49"/>
      <c r="R2" s="49"/>
      <c r="S2" s="49"/>
      <c r="T2" s="49"/>
      <c r="U2" s="49"/>
    </row>
    <row r="3" spans="1:21" ht="21" x14ac:dyDescent="0.4">
      <c r="A3" s="49"/>
      <c r="B3" s="49"/>
      <c r="C3" s="49"/>
      <c r="D3" s="49"/>
      <c r="E3" s="49"/>
      <c r="F3" s="50"/>
      <c r="G3" s="50"/>
      <c r="H3" s="92"/>
      <c r="I3" s="92"/>
      <c r="J3" s="92"/>
      <c r="K3" s="92"/>
      <c r="L3" s="92"/>
      <c r="M3" s="92"/>
      <c r="N3" s="92"/>
      <c r="O3" s="49"/>
      <c r="P3" s="49"/>
      <c r="Q3" s="49"/>
      <c r="R3" s="49"/>
      <c r="S3" s="49"/>
      <c r="T3" s="49"/>
      <c r="U3" s="49"/>
    </row>
    <row r="4" spans="1:21" ht="15" thickBo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ht="16.2" thickBot="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96" t="s">
        <v>48</v>
      </c>
      <c r="N5" s="97"/>
      <c r="O5" s="49"/>
      <c r="P5" s="98" t="str">
        <f>"SYNTHESE FONCTION " &amp; BDD!A3</f>
        <v xml:space="preserve">SYNTHESE FONCTION </v>
      </c>
      <c r="Q5" s="99"/>
      <c r="R5" s="49"/>
      <c r="S5" s="49"/>
      <c r="T5" s="49"/>
      <c r="U5" s="49"/>
    </row>
    <row r="6" spans="1:21" ht="15" thickBot="1" x14ac:dyDescent="0.35">
      <c r="A6" s="49"/>
      <c r="B6" s="88" t="s">
        <v>51</v>
      </c>
      <c r="C6" s="51" t="s">
        <v>50</v>
      </c>
      <c r="D6" s="49"/>
      <c r="E6" s="49"/>
      <c r="F6" s="49"/>
      <c r="G6" s="49"/>
      <c r="H6" s="49"/>
      <c r="I6" s="49"/>
      <c r="J6" s="49"/>
      <c r="K6" s="49"/>
      <c r="L6" s="49"/>
      <c r="M6" s="98" t="str">
        <f>"SYNTHESE ENSEMBLE " &amp; BDD!A3</f>
        <v xml:space="preserve">SYNTHESE ENSEMBLE </v>
      </c>
      <c r="N6" s="99"/>
      <c r="O6" s="49"/>
      <c r="P6" s="52" t="s">
        <v>6</v>
      </c>
      <c r="Q6" s="53">
        <f>SUMIFS($K$11:$K$33,$B$11:$B$33,BDD!A3,$C$11:$C$33,"=FORMATION")</f>
        <v>0</v>
      </c>
      <c r="R6" s="49"/>
      <c r="S6" s="49"/>
      <c r="T6" s="49"/>
      <c r="U6" s="49"/>
    </row>
    <row r="7" spans="1:21" x14ac:dyDescent="0.3">
      <c r="A7" s="49"/>
      <c r="B7" s="88" t="s">
        <v>59</v>
      </c>
      <c r="C7" s="51" t="s">
        <v>64</v>
      </c>
      <c r="D7" s="49"/>
      <c r="E7" s="49"/>
      <c r="F7" s="49"/>
      <c r="G7" s="49"/>
      <c r="H7" s="49"/>
      <c r="I7" s="49"/>
      <c r="J7" s="49"/>
      <c r="K7" s="49"/>
      <c r="L7" s="49"/>
      <c r="M7" s="52" t="s">
        <v>41</v>
      </c>
      <c r="N7" s="53">
        <f>SUMIFS($K$11:$K$33,$D$11:$D$33,"=06",$E$11:$E$33,"=SDD")</f>
        <v>0</v>
      </c>
      <c r="O7" s="49"/>
      <c r="P7" s="54" t="s">
        <v>5</v>
      </c>
      <c r="Q7" s="55">
        <f>SUMIFS($K$11:$K$33,$B$11:$B$33,BDD!A3,$C$11:$C$33,"=GESTION PROJET")</f>
        <v>0</v>
      </c>
      <c r="R7" s="49"/>
      <c r="S7" s="49"/>
      <c r="T7" s="49"/>
      <c r="U7" s="49"/>
    </row>
    <row r="8" spans="1:21" ht="15" thickBot="1" x14ac:dyDescent="0.35">
      <c r="A8" s="49"/>
      <c r="B8" s="88" t="s">
        <v>49</v>
      </c>
      <c r="C8" s="51" t="s">
        <v>65</v>
      </c>
      <c r="D8" s="49"/>
      <c r="E8" s="49"/>
      <c r="F8" s="49"/>
      <c r="G8" s="49"/>
      <c r="H8" s="49"/>
      <c r="I8" s="49"/>
      <c r="J8" s="49"/>
      <c r="K8" s="49"/>
      <c r="L8" s="49"/>
      <c r="M8" s="68" t="s">
        <v>36</v>
      </c>
      <c r="N8" s="69">
        <f>SUMIFS($K$11:$K$33,$D$11:$D$33,"=06",$E$11:$E$33,"=INDUS")</f>
        <v>0</v>
      </c>
      <c r="O8" s="49"/>
      <c r="P8" s="54" t="s">
        <v>4</v>
      </c>
      <c r="Q8" s="55">
        <f>SUMIFS($K$11:$K$33,$B$11:$B$33,BDD!A3,$C$11:$C$33,"=REUNION")</f>
        <v>0</v>
      </c>
      <c r="R8" s="49"/>
      <c r="S8" s="49"/>
      <c r="T8" s="49"/>
      <c r="U8" s="49"/>
    </row>
    <row r="9" spans="1:21" ht="15" thickBot="1" x14ac:dyDescent="0.35">
      <c r="A9" s="49"/>
      <c r="B9" s="49"/>
      <c r="C9" s="49"/>
      <c r="D9" s="49"/>
      <c r="E9" s="49"/>
      <c r="F9" s="83" t="s">
        <v>46</v>
      </c>
      <c r="G9" s="83" t="s">
        <v>45</v>
      </c>
      <c r="H9" s="83" t="s">
        <v>44</v>
      </c>
      <c r="I9" s="83" t="s">
        <v>43</v>
      </c>
      <c r="J9" s="84" t="s">
        <v>42</v>
      </c>
      <c r="K9" s="81" t="s">
        <v>12</v>
      </c>
      <c r="L9" s="49"/>
      <c r="M9" s="52" t="s">
        <v>35</v>
      </c>
      <c r="N9" s="53">
        <f>SUMIFS($K$11:$K$33,$D$11:$D$33,"=07",$E$11:$E$33,"=SDD")</f>
        <v>0</v>
      </c>
      <c r="O9" s="49"/>
      <c r="P9" s="54" t="s">
        <v>3</v>
      </c>
      <c r="Q9" s="55">
        <f>SUMIFS($K$11:$K$33,$B$11:$B$33,BDD!A3,$C$11:$C$33,"=STRUCTURE")</f>
        <v>0</v>
      </c>
      <c r="R9" s="49"/>
      <c r="S9" s="49"/>
      <c r="T9" s="49"/>
      <c r="U9" s="49"/>
    </row>
    <row r="10" spans="1:21" ht="15" thickBot="1" x14ac:dyDescent="0.35">
      <c r="A10" s="49"/>
      <c r="B10" s="85" t="s">
        <v>40</v>
      </c>
      <c r="C10" s="86" t="s">
        <v>39</v>
      </c>
      <c r="D10" s="86" t="s">
        <v>38</v>
      </c>
      <c r="E10" s="87" t="s">
        <v>37</v>
      </c>
      <c r="F10" s="13"/>
      <c r="G10" s="12"/>
      <c r="H10" s="12"/>
      <c r="I10" s="12"/>
      <c r="J10" s="11"/>
      <c r="K10" s="10"/>
      <c r="L10" s="49"/>
      <c r="M10" s="68" t="s">
        <v>34</v>
      </c>
      <c r="N10" s="69">
        <f>SUMIFS($K$11:$K$33,$D$11:$D$33,"=07",$E$11:$E$33,"=INDUS")</f>
        <v>0</v>
      </c>
      <c r="O10" s="49"/>
      <c r="P10" s="58" t="s">
        <v>2</v>
      </c>
      <c r="Q10" s="59">
        <f>SUMIFS($K$11:$K$33,$B$11:$B$33,BDD!A3,$C$11:$C$33,"=CARLINGAGE")</f>
        <v>0</v>
      </c>
      <c r="R10" s="49"/>
      <c r="S10" s="49"/>
      <c r="T10" s="49"/>
      <c r="U10" s="49"/>
    </row>
    <row r="11" spans="1:21" x14ac:dyDescent="0.3">
      <c r="A11" s="49"/>
      <c r="B11" s="60"/>
      <c r="C11" s="61"/>
      <c r="D11" s="89"/>
      <c r="E11" s="62"/>
      <c r="F11" s="63"/>
      <c r="G11" s="64"/>
      <c r="H11" s="64"/>
      <c r="I11" s="64"/>
      <c r="J11" s="65"/>
      <c r="K11" s="75">
        <f t="shared" ref="K11:K33" si="0">SUM(F11:J11)</f>
        <v>0</v>
      </c>
      <c r="L11" s="49"/>
      <c r="M11" s="52" t="s">
        <v>33</v>
      </c>
      <c r="N11" s="53">
        <f>SUMIFS($K$11:$K$33,$D$11:$D$33,"=08",$E$11:$E$33,"=SDD")</f>
        <v>0</v>
      </c>
      <c r="O11" s="49"/>
      <c r="P11" s="58" t="s">
        <v>1</v>
      </c>
      <c r="Q11" s="59">
        <f>SUMIFS($K$11:$K$33,$B$11:$B$33,BDD!A3,$C$11:$C$33,"=PANNE INFORMATIQUE")</f>
        <v>0</v>
      </c>
      <c r="R11" s="49"/>
      <c r="S11" s="49"/>
      <c r="T11" s="49"/>
      <c r="U11" s="49"/>
    </row>
    <row r="12" spans="1:21" ht="15" thickBot="1" x14ac:dyDescent="0.35">
      <c r="A12" s="49"/>
      <c r="B12" s="60"/>
      <c r="C12" s="61"/>
      <c r="D12" s="89"/>
      <c r="E12" s="62"/>
      <c r="F12" s="63"/>
      <c r="G12" s="64"/>
      <c r="H12" s="64"/>
      <c r="I12" s="64"/>
      <c r="J12" s="65"/>
      <c r="K12" s="75">
        <f t="shared" si="0"/>
        <v>0</v>
      </c>
      <c r="L12" s="49"/>
      <c r="M12" s="68" t="s">
        <v>32</v>
      </c>
      <c r="N12" s="69">
        <f>SUMIFS($K$11:$K$33,$D$11:$D$33,"=08",$E$11:$E$33,"=INDUS")</f>
        <v>0</v>
      </c>
      <c r="O12" s="49"/>
      <c r="P12" s="70" t="s">
        <v>0</v>
      </c>
      <c r="Q12" s="71">
        <f>SUMIFS($K$11:$K$33,$B$11:$B$33,BDD!A3,$C$11:$C$33,"=ATTENTE")</f>
        <v>0</v>
      </c>
      <c r="R12" s="49"/>
      <c r="S12" s="49"/>
      <c r="T12" s="49"/>
      <c r="U12" s="49"/>
    </row>
    <row r="13" spans="1:21" ht="15" thickBot="1" x14ac:dyDescent="0.35">
      <c r="A13" s="49"/>
      <c r="B13" s="60"/>
      <c r="C13" s="61"/>
      <c r="D13" s="89"/>
      <c r="E13" s="62"/>
      <c r="F13" s="63"/>
      <c r="G13" s="64"/>
      <c r="H13" s="64"/>
      <c r="I13" s="64"/>
      <c r="J13" s="65"/>
      <c r="K13" s="75">
        <f t="shared" si="0"/>
        <v>0</v>
      </c>
      <c r="L13" s="49"/>
      <c r="M13" s="52" t="s">
        <v>31</v>
      </c>
      <c r="N13" s="53">
        <f>SUMIFS($K$11:$K$33,$D$11:$D$33,"=09",$E$11:$E$33,"=SDD")</f>
        <v>0</v>
      </c>
      <c r="O13" s="49"/>
      <c r="P13" s="49"/>
      <c r="Q13" s="49"/>
      <c r="R13" s="49"/>
      <c r="S13" s="49"/>
      <c r="T13" s="49"/>
      <c r="U13" s="49"/>
    </row>
    <row r="14" spans="1:21" ht="15" thickBot="1" x14ac:dyDescent="0.35">
      <c r="A14" s="49"/>
      <c r="B14" s="60"/>
      <c r="C14" s="61"/>
      <c r="D14" s="89"/>
      <c r="E14" s="62"/>
      <c r="F14" s="63"/>
      <c r="G14" s="64"/>
      <c r="H14" s="64"/>
      <c r="I14" s="64"/>
      <c r="J14" s="65"/>
      <c r="K14" s="75">
        <f t="shared" si="0"/>
        <v>0</v>
      </c>
      <c r="L14" s="49"/>
      <c r="M14" s="56" t="s">
        <v>30</v>
      </c>
      <c r="N14" s="57">
        <f>SUMIFS($K$11:$K$33,$D$11:$D$33,"=09",$E$11:$E$33,"=INDUS")</f>
        <v>0</v>
      </c>
      <c r="O14" s="49"/>
      <c r="P14" s="100" t="s">
        <v>7</v>
      </c>
      <c r="Q14" s="101"/>
      <c r="R14" s="49"/>
      <c r="S14" s="49"/>
      <c r="T14" s="49"/>
      <c r="U14" s="49"/>
    </row>
    <row r="15" spans="1:21" x14ac:dyDescent="0.3">
      <c r="A15" s="49"/>
      <c r="B15" s="60"/>
      <c r="C15" s="61"/>
      <c r="D15" s="89"/>
      <c r="E15" s="62"/>
      <c r="F15" s="63"/>
      <c r="G15" s="64"/>
      <c r="H15" s="64"/>
      <c r="I15" s="64"/>
      <c r="J15" s="65"/>
      <c r="K15" s="75">
        <f t="shared" si="0"/>
        <v>0</v>
      </c>
      <c r="L15" s="49"/>
      <c r="M15" s="66" t="s">
        <v>29</v>
      </c>
      <c r="N15" s="53">
        <f>SUMIFS($K$11:$K$33,$D$11:$D$33,"=14B",$E$11:$E$33,"=SDD")</f>
        <v>0</v>
      </c>
      <c r="O15" s="49"/>
      <c r="P15" s="66" t="s">
        <v>6</v>
      </c>
      <c r="Q15" s="67">
        <f>SUMIFS($K$11:$K$33,$B$11:$B$33,"=AUTRE",$C$11:$C$33,"=FORMATION")</f>
        <v>0</v>
      </c>
      <c r="R15" s="49"/>
      <c r="S15" s="49"/>
      <c r="T15" s="49"/>
      <c r="U15" s="49"/>
    </row>
    <row r="16" spans="1:21" ht="15" thickBot="1" x14ac:dyDescent="0.35">
      <c r="A16" s="49"/>
      <c r="B16" s="60"/>
      <c r="C16" s="61"/>
      <c r="D16" s="89"/>
      <c r="E16" s="62"/>
      <c r="F16" s="63"/>
      <c r="G16" s="64"/>
      <c r="H16" s="64"/>
      <c r="I16" s="64"/>
      <c r="J16" s="65"/>
      <c r="K16" s="75">
        <f t="shared" si="0"/>
        <v>0</v>
      </c>
      <c r="L16" s="49"/>
      <c r="M16" s="56" t="s">
        <v>28</v>
      </c>
      <c r="N16" s="69">
        <f>SUMIFS($K$11:$K$33,$D$11:$D$33,"=14B",$E$11:$E$33,"=INDUS")</f>
        <v>0</v>
      </c>
      <c r="O16" s="49"/>
      <c r="P16" s="54" t="s">
        <v>5</v>
      </c>
      <c r="Q16" s="55">
        <f>SUMIFS($K$11:$K$33,$B$11:$B$33,"=AUTRE",$C$11:$C$33,"=GESTION PROJET")</f>
        <v>0</v>
      </c>
      <c r="R16" s="49"/>
      <c r="S16" s="49"/>
      <c r="T16" s="49"/>
      <c r="U16" s="49"/>
    </row>
    <row r="17" spans="1:21" x14ac:dyDescent="0.3">
      <c r="A17" s="49"/>
      <c r="B17" s="60"/>
      <c r="C17" s="61"/>
      <c r="D17" s="89"/>
      <c r="E17" s="62"/>
      <c r="F17" s="63"/>
      <c r="G17" s="64"/>
      <c r="H17" s="64"/>
      <c r="I17" s="64"/>
      <c r="J17" s="65"/>
      <c r="K17" s="75">
        <f t="shared" si="0"/>
        <v>0</v>
      </c>
      <c r="L17" s="49"/>
      <c r="M17" s="52" t="s">
        <v>27</v>
      </c>
      <c r="N17" s="53">
        <f>SUMIFS($K$11:$K$33,$D$11:$D$33,"=14H",$E$11:$E$33,"=SDD")</f>
        <v>0</v>
      </c>
      <c r="O17" s="49"/>
      <c r="P17" s="54" t="s">
        <v>4</v>
      </c>
      <c r="Q17" s="55">
        <f>SUMIFS($K$11:$K$33,$B$11:$B$33,"=AUTRE",$C$11:$C$33,"=REUNION")</f>
        <v>0</v>
      </c>
      <c r="R17" s="49"/>
      <c r="S17" s="49"/>
      <c r="T17" s="49"/>
      <c r="U17" s="49"/>
    </row>
    <row r="18" spans="1:21" ht="15" thickBot="1" x14ac:dyDescent="0.35">
      <c r="A18" s="49"/>
      <c r="B18" s="60"/>
      <c r="C18" s="61"/>
      <c r="D18" s="89"/>
      <c r="E18" s="62"/>
      <c r="F18" s="63"/>
      <c r="G18" s="64"/>
      <c r="H18" s="64"/>
      <c r="I18" s="64"/>
      <c r="J18" s="65"/>
      <c r="K18" s="75">
        <f t="shared" si="0"/>
        <v>0</v>
      </c>
      <c r="L18" s="49"/>
      <c r="M18" s="56" t="s">
        <v>26</v>
      </c>
      <c r="N18" s="69">
        <f>SUMIFS($K$11:$K$33,$D$11:$D$33,"=14H",$E$11:$E$33,"=INDUS")</f>
        <v>0</v>
      </c>
      <c r="O18" s="49"/>
      <c r="P18" s="54" t="s">
        <v>3</v>
      </c>
      <c r="Q18" s="55">
        <f>SUMIFS($K$11:$K$33,$B$11:$B$33,"=AUTRE",$C$11:$C$33,"=STRUCTURE")</f>
        <v>0</v>
      </c>
      <c r="R18" s="49"/>
      <c r="S18" s="49"/>
      <c r="T18" s="49"/>
      <c r="U18" s="49"/>
    </row>
    <row r="19" spans="1:21" x14ac:dyDescent="0.3">
      <c r="A19" s="49"/>
      <c r="B19" s="60"/>
      <c r="C19" s="61"/>
      <c r="D19" s="89"/>
      <c r="E19" s="62"/>
      <c r="F19" s="63"/>
      <c r="G19" s="64"/>
      <c r="H19" s="64"/>
      <c r="I19" s="64"/>
      <c r="J19" s="65"/>
      <c r="K19" s="75">
        <f t="shared" si="0"/>
        <v>0</v>
      </c>
      <c r="L19" s="49"/>
      <c r="M19" s="52" t="s">
        <v>25</v>
      </c>
      <c r="N19" s="53">
        <f>SUMIFS($K$11:$K$33,$D$11:$D$33,"=15B",$E$11:$E$33,"=SDD")</f>
        <v>0</v>
      </c>
      <c r="O19" s="49"/>
      <c r="P19" s="58" t="s">
        <v>2</v>
      </c>
      <c r="Q19" s="55">
        <f>SUMIFS($K$11:$K$33,$B$11:$B$33,"=AUTRE",$C$11:$C$33,"=CARLINGAGE")</f>
        <v>0</v>
      </c>
      <c r="R19" s="49"/>
      <c r="S19" s="49"/>
      <c r="T19" s="49"/>
      <c r="U19" s="49"/>
    </row>
    <row r="20" spans="1:21" ht="15" thickBot="1" x14ac:dyDescent="0.35">
      <c r="A20" s="49"/>
      <c r="B20" s="60"/>
      <c r="C20" s="61"/>
      <c r="D20" s="89"/>
      <c r="E20" s="62"/>
      <c r="F20" s="63"/>
      <c r="G20" s="64"/>
      <c r="H20" s="64"/>
      <c r="I20" s="64"/>
      <c r="J20" s="65"/>
      <c r="K20" s="75">
        <f t="shared" si="0"/>
        <v>0</v>
      </c>
      <c r="L20" s="49"/>
      <c r="M20" s="56" t="s">
        <v>24</v>
      </c>
      <c r="N20" s="69">
        <f>SUMIFS($K$11:$K$33,$D$11:$D$33,"=15B",$E$11:$E$33,"=INDUS")</f>
        <v>0</v>
      </c>
      <c r="O20" s="49"/>
      <c r="P20" s="58" t="s">
        <v>1</v>
      </c>
      <c r="Q20" s="55">
        <f>SUMIFS($K$11:$K$33,$B$11:$B$33,"=AUTRE",$C$11:$C$33,"=PANNE INFORMATIQUE")</f>
        <v>0</v>
      </c>
      <c r="R20" s="49"/>
      <c r="S20" s="49"/>
      <c r="T20" s="49"/>
      <c r="U20" s="49"/>
    </row>
    <row r="21" spans="1:21" ht="15" thickBot="1" x14ac:dyDescent="0.35">
      <c r="A21" s="49"/>
      <c r="B21" s="60"/>
      <c r="C21" s="61"/>
      <c r="D21" s="89"/>
      <c r="E21" s="62"/>
      <c r="F21" s="63"/>
      <c r="G21" s="64"/>
      <c r="H21" s="64"/>
      <c r="I21" s="64"/>
      <c r="J21" s="65"/>
      <c r="K21" s="75">
        <f t="shared" si="0"/>
        <v>0</v>
      </c>
      <c r="L21" s="49"/>
      <c r="M21" s="52" t="s">
        <v>23</v>
      </c>
      <c r="N21" s="53">
        <f>SUMIFS($K$11:$K$33,$D$11:$D$33,"=15H",$E$11:$E$33,"=SDD")</f>
        <v>0</v>
      </c>
      <c r="O21" s="49"/>
      <c r="P21" s="70" t="s">
        <v>0</v>
      </c>
      <c r="Q21" s="57">
        <f>SUMIFS($K$11:$K$33,$B$11:$B$33,"=AUTRE",$C$11:$C$33,"=ATTENTE")</f>
        <v>0</v>
      </c>
      <c r="R21" s="49"/>
      <c r="S21" s="49"/>
      <c r="T21" s="49"/>
      <c r="U21" s="49"/>
    </row>
    <row r="22" spans="1:21" ht="15" thickBot="1" x14ac:dyDescent="0.35">
      <c r="A22" s="49"/>
      <c r="B22" s="60"/>
      <c r="C22" s="61"/>
      <c r="D22" s="89"/>
      <c r="E22" s="62"/>
      <c r="F22" s="63"/>
      <c r="G22" s="64"/>
      <c r="H22" s="64"/>
      <c r="I22" s="64"/>
      <c r="J22" s="65"/>
      <c r="K22" s="75">
        <f t="shared" si="0"/>
        <v>0</v>
      </c>
      <c r="L22" s="49"/>
      <c r="M22" s="56" t="s">
        <v>22</v>
      </c>
      <c r="N22" s="57">
        <f>SUMIFS($K$11:$K$33,$D$11:$D$33,"=15H",$E$11:$E$33,"=INDUS")</f>
        <v>0</v>
      </c>
      <c r="O22" s="49"/>
      <c r="P22" s="49"/>
      <c r="Q22" s="49"/>
      <c r="R22" s="49"/>
      <c r="S22" s="49"/>
      <c r="T22" s="49"/>
      <c r="U22" s="49"/>
    </row>
    <row r="23" spans="1:21" x14ac:dyDescent="0.3">
      <c r="A23" s="49"/>
      <c r="B23" s="60"/>
      <c r="C23" s="61"/>
      <c r="D23" s="89"/>
      <c r="E23" s="62"/>
      <c r="F23" s="63"/>
      <c r="G23" s="64"/>
      <c r="H23" s="64"/>
      <c r="I23" s="64"/>
      <c r="J23" s="65"/>
      <c r="K23" s="75">
        <f t="shared" si="0"/>
        <v>0</v>
      </c>
      <c r="L23" s="49"/>
      <c r="M23" s="52" t="s">
        <v>21</v>
      </c>
      <c r="N23" s="53">
        <f>SUMIFS($K$11:$K$33,$D$11:$D$33,"=16B",$E$11:$E$33,"=SDD")</f>
        <v>0</v>
      </c>
      <c r="O23" s="49"/>
      <c r="P23" s="49"/>
      <c r="Q23" s="49"/>
      <c r="R23" s="49"/>
      <c r="S23" s="49"/>
      <c r="T23" s="49"/>
      <c r="U23" s="49"/>
    </row>
    <row r="24" spans="1:21" ht="15" thickBot="1" x14ac:dyDescent="0.35">
      <c r="A24" s="49"/>
      <c r="B24" s="60"/>
      <c r="C24" s="61"/>
      <c r="D24" s="89"/>
      <c r="E24" s="62"/>
      <c r="F24" s="63"/>
      <c r="G24" s="64"/>
      <c r="H24" s="64"/>
      <c r="I24" s="64"/>
      <c r="J24" s="65"/>
      <c r="K24" s="75">
        <f t="shared" si="0"/>
        <v>0</v>
      </c>
      <c r="L24" s="49"/>
      <c r="M24" s="56" t="s">
        <v>20</v>
      </c>
      <c r="N24" s="69">
        <f>SUMIFS($K$11:$K$33,$D$11:$D$33,"=16B",$E$11:$E$33,"=INDUS")</f>
        <v>0</v>
      </c>
      <c r="O24" s="49"/>
      <c r="P24" s="49"/>
      <c r="Q24" s="49"/>
      <c r="R24" s="49"/>
      <c r="S24" s="49"/>
      <c r="T24" s="49"/>
      <c r="U24" s="49"/>
    </row>
    <row r="25" spans="1:21" x14ac:dyDescent="0.3">
      <c r="A25" s="49"/>
      <c r="B25" s="60"/>
      <c r="C25" s="61"/>
      <c r="D25" s="89"/>
      <c r="E25" s="62"/>
      <c r="F25" s="63"/>
      <c r="G25" s="64"/>
      <c r="H25" s="64"/>
      <c r="I25" s="64"/>
      <c r="J25" s="65"/>
      <c r="K25" s="75">
        <f t="shared" si="0"/>
        <v>0</v>
      </c>
      <c r="L25" s="49"/>
      <c r="M25" s="52" t="s">
        <v>19</v>
      </c>
      <c r="N25" s="53">
        <f>SUMIFS($K$11:$K$33,$D$11:$D$33,"=16H",$E$11:$E$33,"=SDD")</f>
        <v>0</v>
      </c>
      <c r="O25" s="49"/>
      <c r="P25" s="49"/>
      <c r="Q25" s="49"/>
      <c r="R25" s="49"/>
      <c r="S25" s="49"/>
      <c r="T25" s="49"/>
      <c r="U25" s="49"/>
    </row>
    <row r="26" spans="1:21" ht="15" thickBot="1" x14ac:dyDescent="0.35">
      <c r="A26" s="49"/>
      <c r="B26" s="60"/>
      <c r="C26" s="61"/>
      <c r="D26" s="89"/>
      <c r="E26" s="62"/>
      <c r="F26" s="63"/>
      <c r="G26" s="64"/>
      <c r="H26" s="64"/>
      <c r="I26" s="64"/>
      <c r="J26" s="65"/>
      <c r="K26" s="75">
        <f t="shared" si="0"/>
        <v>0</v>
      </c>
      <c r="L26" s="49"/>
      <c r="M26" s="56" t="s">
        <v>18</v>
      </c>
      <c r="N26" s="69">
        <f>SUMIFS($K$11:$K$33,$D$11:$D$33,"=16H",$E$11:$E$33,"=INDUS")</f>
        <v>0</v>
      </c>
      <c r="O26" s="49"/>
      <c r="P26" s="49"/>
      <c r="Q26" s="49"/>
      <c r="R26" s="49"/>
      <c r="S26" s="49"/>
      <c r="T26" s="49"/>
      <c r="U26" s="49"/>
    </row>
    <row r="27" spans="1:21" x14ac:dyDescent="0.3">
      <c r="A27" s="49"/>
      <c r="B27" s="60"/>
      <c r="C27" s="61"/>
      <c r="D27" s="89"/>
      <c r="E27" s="62"/>
      <c r="F27" s="63"/>
      <c r="G27" s="64"/>
      <c r="H27" s="64"/>
      <c r="I27" s="64"/>
      <c r="J27" s="65"/>
      <c r="K27" s="75">
        <f t="shared" si="0"/>
        <v>0</v>
      </c>
      <c r="L27" s="49"/>
      <c r="M27" s="52" t="s">
        <v>17</v>
      </c>
      <c r="N27" s="53">
        <f>SUMIFS($K$11:$K$33,$D$11:$D$33,"=17",$E$11:$E$33,"=SDD")</f>
        <v>0</v>
      </c>
      <c r="O27" s="49"/>
      <c r="P27" s="49"/>
      <c r="Q27" s="49"/>
      <c r="R27" s="49"/>
      <c r="S27" s="49"/>
      <c r="T27" s="49"/>
      <c r="U27" s="49"/>
    </row>
    <row r="28" spans="1:21" ht="15" thickBot="1" x14ac:dyDescent="0.35">
      <c r="A28" s="49"/>
      <c r="B28" s="60"/>
      <c r="C28" s="61"/>
      <c r="D28" s="89"/>
      <c r="E28" s="62"/>
      <c r="F28" s="63"/>
      <c r="G28" s="64"/>
      <c r="H28" s="64"/>
      <c r="I28" s="64"/>
      <c r="J28" s="65"/>
      <c r="K28" s="75">
        <f t="shared" si="0"/>
        <v>0</v>
      </c>
      <c r="L28" s="49"/>
      <c r="M28" s="56" t="s">
        <v>16</v>
      </c>
      <c r="N28" s="69">
        <f>SUMIFS($K$11:$K$33,$D$11:$D$33,"=17",$E$11:$E$33,"=INDUS")</f>
        <v>0</v>
      </c>
      <c r="O28" s="49"/>
      <c r="P28" s="49"/>
      <c r="Q28" s="49"/>
      <c r="R28" s="49"/>
      <c r="S28" s="49"/>
      <c r="T28" s="49"/>
      <c r="U28" s="49"/>
    </row>
    <row r="29" spans="1:21" x14ac:dyDescent="0.3">
      <c r="A29" s="49"/>
      <c r="B29" s="60"/>
      <c r="C29" s="61"/>
      <c r="D29" s="89"/>
      <c r="E29" s="62"/>
      <c r="F29" s="63"/>
      <c r="G29" s="64"/>
      <c r="H29" s="64"/>
      <c r="I29" s="64"/>
      <c r="J29" s="65"/>
      <c r="K29" s="75">
        <f t="shared" si="0"/>
        <v>0</v>
      </c>
      <c r="L29" s="49"/>
      <c r="M29" s="52" t="s">
        <v>15</v>
      </c>
      <c r="N29" s="53">
        <f>SUMIFS($K$11:$K$33,$D$11:$D$33,"=22",$E$11:$E$33,"=SDD")</f>
        <v>0</v>
      </c>
      <c r="O29" s="49"/>
      <c r="P29" s="49"/>
      <c r="Q29" s="49"/>
      <c r="R29" s="49"/>
      <c r="S29" s="49"/>
      <c r="T29" s="49"/>
      <c r="U29" s="49"/>
    </row>
    <row r="30" spans="1:21" ht="15" thickBot="1" x14ac:dyDescent="0.35">
      <c r="A30" s="49"/>
      <c r="B30" s="60"/>
      <c r="C30" s="61"/>
      <c r="D30" s="89"/>
      <c r="E30" s="62"/>
      <c r="F30" s="63"/>
      <c r="G30" s="64"/>
      <c r="H30" s="64"/>
      <c r="I30" s="64"/>
      <c r="J30" s="65"/>
      <c r="K30" s="75">
        <f t="shared" si="0"/>
        <v>0</v>
      </c>
      <c r="L30" s="49"/>
      <c r="M30" s="56" t="s">
        <v>14</v>
      </c>
      <c r="N30" s="57">
        <f>SUMIFS($K$11:$K$33,$D$11:$D$33,"=22",$E$11:$E$33,"=INDUS")</f>
        <v>0</v>
      </c>
      <c r="O30" s="49"/>
      <c r="P30" s="49"/>
      <c r="Q30" s="49"/>
      <c r="R30" s="49"/>
      <c r="S30" s="49"/>
      <c r="T30" s="49"/>
      <c r="U30" s="49"/>
    </row>
    <row r="31" spans="1:21" x14ac:dyDescent="0.3">
      <c r="A31" s="49"/>
      <c r="B31" s="60"/>
      <c r="C31" s="61"/>
      <c r="D31" s="89"/>
      <c r="E31" s="62"/>
      <c r="F31" s="63"/>
      <c r="G31" s="64"/>
      <c r="H31" s="64"/>
      <c r="I31" s="64"/>
      <c r="J31" s="65"/>
      <c r="K31" s="75">
        <f t="shared" si="0"/>
        <v>0</v>
      </c>
      <c r="L31" s="49"/>
      <c r="M31" s="52" t="s">
        <v>13</v>
      </c>
      <c r="N31" s="53">
        <f>SUMIFS($K$11:$K$33,$D$11:$D$33,"=23",$E$11:$E$33,"=SDD")</f>
        <v>0</v>
      </c>
      <c r="O31" s="49"/>
      <c r="P31" s="49"/>
      <c r="Q31" s="49"/>
      <c r="R31" s="49"/>
      <c r="S31" s="49"/>
      <c r="T31" s="49"/>
      <c r="U31" s="49"/>
    </row>
    <row r="32" spans="1:21" ht="15" thickBot="1" x14ac:dyDescent="0.35">
      <c r="A32" s="49"/>
      <c r="B32" s="60"/>
      <c r="C32" s="61"/>
      <c r="D32" s="89"/>
      <c r="E32" s="62"/>
      <c r="F32" s="63"/>
      <c r="G32" s="64"/>
      <c r="H32" s="64"/>
      <c r="I32" s="64"/>
      <c r="J32" s="65"/>
      <c r="K32" s="75">
        <f t="shared" si="0"/>
        <v>0</v>
      </c>
      <c r="L32" s="49"/>
      <c r="M32" s="56" t="s">
        <v>11</v>
      </c>
      <c r="N32" s="69">
        <f>SUMIFS($K$11:$K$33,$D$11:$D$33,"=23",$E$11:$E$33,"=INDUS")</f>
        <v>0</v>
      </c>
      <c r="O32" s="49"/>
      <c r="P32" s="49"/>
      <c r="Q32" s="49"/>
      <c r="R32" s="49"/>
      <c r="S32" s="49"/>
      <c r="T32" s="49"/>
      <c r="U32" s="49"/>
    </row>
    <row r="33" spans="1:21" ht="15" thickBot="1" x14ac:dyDescent="0.35">
      <c r="A33" s="49"/>
      <c r="B33" s="60"/>
      <c r="C33" s="61"/>
      <c r="D33" s="89"/>
      <c r="E33" s="62"/>
      <c r="F33" s="72"/>
      <c r="G33" s="73"/>
      <c r="H33" s="73"/>
      <c r="I33" s="73"/>
      <c r="J33" s="74"/>
      <c r="K33" s="76">
        <f t="shared" si="0"/>
        <v>0</v>
      </c>
      <c r="L33" s="49"/>
      <c r="M33" s="52" t="s">
        <v>10</v>
      </c>
      <c r="N33" s="53">
        <f>SUMIFS($K$11:$K$33,$D$11:$D$33,"=24",$E$11:$E$33,"=SDD")</f>
        <v>0</v>
      </c>
      <c r="O33" s="49"/>
      <c r="P33" s="49"/>
      <c r="Q33" s="49"/>
      <c r="R33" s="49"/>
      <c r="S33" s="49"/>
      <c r="T33" s="49"/>
      <c r="U33" s="49"/>
    </row>
    <row r="34" spans="1:21" ht="15" thickBot="1" x14ac:dyDescent="0.35">
      <c r="A34" s="49"/>
      <c r="B34" s="7"/>
      <c r="C34" s="6"/>
      <c r="D34" s="6"/>
      <c r="E34" s="82" t="s">
        <v>12</v>
      </c>
      <c r="F34" s="77">
        <f>SUM(F11:F33)</f>
        <v>0</v>
      </c>
      <c r="G34" s="78">
        <f>SUM(G11:G33)</f>
        <v>0</v>
      </c>
      <c r="H34" s="78">
        <f>SUM(H11:H33)</f>
        <v>0</v>
      </c>
      <c r="I34" s="78">
        <f>SUM(I11:I33)</f>
        <v>0</v>
      </c>
      <c r="J34" s="79">
        <f>SUM(J11:J33)</f>
        <v>0</v>
      </c>
      <c r="K34" s="80">
        <f>SUM(F34:J34)</f>
        <v>0</v>
      </c>
      <c r="L34" s="49"/>
      <c r="M34" s="56" t="s">
        <v>9</v>
      </c>
      <c r="N34" s="57">
        <f>SUMIFS($K$11:$K$33,$D$11:$D$33,"=24",$E$11:$E$33,"=INDUS")</f>
        <v>0</v>
      </c>
      <c r="O34" s="49"/>
      <c r="P34" s="49"/>
      <c r="Q34" s="49"/>
      <c r="R34" s="49"/>
      <c r="S34" s="49"/>
      <c r="T34" s="49"/>
      <c r="U34" s="49"/>
    </row>
    <row r="35" spans="1:21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ACF2ACA-679E-4E1E-99EC-B557B132C3A8}">
          <x14:formula1>
            <xm:f>BDD!$C$20:$C$33</xm:f>
          </x14:formula1>
          <xm:sqref>E11:E33</xm:sqref>
        </x14:dataValidation>
        <x14:dataValidation type="list" allowBlank="1" showInputMessage="1" showErrorMessage="1" xr:uid="{5BD4DED0-C8BF-4A29-AB41-BDB3B4267DD9}">
          <x14:formula1>
            <xm:f>BDD!$E$3:$E$33</xm:f>
          </x14:formula1>
          <xm:sqref>D11:D33</xm:sqref>
        </x14:dataValidation>
        <x14:dataValidation type="list" allowBlank="1" showInputMessage="1" showErrorMessage="1" xr:uid="{418C65C7-D0A6-428C-BCC3-152D9F0AC26A}">
          <x14:formula1>
            <xm:f>BDD!$C$3:$C$13</xm:f>
          </x14:formula1>
          <xm:sqref>C11:C33</xm:sqref>
        </x14:dataValidation>
        <x14:dataValidation type="list" allowBlank="1" showInputMessage="1" showErrorMessage="1" xr:uid="{EC25683F-8514-4957-846E-B111872A53D9}">
          <x14:formula1>
            <xm:f>BDD!$A$3:$A$13</xm:f>
          </x14:formula1>
          <xm:sqref>B11:B33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AFA0-1E37-4A26-82DA-5CE876C70719}">
  <sheetPr codeName="Feuil5"/>
  <dimension ref="A1:U35"/>
  <sheetViews>
    <sheetView tabSelected="1"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1.6" thickBot="1" x14ac:dyDescent="0.45">
      <c r="A2" s="49"/>
      <c r="B2" s="49"/>
      <c r="C2" s="49"/>
      <c r="D2" s="49"/>
      <c r="E2" s="49"/>
      <c r="F2" s="93" t="str">
        <f>"FEUILLE DE POINTAGE - " &amp; C6</f>
        <v>FEUILLE DE POINTAGE - Tanguy MONFORT</v>
      </c>
      <c r="G2" s="94"/>
      <c r="H2" s="94"/>
      <c r="I2" s="94"/>
      <c r="J2" s="94"/>
      <c r="K2" s="94"/>
      <c r="L2" s="94"/>
      <c r="M2" s="94"/>
      <c r="N2" s="95"/>
      <c r="O2" s="49"/>
      <c r="P2" s="49"/>
      <c r="Q2" s="49"/>
      <c r="R2" s="49"/>
      <c r="S2" s="49"/>
      <c r="T2" s="49"/>
      <c r="U2" s="49"/>
    </row>
    <row r="3" spans="1:21" ht="21" x14ac:dyDescent="0.4">
      <c r="A3" s="49"/>
      <c r="B3" s="49"/>
      <c r="C3" s="49"/>
      <c r="D3" s="49"/>
      <c r="E3" s="49"/>
      <c r="F3" s="50"/>
      <c r="G3" s="50"/>
      <c r="H3" s="92"/>
      <c r="I3" s="92"/>
      <c r="J3" s="92"/>
      <c r="K3" s="92"/>
      <c r="L3" s="92"/>
      <c r="M3" s="92"/>
      <c r="N3" s="92"/>
      <c r="O3" s="49"/>
      <c r="P3" s="49"/>
      <c r="Q3" s="49"/>
      <c r="R3" s="49"/>
      <c r="S3" s="49"/>
      <c r="T3" s="49"/>
      <c r="U3" s="49"/>
    </row>
    <row r="4" spans="1:21" ht="15" thickBo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ht="16.2" thickBot="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96" t="s">
        <v>48</v>
      </c>
      <c r="N5" s="97"/>
      <c r="O5" s="49"/>
      <c r="P5" s="98" t="str">
        <f>"SYNTHESE FONCTION " &amp; BDD!A3</f>
        <v xml:space="preserve">SYNTHESE FONCTION </v>
      </c>
      <c r="Q5" s="99"/>
      <c r="R5" s="49"/>
      <c r="S5" s="49"/>
      <c r="T5" s="49"/>
      <c r="U5" s="49"/>
    </row>
    <row r="6" spans="1:21" ht="15" thickBot="1" x14ac:dyDescent="0.35">
      <c r="A6" s="49"/>
      <c r="B6" s="88" t="s">
        <v>51</v>
      </c>
      <c r="C6" s="51" t="s">
        <v>50</v>
      </c>
      <c r="D6" s="49"/>
      <c r="E6" s="49"/>
      <c r="F6" s="49"/>
      <c r="G6" s="49"/>
      <c r="H6" s="49"/>
      <c r="I6" s="49"/>
      <c r="J6" s="49"/>
      <c r="K6" s="49"/>
      <c r="L6" s="49"/>
      <c r="M6" s="98" t="str">
        <f>"SYNTHESE ENSEMBLE " &amp; BDD!A3</f>
        <v xml:space="preserve">SYNTHESE ENSEMBLE </v>
      </c>
      <c r="N6" s="99"/>
      <c r="O6" s="49"/>
      <c r="P6" s="52" t="s">
        <v>6</v>
      </c>
      <c r="Q6" s="53">
        <f>SUMIFS($K$11:$K$33,$B$11:$B$33,BDD!A3,$C$11:$C$33,"=FORMATION")</f>
        <v>0</v>
      </c>
      <c r="R6" s="49"/>
      <c r="S6" s="49"/>
      <c r="T6" s="49"/>
      <c r="U6" s="49"/>
    </row>
    <row r="7" spans="1:21" x14ac:dyDescent="0.3">
      <c r="A7" s="49"/>
      <c r="B7" s="88" t="s">
        <v>59</v>
      </c>
      <c r="C7" s="51" t="s">
        <v>66</v>
      </c>
      <c r="D7" s="49"/>
      <c r="E7" s="49"/>
      <c r="F7" s="49"/>
      <c r="G7" s="49"/>
      <c r="H7" s="49"/>
      <c r="I7" s="49"/>
      <c r="J7" s="49"/>
      <c r="K7" s="49"/>
      <c r="L7" s="49"/>
      <c r="M7" s="52" t="s">
        <v>41</v>
      </c>
      <c r="N7" s="53">
        <f>SUMIFS($K$11:$K$33,$D$11:$D$33,"=06",$E$11:$E$33,"=SDD")</f>
        <v>0</v>
      </c>
      <c r="O7" s="49"/>
      <c r="P7" s="54" t="s">
        <v>5</v>
      </c>
      <c r="Q7" s="55">
        <f>SUMIFS($K$11:$K$33,$B$11:$B$33,BDD!A3,$C$11:$C$33,"=GESTION PROJET")</f>
        <v>0</v>
      </c>
      <c r="R7" s="49"/>
      <c r="S7" s="49"/>
      <c r="T7" s="49"/>
      <c r="U7" s="49"/>
    </row>
    <row r="8" spans="1:21" ht="15" thickBot="1" x14ac:dyDescent="0.35">
      <c r="A8" s="49"/>
      <c r="B8" s="88" t="s">
        <v>49</v>
      </c>
      <c r="C8" s="51" t="s">
        <v>67</v>
      </c>
      <c r="D8" s="49"/>
      <c r="E8" s="49"/>
      <c r="F8" s="49"/>
      <c r="G8" s="49"/>
      <c r="H8" s="49"/>
      <c r="I8" s="49"/>
      <c r="J8" s="49"/>
      <c r="K8" s="49"/>
      <c r="L8" s="49"/>
      <c r="M8" s="68" t="s">
        <v>36</v>
      </c>
      <c r="N8" s="69">
        <f>SUMIFS($K$11:$K$33,$D$11:$D$33,"=06",$E$11:$E$33,"=INDUS")</f>
        <v>0</v>
      </c>
      <c r="O8" s="49"/>
      <c r="P8" s="54" t="s">
        <v>4</v>
      </c>
      <c r="Q8" s="55">
        <f>SUMIFS($K$11:$K$33,$B$11:$B$33,BDD!A3,$C$11:$C$33,"=REUNION")</f>
        <v>0</v>
      </c>
      <c r="R8" s="49"/>
      <c r="S8" s="49"/>
      <c r="T8" s="49"/>
      <c r="U8" s="49"/>
    </row>
    <row r="9" spans="1:21" ht="15" thickBot="1" x14ac:dyDescent="0.35">
      <c r="A9" s="49"/>
      <c r="B9" s="49"/>
      <c r="C9" s="49"/>
      <c r="D9" s="49"/>
      <c r="E9" s="49"/>
      <c r="F9" s="83" t="s">
        <v>46</v>
      </c>
      <c r="G9" s="83" t="s">
        <v>45</v>
      </c>
      <c r="H9" s="83" t="s">
        <v>44</v>
      </c>
      <c r="I9" s="83" t="s">
        <v>43</v>
      </c>
      <c r="J9" s="84" t="s">
        <v>42</v>
      </c>
      <c r="K9" s="81" t="s">
        <v>12</v>
      </c>
      <c r="L9" s="49"/>
      <c r="M9" s="52" t="s">
        <v>35</v>
      </c>
      <c r="N9" s="53">
        <f>SUMIFS($K$11:$K$33,$D$11:$D$33,"=07",$E$11:$E$33,"=SDD")</f>
        <v>0</v>
      </c>
      <c r="O9" s="49"/>
      <c r="P9" s="54" t="s">
        <v>3</v>
      </c>
      <c r="Q9" s="55">
        <f>SUMIFS($K$11:$K$33,$B$11:$B$33,BDD!A3,$C$11:$C$33,"=STRUCTURE")</f>
        <v>0</v>
      </c>
      <c r="R9" s="49"/>
      <c r="S9" s="49"/>
      <c r="T9" s="49"/>
      <c r="U9" s="49"/>
    </row>
    <row r="10" spans="1:21" ht="15" thickBot="1" x14ac:dyDescent="0.35">
      <c r="A10" s="49"/>
      <c r="B10" s="85" t="s">
        <v>40</v>
      </c>
      <c r="C10" s="86" t="s">
        <v>39</v>
      </c>
      <c r="D10" s="86" t="s">
        <v>38</v>
      </c>
      <c r="E10" s="87" t="s">
        <v>37</v>
      </c>
      <c r="F10" s="13"/>
      <c r="G10" s="12"/>
      <c r="H10" s="12"/>
      <c r="I10" s="12"/>
      <c r="J10" s="11"/>
      <c r="K10" s="10"/>
      <c r="L10" s="49"/>
      <c r="M10" s="68" t="s">
        <v>34</v>
      </c>
      <c r="N10" s="69">
        <f>SUMIFS($K$11:$K$33,$D$11:$D$33,"=07",$E$11:$E$33,"=INDUS")</f>
        <v>0</v>
      </c>
      <c r="O10" s="49"/>
      <c r="P10" s="58" t="s">
        <v>2</v>
      </c>
      <c r="Q10" s="59">
        <f>SUMIFS($K$11:$K$33,$B$11:$B$33,BDD!A3,$C$11:$C$33,"=CARLINGAGE")</f>
        <v>0</v>
      </c>
      <c r="R10" s="49"/>
      <c r="S10" s="49"/>
      <c r="T10" s="49"/>
      <c r="U10" s="49"/>
    </row>
    <row r="11" spans="1:21" x14ac:dyDescent="0.3">
      <c r="A11" s="49"/>
      <c r="B11" s="60"/>
      <c r="C11" s="61"/>
      <c r="D11" s="89"/>
      <c r="E11" s="62"/>
      <c r="F11" s="63"/>
      <c r="G11" s="64"/>
      <c r="H11" s="64"/>
      <c r="I11" s="64"/>
      <c r="J11" s="65"/>
      <c r="K11" s="75">
        <f t="shared" ref="K11:K33" si="0">SUM(F11:J11)</f>
        <v>0</v>
      </c>
      <c r="L11" s="49"/>
      <c r="M11" s="52" t="s">
        <v>33</v>
      </c>
      <c r="N11" s="53">
        <f>SUMIFS($K$11:$K$33,$D$11:$D$33,"=08",$E$11:$E$33,"=SDD")</f>
        <v>0</v>
      </c>
      <c r="O11" s="49"/>
      <c r="P11" s="58" t="s">
        <v>1</v>
      </c>
      <c r="Q11" s="59">
        <f>SUMIFS($K$11:$K$33,$B$11:$B$33,BDD!A3,$C$11:$C$33,"=PANNE INFORMATIQUE")</f>
        <v>0</v>
      </c>
      <c r="R11" s="49"/>
      <c r="S11" s="49"/>
      <c r="T11" s="49"/>
      <c r="U11" s="49"/>
    </row>
    <row r="12" spans="1:21" ht="15" thickBot="1" x14ac:dyDescent="0.35">
      <c r="A12" s="49"/>
      <c r="B12" s="60"/>
      <c r="C12" s="61"/>
      <c r="D12" s="89"/>
      <c r="E12" s="62"/>
      <c r="F12" s="63"/>
      <c r="G12" s="64"/>
      <c r="H12" s="64"/>
      <c r="I12" s="64"/>
      <c r="J12" s="65"/>
      <c r="K12" s="75">
        <f t="shared" si="0"/>
        <v>0</v>
      </c>
      <c r="L12" s="49"/>
      <c r="M12" s="68" t="s">
        <v>32</v>
      </c>
      <c r="N12" s="69">
        <f>SUMIFS($K$11:$K$33,$D$11:$D$33,"=08",$E$11:$E$33,"=INDUS")</f>
        <v>0</v>
      </c>
      <c r="O12" s="49"/>
      <c r="P12" s="70" t="s">
        <v>0</v>
      </c>
      <c r="Q12" s="71">
        <f>SUMIFS($K$11:$K$33,$B$11:$B$33,BDD!A3,$C$11:$C$33,"=ATTENTE")</f>
        <v>0</v>
      </c>
      <c r="R12" s="49"/>
      <c r="S12" s="49"/>
      <c r="T12" s="49"/>
      <c r="U12" s="49"/>
    </row>
    <row r="13" spans="1:21" ht="15" thickBot="1" x14ac:dyDescent="0.35">
      <c r="A13" s="49"/>
      <c r="B13" s="60"/>
      <c r="C13" s="61"/>
      <c r="D13" s="89"/>
      <c r="E13" s="62"/>
      <c r="F13" s="63"/>
      <c r="G13" s="64"/>
      <c r="H13" s="64"/>
      <c r="I13" s="64"/>
      <c r="J13" s="65"/>
      <c r="K13" s="75">
        <f t="shared" si="0"/>
        <v>0</v>
      </c>
      <c r="L13" s="49"/>
      <c r="M13" s="52" t="s">
        <v>31</v>
      </c>
      <c r="N13" s="53">
        <f>SUMIFS($K$11:$K$33,$D$11:$D$33,"=09",$E$11:$E$33,"=SDD")</f>
        <v>0</v>
      </c>
      <c r="O13" s="49"/>
      <c r="P13" s="49"/>
      <c r="Q13" s="49"/>
      <c r="R13" s="49"/>
      <c r="S13" s="49"/>
      <c r="T13" s="49"/>
      <c r="U13" s="49"/>
    </row>
    <row r="14" spans="1:21" ht="15" thickBot="1" x14ac:dyDescent="0.35">
      <c r="A14" s="49"/>
      <c r="B14" s="60"/>
      <c r="C14" s="61"/>
      <c r="D14" s="89"/>
      <c r="E14" s="62"/>
      <c r="F14" s="63"/>
      <c r="G14" s="64"/>
      <c r="H14" s="64"/>
      <c r="I14" s="64"/>
      <c r="J14" s="65"/>
      <c r="K14" s="75">
        <f t="shared" si="0"/>
        <v>0</v>
      </c>
      <c r="L14" s="49"/>
      <c r="M14" s="56" t="s">
        <v>30</v>
      </c>
      <c r="N14" s="57">
        <f>SUMIFS($K$11:$K$33,$D$11:$D$33,"=09",$E$11:$E$33,"=INDUS")</f>
        <v>0</v>
      </c>
      <c r="O14" s="49"/>
      <c r="P14" s="100" t="s">
        <v>7</v>
      </c>
      <c r="Q14" s="101"/>
      <c r="R14" s="49"/>
      <c r="S14" s="49"/>
      <c r="T14" s="49"/>
      <c r="U14" s="49"/>
    </row>
    <row r="15" spans="1:21" x14ac:dyDescent="0.3">
      <c r="A15" s="49"/>
      <c r="B15" s="60"/>
      <c r="C15" s="61"/>
      <c r="D15" s="89"/>
      <c r="E15" s="62"/>
      <c r="F15" s="63"/>
      <c r="G15" s="64"/>
      <c r="H15" s="64"/>
      <c r="I15" s="64"/>
      <c r="J15" s="65"/>
      <c r="K15" s="75">
        <f t="shared" si="0"/>
        <v>0</v>
      </c>
      <c r="L15" s="49"/>
      <c r="M15" s="66" t="s">
        <v>29</v>
      </c>
      <c r="N15" s="53">
        <f>SUMIFS($K$11:$K$33,$D$11:$D$33,"=14B",$E$11:$E$33,"=SDD")</f>
        <v>0</v>
      </c>
      <c r="O15" s="49"/>
      <c r="P15" s="66" t="s">
        <v>6</v>
      </c>
      <c r="Q15" s="67">
        <f>SUMIFS($K$11:$K$33,$B$11:$B$33,"=AUTRE",$C$11:$C$33,"=FORMATION")</f>
        <v>0</v>
      </c>
      <c r="R15" s="49"/>
      <c r="S15" s="49"/>
      <c r="T15" s="49"/>
      <c r="U15" s="49"/>
    </row>
    <row r="16" spans="1:21" ht="15" thickBot="1" x14ac:dyDescent="0.35">
      <c r="A16" s="49"/>
      <c r="B16" s="60"/>
      <c r="C16" s="61"/>
      <c r="D16" s="89"/>
      <c r="E16" s="62"/>
      <c r="F16" s="63"/>
      <c r="G16" s="64"/>
      <c r="H16" s="64"/>
      <c r="I16" s="64"/>
      <c r="J16" s="65"/>
      <c r="K16" s="75">
        <f t="shared" si="0"/>
        <v>0</v>
      </c>
      <c r="L16" s="49"/>
      <c r="M16" s="56" t="s">
        <v>28</v>
      </c>
      <c r="N16" s="69">
        <f>SUMIFS($K$11:$K$33,$D$11:$D$33,"=14B",$E$11:$E$33,"=INDUS")</f>
        <v>0</v>
      </c>
      <c r="O16" s="49"/>
      <c r="P16" s="54" t="s">
        <v>5</v>
      </c>
      <c r="Q16" s="55">
        <f>SUMIFS($K$11:$K$33,$B$11:$B$33,"=AUTRE",$C$11:$C$33,"=GESTION PROJET")</f>
        <v>0</v>
      </c>
      <c r="R16" s="49"/>
      <c r="S16" s="49"/>
      <c r="T16" s="49"/>
      <c r="U16" s="49"/>
    </row>
    <row r="17" spans="1:21" x14ac:dyDescent="0.3">
      <c r="A17" s="49"/>
      <c r="B17" s="60"/>
      <c r="C17" s="61"/>
      <c r="D17" s="89"/>
      <c r="E17" s="62"/>
      <c r="F17" s="63"/>
      <c r="G17" s="64"/>
      <c r="H17" s="64"/>
      <c r="I17" s="64"/>
      <c r="J17" s="65"/>
      <c r="K17" s="75">
        <f t="shared" si="0"/>
        <v>0</v>
      </c>
      <c r="L17" s="49"/>
      <c r="M17" s="52" t="s">
        <v>27</v>
      </c>
      <c r="N17" s="53">
        <f>SUMIFS($K$11:$K$33,$D$11:$D$33,"=14H",$E$11:$E$33,"=SDD")</f>
        <v>0</v>
      </c>
      <c r="O17" s="49"/>
      <c r="P17" s="54" t="s">
        <v>4</v>
      </c>
      <c r="Q17" s="55">
        <f>SUMIFS($K$11:$K$33,$B$11:$B$33,"=AUTRE",$C$11:$C$33,"=REUNION")</f>
        <v>0</v>
      </c>
      <c r="R17" s="49"/>
      <c r="S17" s="49"/>
      <c r="T17" s="49"/>
      <c r="U17" s="49"/>
    </row>
    <row r="18" spans="1:21" ht="15" thickBot="1" x14ac:dyDescent="0.35">
      <c r="A18" s="49"/>
      <c r="B18" s="60"/>
      <c r="C18" s="61"/>
      <c r="D18" s="89"/>
      <c r="E18" s="62"/>
      <c r="F18" s="63"/>
      <c r="G18" s="64"/>
      <c r="H18" s="64"/>
      <c r="I18" s="64"/>
      <c r="J18" s="65"/>
      <c r="K18" s="75">
        <f t="shared" si="0"/>
        <v>0</v>
      </c>
      <c r="L18" s="49"/>
      <c r="M18" s="56" t="s">
        <v>26</v>
      </c>
      <c r="N18" s="69">
        <f>SUMIFS($K$11:$K$33,$D$11:$D$33,"=14H",$E$11:$E$33,"=INDUS")</f>
        <v>0</v>
      </c>
      <c r="O18" s="49"/>
      <c r="P18" s="54" t="s">
        <v>3</v>
      </c>
      <c r="Q18" s="55">
        <f>SUMIFS($K$11:$K$33,$B$11:$B$33,"=AUTRE",$C$11:$C$33,"=STRUCTURE")</f>
        <v>0</v>
      </c>
      <c r="R18" s="49"/>
      <c r="S18" s="49"/>
      <c r="T18" s="49"/>
      <c r="U18" s="49"/>
    </row>
    <row r="19" spans="1:21" x14ac:dyDescent="0.3">
      <c r="A19" s="49"/>
      <c r="B19" s="60"/>
      <c r="C19" s="61"/>
      <c r="D19" s="89"/>
      <c r="E19" s="62"/>
      <c r="F19" s="63"/>
      <c r="G19" s="64"/>
      <c r="H19" s="64"/>
      <c r="I19" s="64"/>
      <c r="J19" s="65"/>
      <c r="K19" s="75">
        <f t="shared" si="0"/>
        <v>0</v>
      </c>
      <c r="L19" s="49"/>
      <c r="M19" s="52" t="s">
        <v>25</v>
      </c>
      <c r="N19" s="53">
        <f>SUMIFS($K$11:$K$33,$D$11:$D$33,"=15B",$E$11:$E$33,"=SDD")</f>
        <v>0</v>
      </c>
      <c r="O19" s="49"/>
      <c r="P19" s="58" t="s">
        <v>2</v>
      </c>
      <c r="Q19" s="55">
        <f>SUMIFS($K$11:$K$33,$B$11:$B$33,"=AUTRE",$C$11:$C$33,"=CARLINGAGE")</f>
        <v>0</v>
      </c>
      <c r="R19" s="49"/>
      <c r="S19" s="49"/>
      <c r="T19" s="49"/>
      <c r="U19" s="49"/>
    </row>
    <row r="20" spans="1:21" ht="15" thickBot="1" x14ac:dyDescent="0.35">
      <c r="A20" s="49"/>
      <c r="B20" s="60"/>
      <c r="C20" s="61"/>
      <c r="D20" s="89"/>
      <c r="E20" s="62"/>
      <c r="F20" s="63"/>
      <c r="G20" s="64"/>
      <c r="H20" s="64"/>
      <c r="I20" s="64"/>
      <c r="J20" s="65"/>
      <c r="K20" s="75">
        <f t="shared" si="0"/>
        <v>0</v>
      </c>
      <c r="L20" s="49"/>
      <c r="M20" s="56" t="s">
        <v>24</v>
      </c>
      <c r="N20" s="69">
        <f>SUMIFS($K$11:$K$33,$D$11:$D$33,"=15B",$E$11:$E$33,"=INDUS")</f>
        <v>0</v>
      </c>
      <c r="O20" s="49"/>
      <c r="P20" s="58" t="s">
        <v>1</v>
      </c>
      <c r="Q20" s="55">
        <f>SUMIFS($K$11:$K$33,$B$11:$B$33,"=AUTRE",$C$11:$C$33,"=PANNE INFORMATIQUE")</f>
        <v>0</v>
      </c>
      <c r="R20" s="49"/>
      <c r="S20" s="49"/>
      <c r="T20" s="49"/>
      <c r="U20" s="49"/>
    </row>
    <row r="21" spans="1:21" ht="15" thickBot="1" x14ac:dyDescent="0.35">
      <c r="A21" s="49"/>
      <c r="B21" s="60"/>
      <c r="C21" s="61"/>
      <c r="D21" s="89"/>
      <c r="E21" s="62"/>
      <c r="F21" s="63"/>
      <c r="G21" s="64"/>
      <c r="H21" s="64"/>
      <c r="I21" s="64"/>
      <c r="J21" s="65"/>
      <c r="K21" s="75">
        <f t="shared" si="0"/>
        <v>0</v>
      </c>
      <c r="L21" s="49"/>
      <c r="M21" s="52" t="s">
        <v>23</v>
      </c>
      <c r="N21" s="53">
        <f>SUMIFS($K$11:$K$33,$D$11:$D$33,"=15H",$E$11:$E$33,"=SDD")</f>
        <v>0</v>
      </c>
      <c r="O21" s="49"/>
      <c r="P21" s="70" t="s">
        <v>0</v>
      </c>
      <c r="Q21" s="57">
        <f>SUMIFS($K$11:$K$33,$B$11:$B$33,"=AUTRE",$C$11:$C$33,"=ATTENTE")</f>
        <v>0</v>
      </c>
      <c r="R21" s="49"/>
      <c r="S21" s="49"/>
      <c r="T21" s="49"/>
      <c r="U21" s="49"/>
    </row>
    <row r="22" spans="1:21" ht="15" thickBot="1" x14ac:dyDescent="0.35">
      <c r="A22" s="49"/>
      <c r="B22" s="60"/>
      <c r="C22" s="61"/>
      <c r="D22" s="89"/>
      <c r="E22" s="62"/>
      <c r="F22" s="63"/>
      <c r="G22" s="64"/>
      <c r="H22" s="64"/>
      <c r="I22" s="64"/>
      <c r="J22" s="65"/>
      <c r="K22" s="75">
        <f t="shared" si="0"/>
        <v>0</v>
      </c>
      <c r="L22" s="49"/>
      <c r="M22" s="56" t="s">
        <v>22</v>
      </c>
      <c r="N22" s="57">
        <f>SUMIFS($K$11:$K$33,$D$11:$D$33,"=15H",$E$11:$E$33,"=INDUS")</f>
        <v>0</v>
      </c>
      <c r="O22" s="49"/>
      <c r="P22" s="49"/>
      <c r="Q22" s="49"/>
      <c r="R22" s="49"/>
      <c r="S22" s="49"/>
      <c r="T22" s="49"/>
      <c r="U22" s="49"/>
    </row>
    <row r="23" spans="1:21" x14ac:dyDescent="0.3">
      <c r="A23" s="49"/>
      <c r="B23" s="60"/>
      <c r="C23" s="61"/>
      <c r="D23" s="89"/>
      <c r="E23" s="62"/>
      <c r="F23" s="63"/>
      <c r="G23" s="64"/>
      <c r="H23" s="64"/>
      <c r="I23" s="64"/>
      <c r="J23" s="65"/>
      <c r="K23" s="75">
        <f t="shared" si="0"/>
        <v>0</v>
      </c>
      <c r="L23" s="49"/>
      <c r="M23" s="52" t="s">
        <v>21</v>
      </c>
      <c r="N23" s="53">
        <f>SUMIFS($K$11:$K$33,$D$11:$D$33,"=16B",$E$11:$E$33,"=SDD")</f>
        <v>0</v>
      </c>
      <c r="O23" s="49"/>
      <c r="P23" s="49"/>
      <c r="Q23" s="49"/>
      <c r="R23" s="49"/>
      <c r="S23" s="49"/>
      <c r="T23" s="49"/>
      <c r="U23" s="49"/>
    </row>
    <row r="24" spans="1:21" ht="15" thickBot="1" x14ac:dyDescent="0.35">
      <c r="A24" s="49"/>
      <c r="B24" s="60"/>
      <c r="C24" s="61"/>
      <c r="D24" s="89"/>
      <c r="E24" s="62"/>
      <c r="F24" s="63"/>
      <c r="G24" s="64"/>
      <c r="H24" s="64"/>
      <c r="I24" s="64"/>
      <c r="J24" s="65"/>
      <c r="K24" s="75">
        <f t="shared" si="0"/>
        <v>0</v>
      </c>
      <c r="L24" s="49"/>
      <c r="M24" s="56" t="s">
        <v>20</v>
      </c>
      <c r="N24" s="69">
        <f>SUMIFS($K$11:$K$33,$D$11:$D$33,"=16B",$E$11:$E$33,"=INDUS")</f>
        <v>0</v>
      </c>
      <c r="O24" s="49"/>
      <c r="P24" s="49"/>
      <c r="Q24" s="49"/>
      <c r="R24" s="49"/>
      <c r="S24" s="49"/>
      <c r="T24" s="49"/>
      <c r="U24" s="49"/>
    </row>
    <row r="25" spans="1:21" x14ac:dyDescent="0.3">
      <c r="A25" s="49"/>
      <c r="B25" s="60"/>
      <c r="C25" s="61"/>
      <c r="D25" s="89"/>
      <c r="E25" s="62"/>
      <c r="F25" s="63"/>
      <c r="G25" s="64"/>
      <c r="H25" s="64"/>
      <c r="I25" s="64"/>
      <c r="J25" s="65"/>
      <c r="K25" s="75">
        <f t="shared" si="0"/>
        <v>0</v>
      </c>
      <c r="L25" s="49"/>
      <c r="M25" s="52" t="s">
        <v>19</v>
      </c>
      <c r="N25" s="53">
        <f>SUMIFS($K$11:$K$33,$D$11:$D$33,"=16H",$E$11:$E$33,"=SDD")</f>
        <v>0</v>
      </c>
      <c r="O25" s="49"/>
      <c r="P25" s="49"/>
      <c r="Q25" s="49"/>
      <c r="R25" s="49"/>
      <c r="S25" s="49"/>
      <c r="T25" s="49"/>
      <c r="U25" s="49"/>
    </row>
    <row r="26" spans="1:21" ht="15" thickBot="1" x14ac:dyDescent="0.35">
      <c r="A26" s="49"/>
      <c r="B26" s="60"/>
      <c r="C26" s="61"/>
      <c r="D26" s="89"/>
      <c r="E26" s="62"/>
      <c r="F26" s="63"/>
      <c r="G26" s="64"/>
      <c r="H26" s="64"/>
      <c r="I26" s="64"/>
      <c r="J26" s="65"/>
      <c r="K26" s="75">
        <f t="shared" si="0"/>
        <v>0</v>
      </c>
      <c r="L26" s="49"/>
      <c r="M26" s="56" t="s">
        <v>18</v>
      </c>
      <c r="N26" s="69">
        <f>SUMIFS($K$11:$K$33,$D$11:$D$33,"=16H",$E$11:$E$33,"=INDUS")</f>
        <v>0</v>
      </c>
      <c r="O26" s="49"/>
      <c r="P26" s="49"/>
      <c r="Q26" s="49"/>
      <c r="R26" s="49"/>
      <c r="S26" s="49"/>
      <c r="T26" s="49"/>
      <c r="U26" s="49"/>
    </row>
    <row r="27" spans="1:21" x14ac:dyDescent="0.3">
      <c r="A27" s="49"/>
      <c r="B27" s="60"/>
      <c r="C27" s="61"/>
      <c r="D27" s="89"/>
      <c r="E27" s="62"/>
      <c r="F27" s="63"/>
      <c r="G27" s="64"/>
      <c r="H27" s="64"/>
      <c r="I27" s="64"/>
      <c r="J27" s="65"/>
      <c r="K27" s="75">
        <f t="shared" si="0"/>
        <v>0</v>
      </c>
      <c r="L27" s="49"/>
      <c r="M27" s="52" t="s">
        <v>17</v>
      </c>
      <c r="N27" s="53">
        <f>SUMIFS($K$11:$K$33,$D$11:$D$33,"=17",$E$11:$E$33,"=SDD")</f>
        <v>0</v>
      </c>
      <c r="O27" s="49"/>
      <c r="P27" s="49"/>
      <c r="Q27" s="49"/>
      <c r="R27" s="49"/>
      <c r="S27" s="49"/>
      <c r="T27" s="49"/>
      <c r="U27" s="49"/>
    </row>
    <row r="28" spans="1:21" ht="15" thickBot="1" x14ac:dyDescent="0.35">
      <c r="A28" s="49"/>
      <c r="B28" s="60"/>
      <c r="C28" s="61"/>
      <c r="D28" s="89"/>
      <c r="E28" s="62"/>
      <c r="F28" s="63"/>
      <c r="G28" s="64"/>
      <c r="H28" s="64"/>
      <c r="I28" s="64"/>
      <c r="J28" s="65"/>
      <c r="K28" s="75">
        <f t="shared" si="0"/>
        <v>0</v>
      </c>
      <c r="L28" s="49"/>
      <c r="M28" s="56" t="s">
        <v>16</v>
      </c>
      <c r="N28" s="69">
        <f>SUMIFS($K$11:$K$33,$D$11:$D$33,"=17",$E$11:$E$33,"=INDUS")</f>
        <v>0</v>
      </c>
      <c r="O28" s="49"/>
      <c r="P28" s="49"/>
      <c r="Q28" s="49"/>
      <c r="R28" s="49"/>
      <c r="S28" s="49"/>
      <c r="T28" s="49"/>
      <c r="U28" s="49"/>
    </row>
    <row r="29" spans="1:21" x14ac:dyDescent="0.3">
      <c r="A29" s="49"/>
      <c r="B29" s="60"/>
      <c r="C29" s="61"/>
      <c r="D29" s="89"/>
      <c r="E29" s="62"/>
      <c r="F29" s="63"/>
      <c r="G29" s="64"/>
      <c r="H29" s="64"/>
      <c r="I29" s="64"/>
      <c r="J29" s="65"/>
      <c r="K29" s="75">
        <f t="shared" si="0"/>
        <v>0</v>
      </c>
      <c r="L29" s="49"/>
      <c r="M29" s="52" t="s">
        <v>15</v>
      </c>
      <c r="N29" s="53">
        <f>SUMIFS($K$11:$K$33,$D$11:$D$33,"=22",$E$11:$E$33,"=SDD")</f>
        <v>0</v>
      </c>
      <c r="O29" s="49"/>
      <c r="P29" s="49"/>
      <c r="Q29" s="49"/>
      <c r="R29" s="49"/>
      <c r="S29" s="49"/>
      <c r="T29" s="49"/>
      <c r="U29" s="49"/>
    </row>
    <row r="30" spans="1:21" ht="15" thickBot="1" x14ac:dyDescent="0.35">
      <c r="A30" s="49"/>
      <c r="B30" s="60"/>
      <c r="C30" s="61"/>
      <c r="D30" s="89"/>
      <c r="E30" s="62"/>
      <c r="F30" s="63"/>
      <c r="G30" s="64"/>
      <c r="H30" s="64"/>
      <c r="I30" s="64"/>
      <c r="J30" s="65"/>
      <c r="K30" s="75">
        <f t="shared" si="0"/>
        <v>0</v>
      </c>
      <c r="L30" s="49"/>
      <c r="M30" s="56" t="s">
        <v>14</v>
      </c>
      <c r="N30" s="57">
        <f>SUMIFS($K$11:$K$33,$D$11:$D$33,"=22",$E$11:$E$33,"=INDUS")</f>
        <v>0</v>
      </c>
      <c r="O30" s="49"/>
      <c r="P30" s="49"/>
      <c r="Q30" s="49"/>
      <c r="R30" s="49"/>
      <c r="S30" s="49"/>
      <c r="T30" s="49"/>
      <c r="U30" s="49"/>
    </row>
    <row r="31" spans="1:21" x14ac:dyDescent="0.3">
      <c r="A31" s="49"/>
      <c r="B31" s="60"/>
      <c r="C31" s="61"/>
      <c r="D31" s="89"/>
      <c r="E31" s="62"/>
      <c r="F31" s="63"/>
      <c r="G31" s="64"/>
      <c r="H31" s="64"/>
      <c r="I31" s="64"/>
      <c r="J31" s="65"/>
      <c r="K31" s="75">
        <f t="shared" si="0"/>
        <v>0</v>
      </c>
      <c r="L31" s="49"/>
      <c r="M31" s="52" t="s">
        <v>13</v>
      </c>
      <c r="N31" s="53">
        <f>SUMIFS($K$11:$K$33,$D$11:$D$33,"=23",$E$11:$E$33,"=SDD")</f>
        <v>0</v>
      </c>
      <c r="O31" s="49"/>
      <c r="P31" s="49"/>
      <c r="Q31" s="49"/>
      <c r="R31" s="49"/>
      <c r="S31" s="49"/>
      <c r="T31" s="49"/>
      <c r="U31" s="49"/>
    </row>
    <row r="32" spans="1:21" ht="15" thickBot="1" x14ac:dyDescent="0.35">
      <c r="A32" s="49"/>
      <c r="B32" s="60"/>
      <c r="C32" s="61"/>
      <c r="D32" s="89"/>
      <c r="E32" s="62"/>
      <c r="F32" s="63"/>
      <c r="G32" s="64"/>
      <c r="H32" s="64"/>
      <c r="I32" s="64"/>
      <c r="J32" s="65"/>
      <c r="K32" s="75">
        <f t="shared" si="0"/>
        <v>0</v>
      </c>
      <c r="L32" s="49"/>
      <c r="M32" s="56" t="s">
        <v>11</v>
      </c>
      <c r="N32" s="69">
        <f>SUMIFS($K$11:$K$33,$D$11:$D$33,"=23",$E$11:$E$33,"=INDUS")</f>
        <v>0</v>
      </c>
      <c r="O32" s="49"/>
      <c r="P32" s="49"/>
      <c r="Q32" s="49"/>
      <c r="R32" s="49"/>
      <c r="S32" s="49"/>
      <c r="T32" s="49"/>
      <c r="U32" s="49"/>
    </row>
    <row r="33" spans="1:21" ht="15" thickBot="1" x14ac:dyDescent="0.35">
      <c r="A33" s="49"/>
      <c r="B33" s="60"/>
      <c r="C33" s="61"/>
      <c r="D33" s="89"/>
      <c r="E33" s="62"/>
      <c r="F33" s="72"/>
      <c r="G33" s="73"/>
      <c r="H33" s="73"/>
      <c r="I33" s="73"/>
      <c r="J33" s="74"/>
      <c r="K33" s="76">
        <f t="shared" si="0"/>
        <v>0</v>
      </c>
      <c r="L33" s="49"/>
      <c r="M33" s="52" t="s">
        <v>10</v>
      </c>
      <c r="N33" s="53">
        <f>SUMIFS($K$11:$K$33,$D$11:$D$33,"=24",$E$11:$E$33,"=SDD")</f>
        <v>0</v>
      </c>
      <c r="O33" s="49"/>
      <c r="P33" s="49"/>
      <c r="Q33" s="49"/>
      <c r="R33" s="49"/>
      <c r="S33" s="49"/>
      <c r="T33" s="49"/>
      <c r="U33" s="49"/>
    </row>
    <row r="34" spans="1:21" ht="15" thickBot="1" x14ac:dyDescent="0.35">
      <c r="A34" s="49"/>
      <c r="B34" s="7"/>
      <c r="C34" s="6"/>
      <c r="D34" s="6"/>
      <c r="E34" s="82" t="s">
        <v>12</v>
      </c>
      <c r="F34" s="77">
        <f>SUM(F11:F33)</f>
        <v>0</v>
      </c>
      <c r="G34" s="78">
        <f>SUM(G11:G33)</f>
        <v>0</v>
      </c>
      <c r="H34" s="78">
        <f>SUM(H11:H33)</f>
        <v>0</v>
      </c>
      <c r="I34" s="78">
        <f>SUM(I11:I33)</f>
        <v>0</v>
      </c>
      <c r="J34" s="79">
        <f>SUM(J11:J33)</f>
        <v>0</v>
      </c>
      <c r="K34" s="80">
        <f>SUM(F34:J34)</f>
        <v>0</v>
      </c>
      <c r="L34" s="49"/>
      <c r="M34" s="56" t="s">
        <v>9</v>
      </c>
      <c r="N34" s="57">
        <f>SUMIFS($K$11:$K$33,$D$11:$D$33,"=24",$E$11:$E$33,"=INDUS")</f>
        <v>0</v>
      </c>
      <c r="O34" s="49"/>
      <c r="P34" s="49"/>
      <c r="Q34" s="49"/>
      <c r="R34" s="49"/>
      <c r="S34" s="49"/>
      <c r="T34" s="49"/>
      <c r="U34" s="49"/>
    </row>
    <row r="35" spans="1:21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4857E98-BB19-4391-A983-8E6B8BC71AA4}">
          <x14:formula1>
            <xm:f>BDD!$A$3:$A$13</xm:f>
          </x14:formula1>
          <xm:sqref>B11:B33</xm:sqref>
        </x14:dataValidation>
        <x14:dataValidation type="list" allowBlank="1" showInputMessage="1" showErrorMessage="1" xr:uid="{3197BBED-7379-4429-9889-15A7619E44C1}">
          <x14:formula1>
            <xm:f>BDD!$C$3:$C$13</xm:f>
          </x14:formula1>
          <xm:sqref>C11:C33</xm:sqref>
        </x14:dataValidation>
        <x14:dataValidation type="list" allowBlank="1" showInputMessage="1" showErrorMessage="1" xr:uid="{523009F4-2AB5-4BCF-9C71-2245B9C5A849}">
          <x14:formula1>
            <xm:f>BDD!$E$3:$E$33</xm:f>
          </x14:formula1>
          <xm:sqref>D11:D33</xm:sqref>
        </x14:dataValidation>
        <x14:dataValidation type="list" allowBlank="1" showInputMessage="1" showErrorMessage="1" xr:uid="{32B6DB10-3CAA-4DE2-BF22-374922B26927}">
          <x14:formula1>
            <xm:f>BDD!$C$20:$C$33</xm:f>
          </x14:formula1>
          <xm:sqref>E11:E33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104" t="s">
        <v>52</v>
      </c>
      <c r="B1" s="105"/>
      <c r="C1" s="105"/>
      <c r="D1" s="105"/>
      <c r="E1" s="106"/>
      <c r="F1" s="14"/>
      <c r="G1" s="107" t="s">
        <v>53</v>
      </c>
      <c r="H1" s="108"/>
    </row>
    <row r="2" spans="1:8" ht="15" thickBot="1" x14ac:dyDescent="0.35">
      <c r="A2" s="44" t="s">
        <v>40</v>
      </c>
      <c r="B2" s="45"/>
      <c r="C2" s="44" t="s">
        <v>54</v>
      </c>
      <c r="D2" s="45"/>
      <c r="E2" s="44" t="s">
        <v>55</v>
      </c>
      <c r="F2" s="16"/>
      <c r="G2" s="109"/>
      <c r="H2" s="110"/>
    </row>
    <row r="3" spans="1:8" ht="15" thickBot="1" x14ac:dyDescent="0.35">
      <c r="A3" s="17"/>
      <c r="B3" s="40"/>
      <c r="C3" s="17"/>
      <c r="D3" s="41"/>
      <c r="E3" s="90" t="str">
        <f>[2]SOURCE!E3</f>
        <v>06</v>
      </c>
      <c r="F3" s="16"/>
      <c r="G3" s="102" t="s">
        <v>47</v>
      </c>
      <c r="H3" s="103"/>
    </row>
    <row r="4" spans="1:8" x14ac:dyDescent="0.3">
      <c r="A4" s="17" t="str">
        <f>[2]SOURCE!A4</f>
        <v>AUTRE</v>
      </c>
      <c r="B4" s="15"/>
      <c r="C4" s="18"/>
      <c r="D4" s="15"/>
      <c r="E4" s="91" t="str">
        <f>[2]SOURCE!E4</f>
        <v>07</v>
      </c>
      <c r="F4" s="16"/>
      <c r="G4" s="3" t="s">
        <v>41</v>
      </c>
      <c r="H4" s="2">
        <v>0</v>
      </c>
    </row>
    <row r="5" spans="1:8" ht="15" thickBot="1" x14ac:dyDescent="0.35">
      <c r="A5" s="17" t="str">
        <f>[2]SOURCE!A5</f>
        <v>ABSENT</v>
      </c>
      <c r="B5" s="15"/>
      <c r="C5" s="18"/>
      <c r="D5" s="15"/>
      <c r="E5" s="91" t="str">
        <f>[2]SOURCE!E5</f>
        <v>08</v>
      </c>
      <c r="F5" s="14"/>
      <c r="G5" s="5" t="s">
        <v>36</v>
      </c>
      <c r="H5" s="4">
        <v>0</v>
      </c>
    </row>
    <row r="6" spans="1:8" x14ac:dyDescent="0.3">
      <c r="A6" s="17">
        <v>0</v>
      </c>
      <c r="B6" s="15"/>
      <c r="C6" s="18"/>
      <c r="D6" s="15"/>
      <c r="E6" s="91" t="str">
        <f>[2]SOURCE!E6</f>
        <v>09</v>
      </c>
      <c r="F6" s="14"/>
      <c r="G6" s="3" t="s">
        <v>35</v>
      </c>
      <c r="H6" s="2">
        <v>0</v>
      </c>
    </row>
    <row r="7" spans="1:8" ht="15" thickBot="1" x14ac:dyDescent="0.35">
      <c r="A7" s="17"/>
      <c r="B7" s="15"/>
      <c r="C7" s="18"/>
      <c r="D7" s="15"/>
      <c r="E7" s="91" t="str">
        <f>[2]SOURCE!E7</f>
        <v>14B</v>
      </c>
      <c r="F7" s="14"/>
      <c r="G7" s="5" t="s">
        <v>34</v>
      </c>
      <c r="H7" s="4">
        <v>0</v>
      </c>
    </row>
    <row r="8" spans="1:8" x14ac:dyDescent="0.3">
      <c r="A8" s="17"/>
      <c r="B8" s="15"/>
      <c r="C8" s="18"/>
      <c r="D8" s="15"/>
      <c r="E8" s="91" t="str">
        <f>[2]SOURCE!E8</f>
        <v>14H</v>
      </c>
      <c r="F8" s="14"/>
      <c r="G8" s="3" t="s">
        <v>33</v>
      </c>
      <c r="H8" s="2">
        <v>0</v>
      </c>
    </row>
    <row r="9" spans="1:8" ht="15" thickBot="1" x14ac:dyDescent="0.35">
      <c r="A9" s="17"/>
      <c r="B9" s="15"/>
      <c r="C9" s="18"/>
      <c r="D9" s="15"/>
      <c r="E9" s="91" t="str">
        <f>[2]SOURCE!E9</f>
        <v>15B</v>
      </c>
      <c r="F9" s="14"/>
      <c r="G9" s="5" t="s">
        <v>32</v>
      </c>
      <c r="H9" s="4">
        <v>0</v>
      </c>
    </row>
    <row r="10" spans="1:8" x14ac:dyDescent="0.3">
      <c r="A10" s="17"/>
      <c r="B10" s="15"/>
      <c r="C10" s="18"/>
      <c r="D10" s="15"/>
      <c r="E10" s="91" t="str">
        <f>[2]SOURCE!E10</f>
        <v>15H</v>
      </c>
      <c r="F10" s="14"/>
      <c r="G10" s="3" t="s">
        <v>31</v>
      </c>
      <c r="H10" s="2">
        <v>0</v>
      </c>
    </row>
    <row r="11" spans="1:8" ht="15" thickBot="1" x14ac:dyDescent="0.35">
      <c r="A11" s="17"/>
      <c r="B11" s="15"/>
      <c r="C11" s="18"/>
      <c r="D11" s="15"/>
      <c r="E11" s="91" t="str">
        <f>[2]SOURCE!E11</f>
        <v>16B</v>
      </c>
      <c r="F11" s="16"/>
      <c r="G11" s="5" t="s">
        <v>30</v>
      </c>
      <c r="H11" s="4">
        <v>0</v>
      </c>
    </row>
    <row r="12" spans="1:8" x14ac:dyDescent="0.3">
      <c r="A12" s="17"/>
      <c r="B12" s="15"/>
      <c r="C12" s="18"/>
      <c r="D12" s="15"/>
      <c r="E12" s="91" t="str">
        <f>[2]SOURCE!E12</f>
        <v>16H</v>
      </c>
      <c r="F12" s="16"/>
      <c r="G12" s="3" t="s">
        <v>29</v>
      </c>
      <c r="H12" s="2">
        <v>0</v>
      </c>
    </row>
    <row r="13" spans="1:8" ht="15" thickBot="1" x14ac:dyDescent="0.35">
      <c r="A13" s="42"/>
      <c r="B13" s="15"/>
      <c r="C13" s="19"/>
      <c r="D13" s="15"/>
      <c r="E13" s="91" t="str">
        <f>[2]SOURCE!E13</f>
        <v>17</v>
      </c>
      <c r="F13" s="16"/>
      <c r="G13" s="5" t="s">
        <v>28</v>
      </c>
      <c r="H13" s="4">
        <v>0</v>
      </c>
    </row>
    <row r="14" spans="1:8" x14ac:dyDescent="0.3">
      <c r="A14" s="20"/>
      <c r="B14" s="15"/>
      <c r="C14" s="14"/>
      <c r="D14" s="15"/>
      <c r="E14" s="91" t="str">
        <f>[2]SOURCE!E14</f>
        <v>22</v>
      </c>
      <c r="F14" s="14"/>
      <c r="G14" s="3" t="s">
        <v>27</v>
      </c>
      <c r="H14" s="2">
        <v>0</v>
      </c>
    </row>
    <row r="15" spans="1:8" ht="15" thickBot="1" x14ac:dyDescent="0.35">
      <c r="A15" s="20"/>
      <c r="B15" s="15"/>
      <c r="C15" s="14"/>
      <c r="D15" s="15"/>
      <c r="E15" s="91" t="str">
        <f>[2]SOURCE!E15</f>
        <v>23</v>
      </c>
      <c r="F15" s="14"/>
      <c r="G15" s="5" t="s">
        <v>26</v>
      </c>
      <c r="H15" s="4">
        <v>0</v>
      </c>
    </row>
    <row r="16" spans="1:8" x14ac:dyDescent="0.3">
      <c r="A16" s="21"/>
      <c r="B16" s="15"/>
      <c r="C16" s="14"/>
      <c r="D16" s="15"/>
      <c r="E16" s="91" t="str">
        <f>[2]SOURCE!E16</f>
        <v>24</v>
      </c>
      <c r="F16" s="14"/>
      <c r="G16" s="3" t="s">
        <v>25</v>
      </c>
      <c r="H16" s="2">
        <v>0</v>
      </c>
    </row>
    <row r="17" spans="1:8" ht="15" thickBot="1" x14ac:dyDescent="0.35">
      <c r="A17" s="22"/>
      <c r="B17" s="14"/>
      <c r="C17" s="14"/>
      <c r="D17" s="14"/>
      <c r="E17" s="91" t="str">
        <f>[2]SOURCE!E17</f>
        <v>AUTRE</v>
      </c>
      <c r="F17" s="14"/>
      <c r="G17" s="5" t="s">
        <v>24</v>
      </c>
      <c r="H17" s="4">
        <v>0</v>
      </c>
    </row>
    <row r="18" spans="1:8" ht="15" thickBot="1" x14ac:dyDescent="0.35">
      <c r="A18" s="22"/>
      <c r="B18" s="14"/>
      <c r="C18" s="14"/>
      <c r="D18" s="14"/>
      <c r="E18" s="91">
        <v>0</v>
      </c>
      <c r="F18" s="14"/>
      <c r="G18" s="3" t="s">
        <v>23</v>
      </c>
      <c r="H18" s="2">
        <v>0</v>
      </c>
    </row>
    <row r="19" spans="1:8" ht="18.600000000000001" thickBot="1" x14ac:dyDescent="0.35">
      <c r="A19" s="47" t="s">
        <v>56</v>
      </c>
      <c r="B19" s="23"/>
      <c r="C19" s="46" t="s">
        <v>37</v>
      </c>
      <c r="D19" s="23"/>
      <c r="E19" s="24"/>
      <c r="F19" s="14"/>
      <c r="G19" s="5" t="s">
        <v>22</v>
      </c>
      <c r="H19" s="4">
        <v>0</v>
      </c>
    </row>
    <row r="20" spans="1:8" x14ac:dyDescent="0.3">
      <c r="A20" s="48" t="s">
        <v>57</v>
      </c>
      <c r="B20" s="23"/>
      <c r="C20" s="25"/>
      <c r="D20" s="23"/>
      <c r="E20" s="18"/>
      <c r="F20" s="14"/>
      <c r="G20" s="3" t="s">
        <v>21</v>
      </c>
      <c r="H20" s="2">
        <v>0</v>
      </c>
    </row>
    <row r="21" spans="1:8" ht="15" thickBot="1" x14ac:dyDescent="0.35">
      <c r="A21" s="18" t="str">
        <f>[2]SOURCE!A21</f>
        <v>Alexandra VAUGRENARD</v>
      </c>
      <c r="B21" s="23"/>
      <c r="C21" s="26"/>
      <c r="D21" s="23"/>
      <c r="E21" s="18"/>
      <c r="F21" s="14"/>
      <c r="G21" s="5" t="s">
        <v>20</v>
      </c>
      <c r="H21" s="4">
        <v>0</v>
      </c>
    </row>
    <row r="22" spans="1:8" x14ac:dyDescent="0.3">
      <c r="A22" s="18" t="str">
        <f>[2]SOURCE!A22</f>
        <v>Brigitte VELLY</v>
      </c>
      <c r="B22" s="23"/>
      <c r="C22" s="26"/>
      <c r="D22" s="23"/>
      <c r="E22" s="18"/>
      <c r="F22" s="14"/>
      <c r="G22" s="9" t="s">
        <v>19</v>
      </c>
      <c r="H22" s="2">
        <v>0</v>
      </c>
    </row>
    <row r="23" spans="1:8" ht="15" thickBot="1" x14ac:dyDescent="0.35">
      <c r="A23" s="18" t="str">
        <f>[2]SOURCE!A23</f>
        <v>Jean-Marie COLONNE</v>
      </c>
      <c r="B23" s="23"/>
      <c r="C23" s="26"/>
      <c r="D23" s="14"/>
      <c r="E23" s="18"/>
      <c r="F23" s="14"/>
      <c r="G23" s="8" t="s">
        <v>18</v>
      </c>
      <c r="H23" s="4">
        <v>0</v>
      </c>
    </row>
    <row r="24" spans="1:8" x14ac:dyDescent="0.3">
      <c r="A24" s="18" t="str">
        <f>[2]SOURCE!A24</f>
        <v>Martin BERTHO</v>
      </c>
      <c r="B24" s="23"/>
      <c r="C24" s="26"/>
      <c r="D24" s="14"/>
      <c r="E24" s="18"/>
      <c r="F24" s="16"/>
      <c r="G24" s="3" t="s">
        <v>17</v>
      </c>
      <c r="H24" s="2">
        <v>0</v>
      </c>
    </row>
    <row r="25" spans="1:8" ht="15" thickBot="1" x14ac:dyDescent="0.35">
      <c r="A25" s="18" t="str">
        <f>[2]SOURCE!A25</f>
        <v>Olivier GONSE</v>
      </c>
      <c r="B25" s="23"/>
      <c r="C25" s="26"/>
      <c r="D25" s="14"/>
      <c r="E25" s="18"/>
      <c r="F25" s="14"/>
      <c r="G25" s="5" t="s">
        <v>16</v>
      </c>
      <c r="H25" s="4">
        <v>0</v>
      </c>
    </row>
    <row r="26" spans="1:8" x14ac:dyDescent="0.3">
      <c r="A26" s="18" t="str">
        <f>[2]SOURCE!A26</f>
        <v>Philippe HAYS</v>
      </c>
      <c r="B26" s="23"/>
      <c r="C26" s="26"/>
      <c r="D26" s="14"/>
      <c r="E26" s="18"/>
      <c r="F26" s="14"/>
      <c r="G26" s="3" t="s">
        <v>15</v>
      </c>
      <c r="H26" s="2">
        <v>0</v>
      </c>
    </row>
    <row r="27" spans="1:8" ht="15" thickBot="1" x14ac:dyDescent="0.35">
      <c r="A27" s="18" t="str">
        <f>[2]SOURCE!A27</f>
        <v>Philippe LE MESTRE</v>
      </c>
      <c r="B27" s="23"/>
      <c r="C27" s="26"/>
      <c r="D27" s="14"/>
      <c r="E27" s="18"/>
      <c r="F27" s="14"/>
      <c r="G27" s="5" t="s">
        <v>14</v>
      </c>
      <c r="H27" s="4">
        <v>0</v>
      </c>
    </row>
    <row r="28" spans="1:8" x14ac:dyDescent="0.3">
      <c r="A28" s="18" t="str">
        <f>[2]SOURCE!A28</f>
        <v>Pierre GRAFFION</v>
      </c>
      <c r="B28" s="23"/>
      <c r="C28" s="26"/>
      <c r="D28" s="14"/>
      <c r="E28" s="18"/>
      <c r="F28" s="14"/>
      <c r="G28" s="3" t="s">
        <v>13</v>
      </c>
      <c r="H28" s="2">
        <v>0</v>
      </c>
    </row>
    <row r="29" spans="1:8" ht="15" thickBot="1" x14ac:dyDescent="0.35">
      <c r="A29" s="18" t="str">
        <f>[2]SOURCE!A29</f>
        <v>Sébastien LAROSE-BLIN</v>
      </c>
      <c r="B29" s="14"/>
      <c r="C29" s="26"/>
      <c r="D29" s="14"/>
      <c r="E29" s="18"/>
      <c r="F29" s="14"/>
      <c r="G29" s="5" t="s">
        <v>11</v>
      </c>
      <c r="H29" s="4">
        <v>0</v>
      </c>
    </row>
    <row r="30" spans="1:8" x14ac:dyDescent="0.3">
      <c r="A30" s="18" t="str">
        <f>[2]SOURCE!A30</f>
        <v>Tanguy MONFORT</v>
      </c>
      <c r="B30" s="14"/>
      <c r="C30" s="26"/>
      <c r="D30" s="14"/>
      <c r="E30" s="18"/>
      <c r="F30" s="14"/>
      <c r="G30" s="9" t="s">
        <v>10</v>
      </c>
      <c r="H30" s="2">
        <v>0</v>
      </c>
    </row>
    <row r="31" spans="1:8" ht="15" thickBot="1" x14ac:dyDescent="0.35">
      <c r="A31" s="18" t="str">
        <f>[2]SOURCE!A31</f>
        <v>Yohann JAFFREDO</v>
      </c>
      <c r="B31" s="14"/>
      <c r="C31" s="26"/>
      <c r="D31" s="14"/>
      <c r="E31" s="18"/>
      <c r="F31" s="14"/>
      <c r="G31" s="5" t="s">
        <v>9</v>
      </c>
      <c r="H31" s="4">
        <v>0</v>
      </c>
    </row>
    <row r="32" spans="1:8" ht="15" thickBot="1" x14ac:dyDescent="0.35">
      <c r="A32" s="18" t="str">
        <f>[2]SOURCE!A32</f>
        <v>Jean-Michel GOURLAN</v>
      </c>
      <c r="B32" s="14"/>
      <c r="C32" s="26"/>
      <c r="D32" s="14"/>
      <c r="E32" s="18"/>
      <c r="F32" s="14"/>
      <c r="G32" s="111"/>
      <c r="H32" s="112"/>
    </row>
    <row r="33" spans="1:8" ht="15" thickBot="1" x14ac:dyDescent="0.35">
      <c r="A33" s="18"/>
      <c r="B33" s="14"/>
      <c r="C33" s="43"/>
      <c r="D33" s="14"/>
      <c r="E33" s="19"/>
      <c r="F33" s="14"/>
      <c r="G33" s="102" t="s">
        <v>8</v>
      </c>
      <c r="H33" s="103"/>
    </row>
    <row r="34" spans="1:8" x14ac:dyDescent="0.3">
      <c r="A34" s="18"/>
      <c r="B34" s="14"/>
      <c r="C34" s="14"/>
      <c r="D34" s="14"/>
      <c r="E34" s="27"/>
      <c r="F34" s="14"/>
      <c r="G34" s="3" t="s">
        <v>6</v>
      </c>
      <c r="H34" s="2">
        <v>0</v>
      </c>
    </row>
    <row r="35" spans="1:8" x14ac:dyDescent="0.3">
      <c r="A35" s="18"/>
      <c r="B35" s="14"/>
      <c r="C35" s="14"/>
      <c r="D35" s="14"/>
      <c r="E35" s="27"/>
      <c r="F35" s="28"/>
      <c r="G35" s="29" t="s">
        <v>5</v>
      </c>
      <c r="H35" s="1">
        <v>0</v>
      </c>
    </row>
    <row r="36" spans="1:8" x14ac:dyDescent="0.3">
      <c r="A36" s="18"/>
      <c r="B36" s="14"/>
      <c r="C36" s="14"/>
      <c r="D36" s="14"/>
      <c r="E36" s="30"/>
      <c r="F36" s="31"/>
      <c r="G36" s="29" t="s">
        <v>4</v>
      </c>
      <c r="H36" s="1">
        <v>0</v>
      </c>
    </row>
    <row r="37" spans="1:8" x14ac:dyDescent="0.3">
      <c r="A37" s="18"/>
      <c r="B37" s="14"/>
      <c r="C37" s="14"/>
      <c r="D37" s="14"/>
      <c r="E37" s="32"/>
      <c r="F37" s="23"/>
      <c r="G37" s="33" t="s">
        <v>58</v>
      </c>
      <c r="H37" s="1">
        <v>0</v>
      </c>
    </row>
    <row r="38" spans="1:8" x14ac:dyDescent="0.3">
      <c r="A38" s="18"/>
      <c r="B38" s="14"/>
      <c r="C38" s="14"/>
      <c r="D38" s="14"/>
      <c r="E38" s="32"/>
      <c r="F38" s="23"/>
      <c r="G38" s="33" t="s">
        <v>2</v>
      </c>
      <c r="H38" s="1">
        <v>0</v>
      </c>
    </row>
    <row r="39" spans="1:8" x14ac:dyDescent="0.3">
      <c r="A39" s="18"/>
      <c r="B39" s="14"/>
      <c r="C39" s="14"/>
      <c r="D39" s="14"/>
      <c r="E39" s="32"/>
      <c r="F39" s="23"/>
      <c r="G39" s="33" t="s">
        <v>1</v>
      </c>
      <c r="H39" s="1">
        <v>0</v>
      </c>
    </row>
    <row r="40" spans="1:8" ht="15" thickBot="1" x14ac:dyDescent="0.35">
      <c r="A40" s="18"/>
      <c r="B40" s="14"/>
      <c r="C40" s="14"/>
      <c r="D40" s="14"/>
      <c r="E40" s="32"/>
      <c r="F40" s="23"/>
      <c r="G40" s="34" t="s">
        <v>0</v>
      </c>
      <c r="H40" s="1">
        <v>0</v>
      </c>
    </row>
    <row r="41" spans="1:8" ht="15" thickBot="1" x14ac:dyDescent="0.35">
      <c r="A41" s="18"/>
      <c r="B41" s="14"/>
      <c r="C41" s="14"/>
      <c r="D41" s="14"/>
      <c r="E41" s="32"/>
      <c r="F41" s="23"/>
      <c r="G41" s="111"/>
      <c r="H41" s="112"/>
    </row>
    <row r="42" spans="1:8" ht="15" thickBot="1" x14ac:dyDescent="0.35">
      <c r="A42" s="18"/>
      <c r="B42" s="14"/>
      <c r="C42" s="14"/>
      <c r="D42" s="14"/>
      <c r="E42" s="32"/>
      <c r="F42" s="23"/>
      <c r="G42" s="102" t="s">
        <v>7</v>
      </c>
      <c r="H42" s="103"/>
    </row>
    <row r="43" spans="1:8" x14ac:dyDescent="0.3">
      <c r="A43" s="18"/>
      <c r="B43" s="14"/>
      <c r="C43" s="14"/>
      <c r="D43" s="14"/>
      <c r="E43" s="32"/>
      <c r="F43" s="23"/>
      <c r="G43" s="3" t="s">
        <v>6</v>
      </c>
      <c r="H43" s="2">
        <v>0</v>
      </c>
    </row>
    <row r="44" spans="1:8" x14ac:dyDescent="0.3">
      <c r="A44" s="18"/>
      <c r="B44" s="14"/>
      <c r="C44" s="14"/>
      <c r="D44" s="14"/>
      <c r="E44" s="32"/>
      <c r="F44" s="23"/>
      <c r="G44" s="29" t="s">
        <v>5</v>
      </c>
      <c r="H44" s="1">
        <v>0</v>
      </c>
    </row>
    <row r="45" spans="1:8" x14ac:dyDescent="0.3">
      <c r="A45" s="18"/>
      <c r="B45" s="14"/>
      <c r="C45" s="14"/>
      <c r="D45" s="14"/>
      <c r="E45" s="32"/>
      <c r="F45" s="23"/>
      <c r="G45" s="29" t="s">
        <v>4</v>
      </c>
      <c r="H45" s="1">
        <v>0</v>
      </c>
    </row>
    <row r="46" spans="1:8" x14ac:dyDescent="0.3">
      <c r="A46" s="18"/>
      <c r="B46" s="14"/>
      <c r="C46" s="14"/>
      <c r="D46" s="14"/>
      <c r="E46" s="32"/>
      <c r="F46" s="23"/>
      <c r="G46" s="33" t="s">
        <v>58</v>
      </c>
      <c r="H46" s="1">
        <v>0</v>
      </c>
    </row>
    <row r="47" spans="1:8" x14ac:dyDescent="0.3">
      <c r="A47" s="18"/>
      <c r="B47" s="14"/>
      <c r="C47" s="14"/>
      <c r="D47" s="14"/>
      <c r="E47" s="32"/>
      <c r="F47" s="23"/>
      <c r="G47" s="33" t="s">
        <v>2</v>
      </c>
      <c r="H47" s="1">
        <v>0</v>
      </c>
    </row>
    <row r="48" spans="1:8" x14ac:dyDescent="0.3">
      <c r="A48" s="18"/>
      <c r="B48" s="14"/>
      <c r="C48" s="14"/>
      <c r="D48" s="14"/>
      <c r="E48" s="32"/>
      <c r="F48" s="23"/>
      <c r="G48" s="33" t="s">
        <v>1</v>
      </c>
      <c r="H48" s="1">
        <v>0</v>
      </c>
    </row>
    <row r="49" spans="1:8" ht="15" thickBot="1" x14ac:dyDescent="0.35">
      <c r="A49" s="18"/>
      <c r="B49" s="14"/>
      <c r="C49" s="14"/>
      <c r="D49" s="14"/>
      <c r="E49" s="32"/>
      <c r="F49" s="23"/>
      <c r="G49" s="34" t="s">
        <v>0</v>
      </c>
      <c r="H49" s="4">
        <v>0</v>
      </c>
    </row>
    <row r="50" spans="1:8" x14ac:dyDescent="0.3">
      <c r="A50" s="35"/>
      <c r="B50" s="14"/>
      <c r="C50" s="14"/>
      <c r="D50" s="14"/>
      <c r="E50" s="32"/>
      <c r="F50" s="23"/>
      <c r="G50" s="14"/>
      <c r="H50" s="14"/>
    </row>
    <row r="51" spans="1:8" x14ac:dyDescent="0.3">
      <c r="A51" s="35"/>
      <c r="B51" s="14"/>
      <c r="C51" s="14"/>
      <c r="D51" s="14"/>
      <c r="E51" s="32"/>
      <c r="F51" s="23"/>
      <c r="G51" s="14"/>
      <c r="H51" s="14"/>
    </row>
    <row r="52" spans="1:8" x14ac:dyDescent="0.3">
      <c r="A52" s="35"/>
      <c r="B52" s="14"/>
      <c r="C52" s="14"/>
      <c r="D52" s="14"/>
      <c r="E52" s="32"/>
      <c r="F52" s="23"/>
      <c r="G52" s="14"/>
      <c r="H52" s="14"/>
    </row>
    <row r="53" spans="1:8" x14ac:dyDescent="0.3">
      <c r="A53" s="35"/>
      <c r="B53" s="14"/>
      <c r="C53" s="14"/>
      <c r="D53" s="14"/>
      <c r="E53" s="32"/>
      <c r="F53" s="23"/>
      <c r="G53" s="14"/>
      <c r="H53" s="14"/>
    </row>
    <row r="54" spans="1:8" x14ac:dyDescent="0.3">
      <c r="A54" s="35"/>
      <c r="B54" s="14"/>
      <c r="C54" s="14"/>
      <c r="D54" s="14"/>
      <c r="E54" s="32"/>
      <c r="F54" s="23"/>
      <c r="G54" s="14"/>
      <c r="H54" s="14"/>
    </row>
    <row r="55" spans="1:8" x14ac:dyDescent="0.3">
      <c r="A55" s="35"/>
      <c r="B55" s="14"/>
      <c r="C55" s="14"/>
      <c r="D55" s="14"/>
      <c r="E55" s="32"/>
      <c r="F55" s="23"/>
      <c r="G55" s="14"/>
      <c r="H55" s="14"/>
    </row>
    <row r="56" spans="1:8" ht="15" thickBot="1" x14ac:dyDescent="0.35">
      <c r="A56" s="36"/>
      <c r="B56" s="14"/>
      <c r="C56" s="14"/>
      <c r="D56" s="14"/>
      <c r="E56" s="32"/>
      <c r="F56" s="23"/>
      <c r="G56" s="14"/>
      <c r="H56" s="14"/>
    </row>
    <row r="57" spans="1:8" ht="15" thickBot="1" x14ac:dyDescent="0.35">
      <c r="A57" s="37"/>
      <c r="B57" s="38"/>
      <c r="C57" s="38"/>
      <c r="D57" s="38"/>
      <c r="E57" s="39"/>
      <c r="F57" s="23"/>
      <c r="G57" s="14"/>
      <c r="H57" s="14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2015-06-05T18:19:34Z</dcterms:created>
  <dcterms:modified xsi:type="dcterms:W3CDTF">2024-08-08T09:10:59Z</dcterms:modified>
</cp:coreProperties>
</file>