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all2021Sylibi\GIS\GEOG 476\"/>
    </mc:Choice>
  </mc:AlternateContent>
  <bookViews>
    <workbookView xWindow="0" yWindow="0" windowWidth="22515" windowHeight="11355" activeTab="1"/>
  </bookViews>
  <sheets>
    <sheet name="Results" sheetId="1" r:id="rId1"/>
    <sheet name="Deliverab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M5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2" i="2"/>
  <c r="A62" i="1"/>
  <c r="M34" i="1" l="1"/>
  <c r="M3" i="1" l="1"/>
  <c r="O3" i="1" s="1"/>
  <c r="L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E3" i="1"/>
  <c r="M4" i="1" l="1"/>
  <c r="O4" i="1" s="1"/>
  <c r="B62" i="1"/>
  <c r="E4" i="1"/>
  <c r="D119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67" i="1"/>
  <c r="C67" i="1"/>
  <c r="C117" i="1"/>
  <c r="C118" i="1"/>
  <c r="C119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E2" i="1"/>
  <c r="G52" i="1"/>
  <c r="G53" i="1"/>
  <c r="M52" i="1"/>
  <c r="M53" i="1"/>
  <c r="L52" i="1"/>
  <c r="E52" i="1"/>
  <c r="E53" i="1"/>
  <c r="L53" i="1" s="1"/>
  <c r="E51" i="1"/>
  <c r="E17" i="1"/>
  <c r="P14" i="1" l="1"/>
  <c r="O2" i="1"/>
  <c r="O53" i="1"/>
  <c r="L51" i="1"/>
  <c r="O52" i="1" s="1"/>
  <c r="P52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P53" i="1" l="1"/>
  <c r="P2" i="1"/>
  <c r="G2" i="1"/>
  <c r="E6" i="1" l="1"/>
  <c r="E5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G28" i="1" l="1"/>
  <c r="L28" i="1"/>
  <c r="G16" i="1"/>
  <c r="L16" i="1"/>
  <c r="G38" i="1"/>
  <c r="L38" i="1"/>
  <c r="G13" i="1"/>
  <c r="L13" i="1"/>
  <c r="L40" i="1"/>
  <c r="G40" i="1"/>
  <c r="L25" i="1"/>
  <c r="G25" i="1"/>
  <c r="L24" i="1"/>
  <c r="G24" i="1"/>
  <c r="L12" i="1"/>
  <c r="G12" i="1"/>
  <c r="L27" i="1"/>
  <c r="G27" i="1"/>
  <c r="L49" i="1"/>
  <c r="G49" i="1"/>
  <c r="L23" i="1"/>
  <c r="G23" i="1"/>
  <c r="L11" i="1"/>
  <c r="G11" i="1"/>
  <c r="G15" i="1"/>
  <c r="L15" i="1"/>
  <c r="L48" i="1"/>
  <c r="G48" i="1"/>
  <c r="G34" i="1"/>
  <c r="L34" i="1"/>
  <c r="G22" i="1"/>
  <c r="L22" i="1"/>
  <c r="G10" i="1"/>
  <c r="L10" i="1"/>
  <c r="L39" i="1"/>
  <c r="G39" i="1"/>
  <c r="G47" i="1"/>
  <c r="L47" i="1"/>
  <c r="L45" i="1"/>
  <c r="G45" i="1"/>
  <c r="L33" i="1"/>
  <c r="G33" i="1"/>
  <c r="G21" i="1"/>
  <c r="L21" i="1"/>
  <c r="G9" i="1"/>
  <c r="L9" i="1"/>
  <c r="G51" i="1"/>
  <c r="L37" i="1"/>
  <c r="G37" i="1"/>
  <c r="L44" i="1"/>
  <c r="G44" i="1"/>
  <c r="L32" i="1"/>
  <c r="G32" i="1"/>
  <c r="G20" i="1"/>
  <c r="L20" i="1"/>
  <c r="L8" i="1"/>
  <c r="G8" i="1"/>
  <c r="G3" i="1"/>
  <c r="L3" i="1"/>
  <c r="L26" i="1"/>
  <c r="G26" i="1"/>
  <c r="G36" i="1"/>
  <c r="L36" i="1"/>
  <c r="L43" i="1"/>
  <c r="G43" i="1"/>
  <c r="L31" i="1"/>
  <c r="G31" i="1"/>
  <c r="L19" i="1"/>
  <c r="G19" i="1"/>
  <c r="L7" i="1"/>
  <c r="G7" i="1"/>
  <c r="L14" i="1"/>
  <c r="G14" i="1"/>
  <c r="G35" i="1"/>
  <c r="L35" i="1"/>
  <c r="G42" i="1"/>
  <c r="L42" i="1"/>
  <c r="G30" i="1"/>
  <c r="L30" i="1"/>
  <c r="G18" i="1"/>
  <c r="L18" i="1"/>
  <c r="G5" i="1"/>
  <c r="L5" i="1"/>
  <c r="O6" i="1" s="1"/>
  <c r="P6" i="1" s="1"/>
  <c r="L50" i="1"/>
  <c r="G50" i="1"/>
  <c r="L46" i="1"/>
  <c r="G46" i="1"/>
  <c r="G41" i="1"/>
  <c r="L41" i="1"/>
  <c r="G29" i="1"/>
  <c r="L29" i="1"/>
  <c r="G17" i="1"/>
  <c r="L17" i="1"/>
  <c r="G4" i="1"/>
  <c r="L4" i="1"/>
  <c r="G6" i="1"/>
  <c r="L6" i="1"/>
  <c r="O10" i="1" l="1"/>
  <c r="O40" i="1"/>
  <c r="O20" i="1"/>
  <c r="O24" i="1"/>
  <c r="P24" i="1" s="1"/>
  <c r="P40" i="1"/>
  <c r="O41" i="1"/>
  <c r="P41" i="1" s="1"/>
  <c r="O18" i="1"/>
  <c r="P18" i="1" s="1"/>
  <c r="O22" i="1"/>
  <c r="O14" i="1"/>
  <c r="O50" i="1"/>
  <c r="P50" i="1" s="1"/>
  <c r="P22" i="1"/>
  <c r="O23" i="1"/>
  <c r="P23" i="1" s="1"/>
  <c r="O43" i="1"/>
  <c r="P43" i="1" s="1"/>
  <c r="O35" i="1"/>
  <c r="P35" i="1" s="1"/>
  <c r="O39" i="1"/>
  <c r="P39" i="1" s="1"/>
  <c r="O8" i="1"/>
  <c r="P8" i="1" s="1"/>
  <c r="O30" i="1"/>
  <c r="P30" i="1" s="1"/>
  <c r="O44" i="1"/>
  <c r="P44" i="1" s="1"/>
  <c r="O34" i="1"/>
  <c r="P34" i="1" s="1"/>
  <c r="O28" i="1"/>
  <c r="P28" i="1" s="1"/>
  <c r="P10" i="1"/>
  <c r="O11" i="1"/>
  <c r="P11" i="1" s="1"/>
  <c r="O9" i="1"/>
  <c r="P9" i="1" s="1"/>
  <c r="O31" i="1"/>
  <c r="P31" i="1" s="1"/>
  <c r="O17" i="1"/>
  <c r="P17" i="1" s="1"/>
  <c r="O12" i="1"/>
  <c r="P12" i="1" s="1"/>
  <c r="O19" i="1"/>
  <c r="P19" i="1" s="1"/>
  <c r="O45" i="1"/>
  <c r="P45" i="1"/>
  <c r="O46" i="1"/>
  <c r="P46" i="1" s="1"/>
  <c r="O49" i="1"/>
  <c r="P49" i="1" s="1"/>
  <c r="O13" i="1"/>
  <c r="P13" i="1" s="1"/>
  <c r="O26" i="1"/>
  <c r="P26" i="1" s="1"/>
  <c r="O32" i="1"/>
  <c r="P32" i="1" s="1"/>
  <c r="O42" i="1"/>
  <c r="P42" i="1" s="1"/>
  <c r="O37" i="1"/>
  <c r="P37" i="1" s="1"/>
  <c r="O7" i="1"/>
  <c r="P7" i="1" s="1"/>
  <c r="O48" i="1"/>
  <c r="P48" i="1" s="1"/>
  <c r="O16" i="1"/>
  <c r="P16" i="1" s="1"/>
  <c r="O29" i="1"/>
  <c r="P29" i="1" s="1"/>
  <c r="P20" i="1"/>
  <c r="O21" i="1"/>
  <c r="P21" i="1" s="1"/>
  <c r="O33" i="1"/>
  <c r="P33" i="1" s="1"/>
  <c r="O36" i="1"/>
  <c r="P36" i="1" s="1"/>
  <c r="O47" i="1"/>
  <c r="P47" i="1" s="1"/>
  <c r="O51" i="1"/>
  <c r="P51" i="1" s="1"/>
  <c r="O15" i="1"/>
  <c r="P15" i="1" s="1"/>
  <c r="O27" i="1"/>
  <c r="P27" i="1" s="1"/>
  <c r="O38" i="1"/>
  <c r="P38" i="1" s="1"/>
  <c r="O25" i="1"/>
  <c r="P25" i="1" s="1"/>
  <c r="P4" i="1"/>
  <c r="O5" i="1"/>
  <c r="P5" i="1" s="1"/>
  <c r="P3" i="1"/>
</calcChain>
</file>

<file path=xl/sharedStrings.xml><?xml version="1.0" encoding="utf-8"?>
<sst xmlns="http://schemas.openxmlformats.org/spreadsheetml/2006/main" count="52" uniqueCount="48">
  <si>
    <t>Year</t>
  </si>
  <si>
    <t>TOTAL RAINFALL (m)</t>
  </si>
  <si>
    <t>Population</t>
  </si>
  <si>
    <t>Zw (m)</t>
  </si>
  <si>
    <t>Z-Max (m)</t>
  </si>
  <si>
    <t>Z-Min (m)</t>
  </si>
  <si>
    <t>Op</t>
  </si>
  <si>
    <t>Cell Size (m^2)</t>
  </si>
  <si>
    <t>Water</t>
  </si>
  <si>
    <t>Heavy Forest</t>
  </si>
  <si>
    <t>Light Forest</t>
  </si>
  <si>
    <t>Pasture</t>
  </si>
  <si>
    <t>Shrub</t>
  </si>
  <si>
    <t>Gravel</t>
  </si>
  <si>
    <t>Soil</t>
  </si>
  <si>
    <t>Urban</t>
  </si>
  <si>
    <t>Zb (m)</t>
  </si>
  <si>
    <t>Vow (m^3)</t>
  </si>
  <si>
    <t xml:space="preserve">Vw(t) = Water Input (m^3) </t>
  </si>
  <si>
    <t>Ap (m^2)</t>
  </si>
  <si>
    <t>Zw(t)+= net water change (m)</t>
  </si>
  <si>
    <t>Hop(t)=output depth (m)</t>
  </si>
  <si>
    <t>Hip(t) = input depth (m)</t>
  </si>
  <si>
    <t>Sustainability</t>
  </si>
  <si>
    <t>V(t)</t>
  </si>
  <si>
    <t>Qw(t) = Well Output (m^2)</t>
  </si>
  <si>
    <t>Vw-Qw = Net Water (m^3)</t>
  </si>
  <si>
    <t>Vw(t) KM^3</t>
  </si>
  <si>
    <t>Qw(t) Km^3</t>
  </si>
  <si>
    <t>Vow (KM^3)</t>
  </si>
  <si>
    <t>Total rainfall (-2) (m)</t>
  </si>
  <si>
    <t>Total rainfall (+2) (m)</t>
  </si>
  <si>
    <t>Water Input (-2) (km^3)</t>
  </si>
  <si>
    <t>Water Input (+2) (km^3)</t>
  </si>
  <si>
    <t>Sustainability (-2)</t>
  </si>
  <si>
    <t>Sustainability (+2)</t>
  </si>
  <si>
    <t>Water Table Change</t>
  </si>
  <si>
    <t>Water Table Change (-2)</t>
  </si>
  <si>
    <t>Water Table Change (+2)</t>
  </si>
  <si>
    <t>Ar(t+1) (m^2)</t>
  </si>
  <si>
    <t>Nop</t>
  </si>
  <si>
    <t>Abr (m^2)</t>
  </si>
  <si>
    <t>As (m^2)</t>
  </si>
  <si>
    <t>Weight 1</t>
  </si>
  <si>
    <t>Weight 2</t>
  </si>
  <si>
    <t>Overall Sustainability (-2)</t>
  </si>
  <si>
    <t xml:space="preserve">Overall Sustainability </t>
  </si>
  <si>
    <t>Overall Sustainability (+2)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</si>
</sst>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Percipitation Sustainabilty</a:t>
            </a:r>
            <a:r>
              <a:rPr lang="en-US" baseline="0"/>
              <a:t> Over 50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+2 Standard Deviation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Deliverables!$A$2:$A$52</c:f>
              <c:numCache>
                <c:formatCode>General</c:formatCode>
                <c:ptCount val="5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</c:numCache>
            </c:numRef>
          </c:cat>
          <c:val>
            <c:numRef>
              <c:f>Deliverables!$D$2:$D$52</c:f>
              <c:numCache>
                <c:formatCode>General</c:formatCode>
                <c:ptCount val="51"/>
                <c:pt idx="0">
                  <c:v>7.7935835869522727E-2</c:v>
                </c:pt>
                <c:pt idx="1">
                  <c:v>7.8051376524795685E-2</c:v>
                </c:pt>
                <c:pt idx="2">
                  <c:v>7.8151665356072611E-2</c:v>
                </c:pt>
                <c:pt idx="3">
                  <c:v>7.8211711406843021E-2</c:v>
                </c:pt>
                <c:pt idx="4">
                  <c:v>7.8279458900368429E-2</c:v>
                </c:pt>
                <c:pt idx="5">
                  <c:v>7.8317689988924438E-2</c:v>
                </c:pt>
                <c:pt idx="6">
                  <c:v>7.834995206910185E-2</c:v>
                </c:pt>
                <c:pt idx="7">
                  <c:v>7.8351123232322656E-2</c:v>
                </c:pt>
                <c:pt idx="8">
                  <c:v>7.8356830422218429E-2</c:v>
                </c:pt>
                <c:pt idx="9">
                  <c:v>7.8329718309413085E-2</c:v>
                </c:pt>
                <c:pt idx="10">
                  <c:v>7.8281017166140818E-2</c:v>
                </c:pt>
                <c:pt idx="11">
                  <c:v>7.8221916414802986E-2</c:v>
                </c:pt>
                <c:pt idx="12">
                  <c:v>7.8139241803049028E-2</c:v>
                </c:pt>
                <c:pt idx="13">
                  <c:v>7.8031927694947864E-2</c:v>
                </c:pt>
                <c:pt idx="14">
                  <c:v>7.7874517759338263E-2</c:v>
                </c:pt>
                <c:pt idx="15">
                  <c:v>7.7714509045779603E-2</c:v>
                </c:pt>
                <c:pt idx="16">
                  <c:v>7.7501981475780787E-2</c:v>
                </c:pt>
                <c:pt idx="17">
                  <c:v>7.7284350054244513E-2</c:v>
                </c:pt>
                <c:pt idx="18">
                  <c:v>7.7011527261949431E-2</c:v>
                </c:pt>
                <c:pt idx="19">
                  <c:v>7.6730844966365661E-2</c:v>
                </c:pt>
                <c:pt idx="20">
                  <c:v>7.6416438435725847E-2</c:v>
                </c:pt>
                <c:pt idx="21">
                  <c:v>7.6066738938915496E-2</c:v>
                </c:pt>
                <c:pt idx="22">
                  <c:v>7.5667870337792972E-2</c:v>
                </c:pt>
                <c:pt idx="23">
                  <c:v>7.523030537548904E-2</c:v>
                </c:pt>
                <c:pt idx="24">
                  <c:v>7.4752219625043193E-2</c:v>
                </c:pt>
                <c:pt idx="25">
                  <c:v>7.4231694402459053E-2</c:v>
                </c:pt>
                <c:pt idx="26">
                  <c:v>7.3678992125431456E-2</c:v>
                </c:pt>
                <c:pt idx="27">
                  <c:v>7.3030550764371982E-2</c:v>
                </c:pt>
                <c:pt idx="28">
                  <c:v>7.2345500558621725E-2</c:v>
                </c:pt>
                <c:pt idx="29">
                  <c:v>7.1633868051044769E-2</c:v>
                </c:pt>
                <c:pt idx="30">
                  <c:v>7.0880930574419757E-2</c:v>
                </c:pt>
                <c:pt idx="31">
                  <c:v>7.0071761075525957E-2</c:v>
                </c:pt>
                <c:pt idx="32">
                  <c:v>6.919120696426001E-2</c:v>
                </c:pt>
                <c:pt idx="33">
                  <c:v>6.8236289169483183E-2</c:v>
                </c:pt>
                <c:pt idx="34">
                  <c:v>6.7228761796551906E-2</c:v>
                </c:pt>
                <c:pt idx="35">
                  <c:v>6.6165464491776765E-2</c:v>
                </c:pt>
                <c:pt idx="36">
                  <c:v>6.5030553602684449E-2</c:v>
                </c:pt>
                <c:pt idx="37">
                  <c:v>6.3820416685112361E-2</c:v>
                </c:pt>
                <c:pt idx="38">
                  <c:v>6.2531233771569689E-2</c:v>
                </c:pt>
                <c:pt idx="39">
                  <c:v>6.114634808899904E-2</c:v>
                </c:pt>
                <c:pt idx="40">
                  <c:v>5.968667187925935E-2</c:v>
                </c:pt>
                <c:pt idx="41">
                  <c:v>5.8135094342040082E-2</c:v>
                </c:pt>
                <c:pt idx="42">
                  <c:v>5.6474070179869169E-2</c:v>
                </c:pt>
                <c:pt idx="43">
                  <c:v>5.4711149673059969E-2</c:v>
                </c:pt>
                <c:pt idx="44">
                  <c:v>5.2853754598969765E-2</c:v>
                </c:pt>
                <c:pt idx="45">
                  <c:v>5.0883398684902242E-2</c:v>
                </c:pt>
                <c:pt idx="46">
                  <c:v>4.8781025870285828E-2</c:v>
                </c:pt>
                <c:pt idx="47">
                  <c:v>4.6565979200991689E-2</c:v>
                </c:pt>
                <c:pt idx="48">
                  <c:v>4.4218450267663779E-2</c:v>
                </c:pt>
                <c:pt idx="49">
                  <c:v>4.1731070439515169E-2</c:v>
                </c:pt>
                <c:pt idx="50">
                  <c:v>3.9095981561933162E-2</c:v>
                </c:pt>
              </c:numCache>
            </c:numRef>
          </c:val>
          <c:smooth val="0"/>
        </c:ser>
        <c:ser>
          <c:idx val="1"/>
          <c:order val="1"/>
          <c:tx>
            <c:v>Sustainability Indices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Deliverables!$A$2:$A$52</c:f>
              <c:numCache>
                <c:formatCode>General</c:formatCode>
                <c:ptCount val="5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</c:numCache>
            </c:numRef>
          </c:cat>
          <c:val>
            <c:numRef>
              <c:f>Deliverables!$C$2:$C$52</c:f>
              <c:numCache>
                <c:formatCode>General</c:formatCode>
                <c:ptCount val="51"/>
                <c:pt idx="0">
                  <c:v>-0.14288258875746884</c:v>
                </c:pt>
                <c:pt idx="1">
                  <c:v>-0.14268639899324348</c:v>
                </c:pt>
                <c:pt idx="2">
                  <c:v>-0.14251365949289285</c:v>
                </c:pt>
                <c:pt idx="3">
                  <c:v>-0.14238407073166787</c:v>
                </c:pt>
                <c:pt idx="4">
                  <c:v>-0.14229869411764523</c:v>
                </c:pt>
                <c:pt idx="5">
                  <c:v>-0.1422213030937787</c:v>
                </c:pt>
                <c:pt idx="6">
                  <c:v>-0.1421717550245146</c:v>
                </c:pt>
                <c:pt idx="7">
                  <c:v>-0.14215128589471032</c:v>
                </c:pt>
                <c:pt idx="8">
                  <c:v>-0.14216119136427485</c:v>
                </c:pt>
                <c:pt idx="9">
                  <c:v>-0.14222150207397855</c:v>
                </c:pt>
                <c:pt idx="10">
                  <c:v>-0.14227762618492484</c:v>
                </c:pt>
                <c:pt idx="11">
                  <c:v>-0.14236839693882536</c:v>
                </c:pt>
                <c:pt idx="12">
                  <c:v>-0.14253274268710134</c:v>
                </c:pt>
                <c:pt idx="13">
                  <c:v>-0.14269758761005236</c:v>
                </c:pt>
                <c:pt idx="14">
                  <c:v>-0.14292070558803832</c:v>
                </c:pt>
                <c:pt idx="15">
                  <c:v>-0.14316652367370458</c:v>
                </c:pt>
                <c:pt idx="16">
                  <c:v>-0.14347434322689384</c:v>
                </c:pt>
                <c:pt idx="17">
                  <c:v>-0.14380874464248083</c:v>
                </c:pt>
                <c:pt idx="18">
                  <c:v>-0.14419052869421245</c:v>
                </c:pt>
                <c:pt idx="19">
                  <c:v>-0.14462189956511956</c:v>
                </c:pt>
                <c:pt idx="20">
                  <c:v>-0.14510517471610479</c:v>
                </c:pt>
                <c:pt idx="21">
                  <c:v>-0.14564279149590165</c:v>
                </c:pt>
                <c:pt idx="22">
                  <c:v>-0.14623731420773328</c:v>
                </c:pt>
                <c:pt idx="23">
                  <c:v>-0.14692909382727512</c:v>
                </c:pt>
                <c:pt idx="24">
                  <c:v>-0.14764571453754019</c:v>
                </c:pt>
                <c:pt idx="25">
                  <c:v>-0.1484466547242648</c:v>
                </c:pt>
                <c:pt idx="26">
                  <c:v>-0.14931624825707032</c:v>
                </c:pt>
                <c:pt idx="27">
                  <c:v>-0.1502388906295509</c:v>
                </c:pt>
                <c:pt idx="28">
                  <c:v>-0.15123696444610588</c:v>
                </c:pt>
                <c:pt idx="29">
                  <c:v>-0.15235217743363427</c:v>
                </c:pt>
                <c:pt idx="30">
                  <c:v>-0.15351249209789911</c:v>
                </c:pt>
                <c:pt idx="31">
                  <c:v>-0.15475996958492941</c:v>
                </c:pt>
                <c:pt idx="32">
                  <c:v>-0.15609896629759884</c:v>
                </c:pt>
                <c:pt idx="33">
                  <c:v>-0.15753408756181014</c:v>
                </c:pt>
                <c:pt idx="34">
                  <c:v>-0.15907020453826887</c:v>
                </c:pt>
                <c:pt idx="35">
                  <c:v>-0.16071247253088614</c:v>
                </c:pt>
                <c:pt idx="36">
                  <c:v>-0.16248569138750452</c:v>
                </c:pt>
                <c:pt idx="37">
                  <c:v>-0.16435702711942313</c:v>
                </c:pt>
                <c:pt idx="38">
                  <c:v>-0.16637136597818017</c:v>
                </c:pt>
                <c:pt idx="39">
                  <c:v>-0.16851588888582505</c:v>
                </c:pt>
                <c:pt idx="40">
                  <c:v>-0.17077790230440373</c:v>
                </c:pt>
                <c:pt idx="41">
                  <c:v>-0.17320391907148294</c:v>
                </c:pt>
                <c:pt idx="42">
                  <c:v>-0.17576243616784321</c:v>
                </c:pt>
                <c:pt idx="43">
                  <c:v>-0.17848138216012535</c:v>
                </c:pt>
                <c:pt idx="44">
                  <c:v>-0.18136960855135398</c:v>
                </c:pt>
                <c:pt idx="45">
                  <c:v>-0.18449678890996218</c:v>
                </c:pt>
                <c:pt idx="46">
                  <c:v>-0.18777303871681095</c:v>
                </c:pt>
                <c:pt idx="47">
                  <c:v>-0.191289703731992</c:v>
                </c:pt>
                <c:pt idx="48">
                  <c:v>-0.19497731259155793</c:v>
                </c:pt>
                <c:pt idx="49">
                  <c:v>-0.19886800671446719</c:v>
                </c:pt>
                <c:pt idx="50">
                  <c:v>-0.2029952792264495</c:v>
                </c:pt>
              </c:numCache>
            </c:numRef>
          </c:val>
          <c:smooth val="0"/>
        </c:ser>
        <c:ser>
          <c:idx val="0"/>
          <c:order val="2"/>
          <c:tx>
            <c:v>-2 Standard Deviation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Deliverables!$A$2:$A$52</c:f>
              <c:numCache>
                <c:formatCode>General</c:formatCode>
                <c:ptCount val="5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</c:numCache>
            </c:numRef>
          </c:cat>
          <c:val>
            <c:numRef>
              <c:f>Deliverables!$B$2:$B$52</c:f>
              <c:numCache>
                <c:formatCode>General</c:formatCode>
                <c:ptCount val="51"/>
                <c:pt idx="0">
                  <c:v>-0.50273770662360906</c:v>
                </c:pt>
                <c:pt idx="1">
                  <c:v>-0.50243084354556866</c:v>
                </c:pt>
                <c:pt idx="2">
                  <c:v>-0.50213223250850347</c:v>
                </c:pt>
                <c:pt idx="3">
                  <c:v>-0.5018759505398025</c:v>
                </c:pt>
                <c:pt idx="4">
                  <c:v>-0.5016638393811611</c:v>
                </c:pt>
                <c:pt idx="5">
                  <c:v>-0.50149783041700646</c:v>
                </c:pt>
                <c:pt idx="6">
                  <c:v>-0.50137994948398745</c:v>
                </c:pt>
                <c:pt idx="7">
                  <c:v>-0.50134458109134317</c:v>
                </c:pt>
                <c:pt idx="8">
                  <c:v>-0.50132943674975239</c:v>
                </c:pt>
                <c:pt idx="9">
                  <c:v>-0.50140138127990141</c:v>
                </c:pt>
                <c:pt idx="10">
                  <c:v>-0.50149835390318587</c:v>
                </c:pt>
                <c:pt idx="11">
                  <c:v>-0.50168747004255843</c:v>
                </c:pt>
                <c:pt idx="12">
                  <c:v>-0.50190690359215884</c:v>
                </c:pt>
                <c:pt idx="13">
                  <c:v>-0.50222406873045955</c:v>
                </c:pt>
                <c:pt idx="14">
                  <c:v>-0.50260969628410068</c:v>
                </c:pt>
                <c:pt idx="15">
                  <c:v>-0.50303461259499427</c:v>
                </c:pt>
                <c:pt idx="16">
                  <c:v>-0.50353442987417019</c:v>
                </c:pt>
                <c:pt idx="17">
                  <c:v>-0.50414501466103712</c:v>
                </c:pt>
                <c:pt idx="18">
                  <c:v>-0.50480530667460977</c:v>
                </c:pt>
                <c:pt idx="19">
                  <c:v>-0.50555152576161655</c:v>
                </c:pt>
                <c:pt idx="20">
                  <c:v>-0.50638774361183958</c:v>
                </c:pt>
                <c:pt idx="21">
                  <c:v>-0.50735076898345222</c:v>
                </c:pt>
                <c:pt idx="22">
                  <c:v>-0.50841269853279514</c:v>
                </c:pt>
                <c:pt idx="23">
                  <c:v>-0.50957831783258523</c:v>
                </c:pt>
                <c:pt idx="24">
                  <c:v>-0.51082000823235363</c:v>
                </c:pt>
                <c:pt idx="25">
                  <c:v>-0.51217565238734342</c:v>
                </c:pt>
                <c:pt idx="26">
                  <c:v>-0.51365086761751744</c:v>
                </c:pt>
                <c:pt idx="27">
                  <c:v>-0.51525159091065365</c:v>
                </c:pt>
                <c:pt idx="28">
                  <c:v>-0.51698410057960309</c:v>
                </c:pt>
                <c:pt idx="29">
                  <c:v>-0.51885503970469637</c:v>
                </c:pt>
                <c:pt idx="30">
                  <c:v>-0.52093765326135399</c:v>
                </c:pt>
                <c:pt idx="31">
                  <c:v>-0.5231071578098373</c:v>
                </c:pt>
                <c:pt idx="32">
                  <c:v>-0.52543748902133081</c:v>
                </c:pt>
                <c:pt idx="33">
                  <c:v>-0.52793702658641661</c:v>
                </c:pt>
                <c:pt idx="34">
                  <c:v>-0.53061466594696149</c:v>
                </c:pt>
                <c:pt idx="35">
                  <c:v>-0.53347985696873523</c:v>
                </c:pt>
                <c:pt idx="36">
                  <c:v>-0.5365426461684164</c:v>
                </c:pt>
                <c:pt idx="37">
                  <c:v>-0.53981372288566032</c:v>
                </c:pt>
                <c:pt idx="38">
                  <c:v>-0.54333855880488591</c:v>
                </c:pt>
                <c:pt idx="39">
                  <c:v>-0.54706127219028933</c:v>
                </c:pt>
                <c:pt idx="40">
                  <c:v>-0.55102873987131884</c:v>
                </c:pt>
                <c:pt idx="41">
                  <c:v>-0.55525478048603227</c:v>
                </c:pt>
                <c:pt idx="42">
                  <c:v>-0.55975416320198501</c:v>
                </c:pt>
                <c:pt idx="43">
                  <c:v>-0.56454268915124584</c:v>
                </c:pt>
                <c:pt idx="44">
                  <c:v>-0.56963728145167891</c:v>
                </c:pt>
                <c:pt idx="45">
                  <c:v>-0.57505608489516369</c:v>
                </c:pt>
                <c:pt idx="46">
                  <c:v>-0.58081857654175117</c:v>
                </c:pt>
                <c:pt idx="47">
                  <c:v>-0.58698173280905586</c:v>
                </c:pt>
                <c:pt idx="48">
                  <c:v>-0.59349628623134254</c:v>
                </c:pt>
                <c:pt idx="49">
                  <c:v>-0.60042227369191825</c:v>
                </c:pt>
                <c:pt idx="50">
                  <c:v>-0.60778588148946666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5502560"/>
        <c:axId val="-1055504736"/>
      </c:lineChart>
      <c:catAx>
        <c:axId val="-10555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504736"/>
        <c:crosses val="autoZero"/>
        <c:auto val="1"/>
        <c:lblAlgn val="ctr"/>
        <c:lblOffset val="100"/>
        <c:noMultiLvlLbl val="0"/>
      </c:catAx>
      <c:valAx>
        <c:axId val="-10555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Sustainability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5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0722813448794"/>
          <c:y val="0.9206040276881795"/>
          <c:w val="0.72577041290266286"/>
          <c:h val="6.1395334898923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Table Change Over 50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Deliverables!$H$1</c:f>
              <c:strCache>
                <c:ptCount val="1"/>
                <c:pt idx="0">
                  <c:v>Water Table Change (+2)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Deliverables!$A$2:$A$52</c:f>
              <c:numCache>
                <c:formatCode>General</c:formatCode>
                <c:ptCount val="5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</c:numCache>
            </c:numRef>
          </c:cat>
          <c:val>
            <c:numRef>
              <c:f>Deliverables!$H$2:$H$52</c:f>
              <c:numCache>
                <c:formatCode>General</c:formatCode>
                <c:ptCount val="51"/>
                <c:pt idx="0">
                  <c:v>168.06035163683481</c:v>
                </c:pt>
                <c:pt idx="1">
                  <c:v>170.0890049203058</c:v>
                </c:pt>
                <c:pt idx="2">
                  <c:v>172.11654355762599</c:v>
                </c:pt>
                <c:pt idx="3">
                  <c:v>174.1426328058528</c:v>
                </c:pt>
                <c:pt idx="4">
                  <c:v>176.16733683219709</c:v>
                </c:pt>
                <c:pt idx="5">
                  <c:v>178.19041001271711</c:v>
                </c:pt>
                <c:pt idx="6">
                  <c:v>180.21180268309561</c:v>
                </c:pt>
                <c:pt idx="7">
                  <c:v>182.23125602918691</c:v>
                </c:pt>
                <c:pt idx="8">
                  <c:v>184.248807812601</c:v>
                </c:pt>
                <c:pt idx="9">
                  <c:v>186.2641848242861</c:v>
                </c:pt>
                <c:pt idx="10">
                  <c:v>188.27720737729459</c:v>
                </c:pt>
                <c:pt idx="11">
                  <c:v>190.28778896358281</c:v>
                </c:pt>
                <c:pt idx="12">
                  <c:v>192.2957334848326</c:v>
                </c:pt>
                <c:pt idx="13">
                  <c:v>194.3008360832286</c:v>
                </c:pt>
                <c:pt idx="14">
                  <c:v>196.30268033953399</c:v>
                </c:pt>
                <c:pt idx="15">
                  <c:v>198.3012450962751</c:v>
                </c:pt>
                <c:pt idx="16">
                  <c:v>200.29609438814171</c:v>
                </c:pt>
                <c:pt idx="17">
                  <c:v>202.2871866384848</c:v>
                </c:pt>
                <c:pt idx="18">
                  <c:v>204.2740645507169</c:v>
                </c:pt>
                <c:pt idx="19">
                  <c:v>206.2566642640665</c:v>
                </c:pt>
                <c:pt idx="20">
                  <c:v>208.23470761306291</c:v>
                </c:pt>
                <c:pt idx="21">
                  <c:v>210.20790400688739</c:v>
                </c:pt>
                <c:pt idx="22">
                  <c:v>212.17584866902399</c:v>
                </c:pt>
                <c:pt idx="23">
                  <c:v>214.13822446808649</c:v>
                </c:pt>
                <c:pt idx="24">
                  <c:v>216.094700106776</c:v>
                </c:pt>
                <c:pt idx="25">
                  <c:v>218.0449294891055</c:v>
                </c:pt>
                <c:pt idx="26">
                  <c:v>219.98865226468169</c:v>
                </c:pt>
                <c:pt idx="27">
                  <c:v>221.9250859061965</c:v>
                </c:pt>
                <c:pt idx="28">
                  <c:v>223.8539370412426</c:v>
                </c:pt>
                <c:pt idx="29">
                  <c:v>225.77499587738041</c:v>
                </c:pt>
                <c:pt idx="30">
                  <c:v>227.6879330041852</c:v>
                </c:pt>
                <c:pt idx="31">
                  <c:v>229.59229857077449</c:v>
                </c:pt>
                <c:pt idx="32">
                  <c:v>231.48752142659509</c:v>
                </c:pt>
                <c:pt idx="33">
                  <c:v>233.37300942915419</c:v>
                </c:pt>
                <c:pt idx="34">
                  <c:v>235.2483509169783</c:v>
                </c:pt>
                <c:pt idx="35">
                  <c:v>237.11311131939451</c:v>
                </c:pt>
                <c:pt idx="36">
                  <c:v>238.9667309278787</c:v>
                </c:pt>
                <c:pt idx="37">
                  <c:v>240.80862503233851</c:v>
                </c:pt>
                <c:pt idx="38">
                  <c:v>242.63818280432059</c:v>
                </c:pt>
                <c:pt idx="39">
                  <c:v>244.45466492500921</c:v>
                </c:pt>
                <c:pt idx="40">
                  <c:v>246.25750598240239</c:v>
                </c:pt>
                <c:pt idx="41">
                  <c:v>248.0460095821075</c:v>
                </c:pt>
                <c:pt idx="42">
                  <c:v>249.81934701723239</c:v>
                </c:pt>
                <c:pt idx="43">
                  <c:v>251.57675828950801</c:v>
                </c:pt>
                <c:pt idx="44">
                  <c:v>253.3175506576961</c:v>
                </c:pt>
                <c:pt idx="45">
                  <c:v>255.04089471051029</c:v>
                </c:pt>
                <c:pt idx="46">
                  <c:v>256.74582278244509</c:v>
                </c:pt>
                <c:pt idx="47">
                  <c:v>258.43153091481179</c:v>
                </c:pt>
                <c:pt idx="48">
                  <c:v>260.09707351091129</c:v>
                </c:pt>
                <c:pt idx="49">
                  <c:v>261.74146273527361</c:v>
                </c:pt>
                <c:pt idx="50">
                  <c:v>263.36366662689721</c:v>
                </c:pt>
              </c:numCache>
            </c:numRef>
          </c:val>
        </c:ser>
        <c:ser>
          <c:idx val="1"/>
          <c:order val="1"/>
          <c:tx>
            <c:strRef>
              <c:f>Deliverables!$G$1</c:f>
              <c:strCache>
                <c:ptCount val="1"/>
                <c:pt idx="0">
                  <c:v>Water Table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Deliverables!$A$2:$A$52</c:f>
              <c:numCache>
                <c:formatCode>General</c:formatCode>
                <c:ptCount val="5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</c:numCache>
            </c:numRef>
          </c:cat>
          <c:val>
            <c:numRef>
              <c:f>Deliverables!$G$2:$G$52</c:f>
              <c:numCache>
                <c:formatCode>General</c:formatCode>
                <c:ptCount val="51"/>
                <c:pt idx="0">
                  <c:v>166.578601687071</c:v>
                </c:pt>
                <c:pt idx="1">
                  <c:v>167.86648120098329</c:v>
                </c:pt>
                <c:pt idx="2">
                  <c:v>169.15334727406821</c:v>
                </c:pt>
                <c:pt idx="3">
                  <c:v>170.43896636870591</c:v>
                </c:pt>
                <c:pt idx="4">
                  <c:v>171.72309903613791</c:v>
                </c:pt>
                <c:pt idx="5">
                  <c:v>173.0057020630689</c:v>
                </c:pt>
                <c:pt idx="6">
                  <c:v>174.28662457985831</c:v>
                </c:pt>
                <c:pt idx="7">
                  <c:v>175.5657089776837</c:v>
                </c:pt>
                <c:pt idx="8">
                  <c:v>176.84279060750879</c:v>
                </c:pt>
                <c:pt idx="9">
                  <c:v>178.1175962602816</c:v>
                </c:pt>
                <c:pt idx="10">
                  <c:v>179.390148659701</c:v>
                </c:pt>
                <c:pt idx="11">
                  <c:v>180.66026009240011</c:v>
                </c:pt>
                <c:pt idx="12">
                  <c:v>181.92753204941451</c:v>
                </c:pt>
                <c:pt idx="13">
                  <c:v>183.19196208357499</c:v>
                </c:pt>
                <c:pt idx="14">
                  <c:v>184.4532349809682</c:v>
                </c:pt>
                <c:pt idx="15">
                  <c:v>185.71122837879699</c:v>
                </c:pt>
                <c:pt idx="16">
                  <c:v>186.96560751707449</c:v>
                </c:pt>
                <c:pt idx="17">
                  <c:v>188.2162296138286</c:v>
                </c:pt>
                <c:pt idx="18">
                  <c:v>189.462839783118</c:v>
                </c:pt>
                <c:pt idx="19">
                  <c:v>190.70517175352501</c:v>
                </c:pt>
                <c:pt idx="20">
                  <c:v>191.94294735957871</c:v>
                </c:pt>
                <c:pt idx="21">
                  <c:v>193.1758760104606</c:v>
                </c:pt>
                <c:pt idx="22">
                  <c:v>194.40365413497781</c:v>
                </c:pt>
                <c:pt idx="23">
                  <c:v>195.62576219109761</c:v>
                </c:pt>
                <c:pt idx="24">
                  <c:v>196.84207129216759</c:v>
                </c:pt>
                <c:pt idx="25">
                  <c:v>198.05213413687781</c:v>
                </c:pt>
                <c:pt idx="26">
                  <c:v>199.2555891695113</c:v>
                </c:pt>
                <c:pt idx="27">
                  <c:v>200.45215988937619</c:v>
                </c:pt>
                <c:pt idx="28">
                  <c:v>201.6414517187421</c:v>
                </c:pt>
                <c:pt idx="29">
                  <c:v>202.8228500438764</c:v>
                </c:pt>
                <c:pt idx="30">
                  <c:v>203.9961266596778</c:v>
                </c:pt>
                <c:pt idx="31">
                  <c:v>205.1608317152637</c:v>
                </c:pt>
                <c:pt idx="32">
                  <c:v>206.31649526540409</c:v>
                </c:pt>
                <c:pt idx="33">
                  <c:v>207.46262637292941</c:v>
                </c:pt>
                <c:pt idx="34">
                  <c:v>208.59871217104279</c:v>
                </c:pt>
                <c:pt idx="35">
                  <c:v>209.72421688374851</c:v>
                </c:pt>
                <c:pt idx="36">
                  <c:v>210.83847959719881</c:v>
                </c:pt>
                <c:pt idx="37">
                  <c:v>211.94101680662479</c:v>
                </c:pt>
                <c:pt idx="38">
                  <c:v>213.03111647824991</c:v>
                </c:pt>
                <c:pt idx="39">
                  <c:v>214.10814049858149</c:v>
                </c:pt>
                <c:pt idx="40">
                  <c:v>215.1715234556176</c:v>
                </c:pt>
                <c:pt idx="41">
                  <c:v>216.22046774964249</c:v>
                </c:pt>
                <c:pt idx="42">
                  <c:v>217.2543470844104</c:v>
                </c:pt>
                <c:pt idx="43">
                  <c:v>218.27240146165209</c:v>
                </c:pt>
                <c:pt idx="44">
                  <c:v>219.2738369348065</c:v>
                </c:pt>
                <c:pt idx="45">
                  <c:v>220.25752047661729</c:v>
                </c:pt>
                <c:pt idx="46">
                  <c:v>221.22278803754861</c:v>
                </c:pt>
                <c:pt idx="47">
                  <c:v>222.16853204294219</c:v>
                </c:pt>
                <c:pt idx="48">
                  <c:v>223.09400930674551</c:v>
                </c:pt>
                <c:pt idx="49">
                  <c:v>223.99833319881151</c:v>
                </c:pt>
                <c:pt idx="50">
                  <c:v>224.8804717581389</c:v>
                </c:pt>
              </c:numCache>
            </c:numRef>
          </c:val>
        </c:ser>
        <c:ser>
          <c:idx val="0"/>
          <c:order val="2"/>
          <c:tx>
            <c:strRef>
              <c:f>Deliverables!$F$1</c:f>
              <c:strCache>
                <c:ptCount val="1"/>
                <c:pt idx="0">
                  <c:v>Water Table Change (-2)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Deliverables!$A$2:$A$52</c:f>
              <c:numCache>
                <c:formatCode>General</c:formatCode>
                <c:ptCount val="5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</c:numCache>
            </c:numRef>
          </c:cat>
          <c:val>
            <c:numRef>
              <c:f>Deliverables!$F$2:$F$52</c:f>
              <c:numCache>
                <c:formatCode>General</c:formatCode>
                <c:ptCount val="51"/>
                <c:pt idx="0">
                  <c:v>165.09695294263051</c:v>
                </c:pt>
                <c:pt idx="1">
                  <c:v>165.64395748166089</c:v>
                </c:pt>
                <c:pt idx="2">
                  <c:v>166.18994857986391</c:v>
                </c:pt>
                <c:pt idx="3">
                  <c:v>166.7347939049429</c:v>
                </c:pt>
                <c:pt idx="4">
                  <c:v>167.2783552134627</c:v>
                </c:pt>
                <c:pt idx="5">
                  <c:v>167.8204880868046</c:v>
                </c:pt>
                <c:pt idx="6">
                  <c:v>168.36104165532811</c:v>
                </c:pt>
                <c:pt idx="7">
                  <c:v>168.8997571048877</c:v>
                </c:pt>
                <c:pt idx="8">
                  <c:v>169.4365709917702</c:v>
                </c:pt>
                <c:pt idx="9">
                  <c:v>169.97121010692351</c:v>
                </c:pt>
                <c:pt idx="10">
                  <c:v>170.50359596872349</c:v>
                </c:pt>
                <c:pt idx="11">
                  <c:v>171.03343965848001</c:v>
                </c:pt>
                <c:pt idx="12">
                  <c:v>171.56064628319811</c:v>
                </c:pt>
                <c:pt idx="13">
                  <c:v>172.08490977973921</c:v>
                </c:pt>
                <c:pt idx="14">
                  <c:v>172.60601613951289</c:v>
                </c:pt>
                <c:pt idx="15">
                  <c:v>173.12384299972231</c:v>
                </c:pt>
                <c:pt idx="16">
                  <c:v>173.6381568057036</c:v>
                </c:pt>
                <c:pt idx="17">
                  <c:v>174.14861236483819</c:v>
                </c:pt>
                <c:pt idx="18">
                  <c:v>174.65505599650811</c:v>
                </c:pt>
                <c:pt idx="19">
                  <c:v>175.1572214292957</c:v>
                </c:pt>
                <c:pt idx="20">
                  <c:v>175.6548304977299</c:v>
                </c:pt>
                <c:pt idx="21">
                  <c:v>176.14749140566909</c:v>
                </c:pt>
                <c:pt idx="22">
                  <c:v>176.6349005819205</c:v>
                </c:pt>
                <c:pt idx="23">
                  <c:v>177.11674089509759</c:v>
                </c:pt>
                <c:pt idx="24">
                  <c:v>177.59278225322501</c:v>
                </c:pt>
                <c:pt idx="25">
                  <c:v>178.0626785603157</c:v>
                </c:pt>
                <c:pt idx="26">
                  <c:v>178.52606826065301</c:v>
                </c:pt>
                <c:pt idx="27">
                  <c:v>178.98257364822169</c:v>
                </c:pt>
                <c:pt idx="28">
                  <c:v>179.43180014529139</c:v>
                </c:pt>
                <c:pt idx="29">
                  <c:v>179.8733355487758</c:v>
                </c:pt>
                <c:pt idx="30">
                  <c:v>180.30654683228099</c:v>
                </c:pt>
                <c:pt idx="31">
                  <c:v>180.73118655557059</c:v>
                </c:pt>
                <c:pt idx="32">
                  <c:v>181.14678477341479</c:v>
                </c:pt>
                <c:pt idx="33">
                  <c:v>181.55285054864379</c:v>
                </c:pt>
                <c:pt idx="34">
                  <c:v>181.94887101446099</c:v>
                </c:pt>
                <c:pt idx="35">
                  <c:v>182.33431039487041</c:v>
                </c:pt>
                <c:pt idx="36">
                  <c:v>182.70860898134771</c:v>
                </c:pt>
                <c:pt idx="37">
                  <c:v>183.07118206380059</c:v>
                </c:pt>
                <c:pt idx="38">
                  <c:v>183.42131760845271</c:v>
                </c:pt>
                <c:pt idx="39">
                  <c:v>183.7584787071344</c:v>
                </c:pt>
                <c:pt idx="40">
                  <c:v>184.08199874252071</c:v>
                </c:pt>
                <c:pt idx="41">
                  <c:v>184.391181320219</c:v>
                </c:pt>
                <c:pt idx="42">
                  <c:v>184.6852989386602</c:v>
                </c:pt>
                <c:pt idx="43">
                  <c:v>184.9635915995753</c:v>
                </c:pt>
                <c:pt idx="44">
                  <c:v>185.22526535640301</c:v>
                </c:pt>
                <c:pt idx="45">
                  <c:v>185.46949079785679</c:v>
                </c:pt>
                <c:pt idx="46">
                  <c:v>185.69540146375431</c:v>
                </c:pt>
                <c:pt idx="47">
                  <c:v>185.90199098476049</c:v>
                </c:pt>
                <c:pt idx="48">
                  <c:v>186.08841496949961</c:v>
                </c:pt>
                <c:pt idx="49">
                  <c:v>186.25368558250139</c:v>
                </c:pt>
                <c:pt idx="50">
                  <c:v>186.39677086276461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739776"/>
        <c:axId val="-1037741952"/>
      </c:areaChart>
      <c:catAx>
        <c:axId val="-10377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741952"/>
        <c:crosses val="autoZero"/>
        <c:auto val="1"/>
        <c:lblAlgn val="ctr"/>
        <c:lblOffset val="100"/>
        <c:noMultiLvlLbl val="0"/>
      </c:catAx>
      <c:valAx>
        <c:axId val="-1037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Table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73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60227277517948"/>
          <c:y val="0.94037115474058286"/>
          <c:w val="0.39352580379774071"/>
          <c:h val="4.347856076903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Sustainability Over</a:t>
            </a:r>
            <a:r>
              <a:rPr lang="en-US" baseline="0"/>
              <a:t> 50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Deliverables!$M$1</c:f>
              <c:strCache>
                <c:ptCount val="1"/>
                <c:pt idx="0">
                  <c:v>Sustainability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Deliverables!$A$2:$A$52</c:f>
              <c:numCache>
                <c:formatCode>General</c:formatCode>
                <c:ptCount val="5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</c:numCache>
            </c:numRef>
          </c:cat>
          <c:val>
            <c:numRef>
              <c:f>Deliverables!$M$2:$M$52</c:f>
              <c:numCache>
                <c:formatCode>General</c:formatCode>
                <c:ptCount val="51"/>
                <c:pt idx="0">
                  <c:v>0.92280513443008616</c:v>
                </c:pt>
                <c:pt idx="1">
                  <c:v>0.9194957219832981</c:v>
                </c:pt>
                <c:pt idx="2">
                  <c:v>0.91605062643316604</c:v>
                </c:pt>
                <c:pt idx="3">
                  <c:v>0.91246482490421799</c:v>
                </c:pt>
                <c:pt idx="4">
                  <c:v>0.90873315556319867</c:v>
                </c:pt>
                <c:pt idx="5">
                  <c:v>0.90485031800425053</c:v>
                </c:pt>
                <c:pt idx="6">
                  <c:v>0.90081087410303951</c:v>
                </c:pt>
                <c:pt idx="7">
                  <c:v>0.89660924938423492</c:v>
                </c:pt>
                <c:pt idx="8">
                  <c:v>0.89223973494893238</c:v>
                </c:pt>
                <c:pt idx="9">
                  <c:v>0.88769649001073225</c:v>
                </c:pt>
                <c:pt idx="10">
                  <c:v>0.88297354509118364</c:v>
                </c:pt>
                <c:pt idx="11">
                  <c:v>0.87806480592719138</c:v>
                </c:pt>
                <c:pt idx="12">
                  <c:v>0.87296405814468159</c:v>
                </c:pt>
                <c:pt idx="13">
                  <c:v>0.86766497275431143</c:v>
                </c:pt>
                <c:pt idx="14">
                  <c:v>0.86216111252622418</c:v>
                </c:pt>
                <c:pt idx="15">
                  <c:v>0.85644593930176305</c:v>
                </c:pt>
                <c:pt idx="16">
                  <c:v>0.85051282230058378</c:v>
                </c:pt>
                <c:pt idx="17">
                  <c:v>0.84435504748170576</c:v>
                </c:pt>
                <c:pt idx="18">
                  <c:v>0.8379658280166461</c:v>
                </c:pt>
                <c:pt idx="19">
                  <c:v>0.8313383159318124</c:v>
                </c:pt>
                <c:pt idx="20">
                  <c:v>0.8244656149757229</c:v>
                </c:pt>
                <c:pt idx="21">
                  <c:v>0.81734079476431409</c:v>
                </c:pt>
                <c:pt idx="22">
                  <c:v>0.80995690625448702</c:v>
                </c:pt>
                <c:pt idx="23">
                  <c:v>0.80230699859206511</c:v>
                </c:pt>
                <c:pt idx="24">
                  <c:v>0.79438413737543512</c:v>
                </c:pt>
                <c:pt idx="25">
                  <c:v>0.78618142437019556</c:v>
                </c:pt>
                <c:pt idx="26">
                  <c:v>0.77769201870311944</c:v>
                </c:pt>
                <c:pt idx="27">
                  <c:v>0.76890915955555428</c:v>
                </c:pt>
                <c:pt idx="28">
                  <c:v>0.75982619036697308</c:v>
                </c:pt>
                <c:pt idx="29">
                  <c:v>0.75043658454873008</c:v>
                </c:pt>
                <c:pt idx="30">
                  <c:v>0.7407339726960871</c:v>
                </c:pt>
                <c:pt idx="31">
                  <c:v>0.73071217127327059</c:v>
                </c:pt>
                <c:pt idx="32">
                  <c:v>0.72036521273167053</c:v>
                </c:pt>
                <c:pt idx="33">
                  <c:v>0.7096873770053248</c:v>
                </c:pt>
                <c:pt idx="34">
                  <c:v>0.69867322431057144</c:v>
                </c:pt>
                <c:pt idx="35">
                  <c:v>0.68731762915828765</c:v>
                </c:pt>
                <c:pt idx="36">
                  <c:v>0.67561581546752225</c:v>
                </c:pt>
                <c:pt idx="37">
                  <c:v>0.66356339264874598</c:v>
                </c:pt>
                <c:pt idx="38">
                  <c:v>0.65115639250350432</c:v>
                </c:pt>
                <c:pt idx="39">
                  <c:v>0.63839130676519829</c:v>
                </c:pt>
                <c:pt idx="40">
                  <c:v>0.62526512508325038</c:v>
                </c:pt>
                <c:pt idx="41">
                  <c:v>0.61177537323033282</c:v>
                </c:pt>
                <c:pt idx="42">
                  <c:v>0.5979201512899468</c:v>
                </c:pt>
                <c:pt idx="43">
                  <c:v>0.58369817155978954</c:v>
                </c:pt>
                <c:pt idx="44">
                  <c:v>0.56910879588545393</c:v>
                </c:pt>
                <c:pt idx="45">
                  <c:v>0.55415207211943729</c:v>
                </c:pt>
                <c:pt idx="46">
                  <c:v>0.53882876938269375</c:v>
                </c:pt>
                <c:pt idx="47">
                  <c:v>0.52314041179047643</c:v>
                </c:pt>
                <c:pt idx="48">
                  <c:v>0.50708931029146642</c:v>
                </c:pt>
                <c:pt idx="49">
                  <c:v>0.49067859225967442</c:v>
                </c:pt>
                <c:pt idx="50">
                  <c:v>0.47391222847276715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6496992"/>
        <c:axId val="-1046495904"/>
      </c:lineChart>
      <c:catAx>
        <c:axId val="-10464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495904"/>
        <c:crosses val="autoZero"/>
        <c:auto val="1"/>
        <c:lblAlgn val="ctr"/>
        <c:lblOffset val="100"/>
        <c:noMultiLvlLbl val="0"/>
      </c:catAx>
      <c:valAx>
        <c:axId val="-10464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Sustainabilitry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4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Sustainability Over 50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Deliverables!$R$1</c:f>
              <c:strCache>
                <c:ptCount val="1"/>
                <c:pt idx="0">
                  <c:v>Overall Sustainability (+2)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Deliverables!$A$2:$A$52</c:f>
              <c:numCache>
                <c:formatCode>General</c:formatCode>
                <c:ptCount val="5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</c:numCache>
            </c:numRef>
          </c:cat>
          <c:val>
            <c:numRef>
              <c:f>Deliverables!$R$2:$R$52</c:f>
              <c:numCache>
                <c:formatCode>General</c:formatCode>
                <c:ptCount val="51"/>
                <c:pt idx="0">
                  <c:v>0.24690969558163545</c:v>
                </c:pt>
                <c:pt idx="1">
                  <c:v>0.2463402456164962</c:v>
                </c:pt>
                <c:pt idx="2">
                  <c:v>0.24573145757149131</c:v>
                </c:pt>
                <c:pt idx="3">
                  <c:v>0.24506233410631803</c:v>
                </c:pt>
                <c:pt idx="4">
                  <c:v>0.24437019823293449</c:v>
                </c:pt>
                <c:pt idx="5">
                  <c:v>0.24362421559198966</c:v>
                </c:pt>
                <c:pt idx="6">
                  <c:v>0.24284213647588943</c:v>
                </c:pt>
                <c:pt idx="7">
                  <c:v>0.24200274846270511</c:v>
                </c:pt>
                <c:pt idx="8">
                  <c:v>0.24113341132756125</c:v>
                </c:pt>
                <c:pt idx="9">
                  <c:v>0.24020307264967694</c:v>
                </c:pt>
                <c:pt idx="10">
                  <c:v>0.23921952275114938</c:v>
                </c:pt>
                <c:pt idx="11">
                  <c:v>0.23819049431728068</c:v>
                </c:pt>
                <c:pt idx="12">
                  <c:v>0.23710420507137556</c:v>
                </c:pt>
                <c:pt idx="13">
                  <c:v>0.2359585367068206</c:v>
                </c:pt>
                <c:pt idx="14">
                  <c:v>0.23473183671271547</c:v>
                </c:pt>
                <c:pt idx="15">
                  <c:v>0.23346079509697631</c:v>
                </c:pt>
                <c:pt idx="16">
                  <c:v>0.23210414964074139</c:v>
                </c:pt>
                <c:pt idx="17">
                  <c:v>0.23069848953973676</c:v>
                </c:pt>
                <c:pt idx="18">
                  <c:v>0.22920238741288879</c:v>
                </c:pt>
                <c:pt idx="19">
                  <c:v>0.22765233915945501</c:v>
                </c:pt>
                <c:pt idx="20">
                  <c:v>0.22602627374372525</c:v>
                </c:pt>
                <c:pt idx="21">
                  <c:v>0.22432155010399521</c:v>
                </c:pt>
                <c:pt idx="22">
                  <c:v>0.22252567752113178</c:v>
                </c:pt>
                <c:pt idx="23">
                  <c:v>0.22064564401880427</c:v>
                </c:pt>
                <c:pt idx="24">
                  <c:v>0.21867860317512158</c:v>
                </c:pt>
                <c:pt idx="25">
                  <c:v>0.21662164039600637</c:v>
                </c:pt>
                <c:pt idx="26">
                  <c:v>0.21448159744096906</c:v>
                </c:pt>
                <c:pt idx="27">
                  <c:v>0.21220627252260846</c:v>
                </c:pt>
                <c:pt idx="28">
                  <c:v>0.209841638520292</c:v>
                </c:pt>
                <c:pt idx="29">
                  <c:v>0.20739441135058184</c:v>
                </c:pt>
                <c:pt idx="30">
                  <c:v>0.20485153899875322</c:v>
                </c:pt>
                <c:pt idx="31">
                  <c:v>0.20219984311507488</c:v>
                </c:pt>
                <c:pt idx="32">
                  <c:v>0.19942600811774211</c:v>
                </c:pt>
                <c:pt idx="33">
                  <c:v>0.19652650673665151</c:v>
                </c:pt>
                <c:pt idx="34">
                  <c:v>0.1935176542993558</c:v>
                </c:pt>
                <c:pt idx="35">
                  <c:v>0.19039589742507895</c:v>
                </c:pt>
                <c:pt idx="36">
                  <c:v>0.187147605975652</c:v>
                </c:pt>
                <c:pt idx="37">
                  <c:v>0.18376901187783909</c:v>
                </c:pt>
                <c:pt idx="38">
                  <c:v>0.18025626551795662</c:v>
                </c:pt>
                <c:pt idx="39">
                  <c:v>0.17659533982423892</c:v>
                </c:pt>
                <c:pt idx="40">
                  <c:v>0.17280236252005757</c:v>
                </c:pt>
                <c:pt idx="41">
                  <c:v>0.16886315011969863</c:v>
                </c:pt>
                <c:pt idx="42">
                  <c:v>0.1647632864018847</c:v>
                </c:pt>
                <c:pt idx="43">
                  <c:v>0.1605085540504059</c:v>
                </c:pt>
                <c:pt idx="44">
                  <c:v>0.15610476285626662</c:v>
                </c:pt>
                <c:pt idx="45">
                  <c:v>0.15153713337180927</c:v>
                </c:pt>
                <c:pt idx="46">
                  <c:v>0.14679057457276742</c:v>
                </c:pt>
                <c:pt idx="47">
                  <c:v>0.14188086571888864</c:v>
                </c:pt>
                <c:pt idx="48">
                  <c:v>0.13679262227242431</c:v>
                </c:pt>
                <c:pt idx="49">
                  <c:v>0.13152057480354704</c:v>
                </c:pt>
                <c:pt idx="50">
                  <c:v>0.12605923094409996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Deliverables!$Q$1</c:f>
              <c:strCache>
                <c:ptCount val="1"/>
                <c:pt idx="0">
                  <c:v>Overall Sustainability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Deliverables!$A$2:$A$52</c:f>
              <c:numCache>
                <c:formatCode>General</c:formatCode>
                <c:ptCount val="5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</c:numCache>
            </c:numRef>
          </c:cat>
          <c:val>
            <c:numRef>
              <c:f>Deliverables!$Q$2:$Q$52</c:f>
              <c:numCache>
                <c:formatCode>General</c:formatCode>
                <c:ptCount val="51"/>
                <c:pt idx="0">
                  <c:v>7.0254955880042172E-2</c:v>
                </c:pt>
                <c:pt idx="1">
                  <c:v>6.9750025202064844E-2</c:v>
                </c:pt>
                <c:pt idx="2">
                  <c:v>6.9199197692318928E-2</c:v>
                </c:pt>
                <c:pt idx="3">
                  <c:v>6.8585708395509315E-2</c:v>
                </c:pt>
                <c:pt idx="4">
                  <c:v>6.7907675818523555E-2</c:v>
                </c:pt>
                <c:pt idx="5">
                  <c:v>6.7193021125827146E-2</c:v>
                </c:pt>
                <c:pt idx="6">
                  <c:v>6.6424770800996236E-2</c:v>
                </c:pt>
                <c:pt idx="7">
                  <c:v>6.5600821161078723E-2</c:v>
                </c:pt>
                <c:pt idx="8">
                  <c:v>6.4718993898366606E-2</c:v>
                </c:pt>
                <c:pt idx="9">
                  <c:v>6.376209634296362E-2</c:v>
                </c:pt>
                <c:pt idx="10">
                  <c:v>6.2772608070296859E-2</c:v>
                </c:pt>
                <c:pt idx="11">
                  <c:v>6.1718243634378001E-2</c:v>
                </c:pt>
                <c:pt idx="12">
                  <c:v>6.0566617479255264E-2</c:v>
                </c:pt>
                <c:pt idx="13">
                  <c:v>5.9374924462820403E-2</c:v>
                </c:pt>
                <c:pt idx="14">
                  <c:v>5.8095658034814174E-2</c:v>
                </c:pt>
                <c:pt idx="15">
                  <c:v>5.6755968921388955E-2</c:v>
                </c:pt>
                <c:pt idx="16">
                  <c:v>5.5323089878601683E-2</c:v>
                </c:pt>
                <c:pt idx="17">
                  <c:v>5.3824013782356475E-2</c:v>
                </c:pt>
                <c:pt idx="18">
                  <c:v>5.2240742647959276E-2</c:v>
                </c:pt>
                <c:pt idx="19">
                  <c:v>5.0570143534266837E-2</c:v>
                </c:pt>
                <c:pt idx="20">
                  <c:v>4.8808983222260738E-2</c:v>
                </c:pt>
                <c:pt idx="21">
                  <c:v>4.695392575614149E-2</c:v>
                </c:pt>
                <c:pt idx="22">
                  <c:v>4.5001529884710775E-2</c:v>
                </c:pt>
                <c:pt idx="23">
                  <c:v>4.2918124656592921E-2</c:v>
                </c:pt>
                <c:pt idx="24">
                  <c:v>4.0760255845054869E-2</c:v>
                </c:pt>
                <c:pt idx="25">
                  <c:v>3.8478961094627284E-2</c:v>
                </c:pt>
                <c:pt idx="26">
                  <c:v>3.6085405134967621E-2</c:v>
                </c:pt>
                <c:pt idx="27">
                  <c:v>3.3590719407470132E-2</c:v>
                </c:pt>
                <c:pt idx="28">
                  <c:v>3.0975666516509917E-2</c:v>
                </c:pt>
                <c:pt idx="29">
                  <c:v>2.8205574962838598E-2</c:v>
                </c:pt>
                <c:pt idx="30">
                  <c:v>2.5336800860898123E-2</c:v>
                </c:pt>
                <c:pt idx="31">
                  <c:v>2.2334458586710584E-2</c:v>
                </c:pt>
                <c:pt idx="32">
                  <c:v>1.9193869508255024E-2</c:v>
                </c:pt>
                <c:pt idx="33">
                  <c:v>1.5910205351616857E-2</c:v>
                </c:pt>
                <c:pt idx="34">
                  <c:v>1.2478481231499194E-2</c:v>
                </c:pt>
                <c:pt idx="35">
                  <c:v>8.8935478069486207E-3</c:v>
                </c:pt>
                <c:pt idx="36">
                  <c:v>5.1346099835008208E-3</c:v>
                </c:pt>
                <c:pt idx="37">
                  <c:v>1.2270568342106769E-3</c:v>
                </c:pt>
                <c:pt idx="38">
                  <c:v>-2.8658142818432653E-3</c:v>
                </c:pt>
                <c:pt idx="39">
                  <c:v>-7.1344497556203867E-3</c:v>
                </c:pt>
                <c:pt idx="40">
                  <c:v>-1.156929682687291E-2</c:v>
                </c:pt>
                <c:pt idx="41">
                  <c:v>-1.620806061111979E-2</c:v>
                </c:pt>
                <c:pt idx="42">
                  <c:v>-2.1025918676285199E-2</c:v>
                </c:pt>
                <c:pt idx="43">
                  <c:v>-2.6045471416142385E-2</c:v>
                </c:pt>
                <c:pt idx="44">
                  <c:v>-3.1273927663992382E-2</c:v>
                </c:pt>
                <c:pt idx="45">
                  <c:v>-3.6767016704082278E-2</c:v>
                </c:pt>
                <c:pt idx="46">
                  <c:v>-4.245267709691003E-2</c:v>
                </c:pt>
                <c:pt idx="47">
                  <c:v>-4.8403680627498336E-2</c:v>
                </c:pt>
                <c:pt idx="48">
                  <c:v>-5.4563988014953074E-2</c:v>
                </c:pt>
                <c:pt idx="49">
                  <c:v>-6.0958686919638877E-2</c:v>
                </c:pt>
                <c:pt idx="50">
                  <c:v>-6.7613777686606175E-2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Deliverables!$P$1</c:f>
              <c:strCache>
                <c:ptCount val="1"/>
                <c:pt idx="0">
                  <c:v>Overall Sustainability (-2)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Deliverables!$A$2:$A$52</c:f>
              <c:numCache>
                <c:formatCode>General</c:formatCode>
                <c:ptCount val="5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</c:numCache>
            </c:numRef>
          </c:cat>
          <c:val>
            <c:numRef>
              <c:f>Deliverables!$P$2:$P$52</c:f>
              <c:numCache>
                <c:formatCode>General</c:formatCode>
                <c:ptCount val="51"/>
                <c:pt idx="0">
                  <c:v>-0.21762913841287004</c:v>
                </c:pt>
                <c:pt idx="1">
                  <c:v>-0.21804553043979533</c:v>
                </c:pt>
                <c:pt idx="2">
                  <c:v>-0.21849566072016957</c:v>
                </c:pt>
                <c:pt idx="3">
                  <c:v>-0.21900779545099841</c:v>
                </c:pt>
                <c:pt idx="4">
                  <c:v>-0.21958444039228917</c:v>
                </c:pt>
                <c:pt idx="5">
                  <c:v>-0.22022820073275506</c:v>
                </c:pt>
                <c:pt idx="6">
                  <c:v>-0.22094178476658205</c:v>
                </c:pt>
                <c:pt idx="7">
                  <c:v>-0.22175381499622757</c:v>
                </c:pt>
                <c:pt idx="8">
                  <c:v>-0.22261560241001543</c:v>
                </c:pt>
                <c:pt idx="9">
                  <c:v>-0.22358180702177471</c:v>
                </c:pt>
                <c:pt idx="10">
                  <c:v>-0.22460397410431196</c:v>
                </c:pt>
                <c:pt idx="11">
                  <c:v>-0.22573701484860847</c:v>
                </c:pt>
                <c:pt idx="12">
                  <c:v>-0.22693271124479078</c:v>
                </c:pt>
                <c:pt idx="13">
                  <c:v>-0.22824626043350538</c:v>
                </c:pt>
                <c:pt idx="14">
                  <c:v>-0.22965553452203571</c:v>
                </c:pt>
                <c:pt idx="15">
                  <c:v>-0.2311385022156428</c:v>
                </c:pt>
                <c:pt idx="16">
                  <c:v>-0.23272497943921941</c:v>
                </c:pt>
                <c:pt idx="17">
                  <c:v>-0.23444500223248854</c:v>
                </c:pt>
                <c:pt idx="18">
                  <c:v>-0.23625107973635859</c:v>
                </c:pt>
                <c:pt idx="19">
                  <c:v>-0.23817355742293078</c:v>
                </c:pt>
                <c:pt idx="20">
                  <c:v>-0.24021707189432712</c:v>
                </c:pt>
                <c:pt idx="21">
                  <c:v>-0.24241245623389895</c:v>
                </c:pt>
                <c:pt idx="22">
                  <c:v>-0.24473877757533874</c:v>
                </c:pt>
                <c:pt idx="23">
                  <c:v>-0.24720125454765515</c:v>
                </c:pt>
                <c:pt idx="24">
                  <c:v>-0.24977917911079589</c:v>
                </c:pt>
                <c:pt idx="25">
                  <c:v>-0.25250423703583563</c:v>
                </c:pt>
                <c:pt idx="26">
                  <c:v>-0.25538229035339011</c:v>
                </c:pt>
                <c:pt idx="27">
                  <c:v>-0.25841944081741208</c:v>
                </c:pt>
                <c:pt idx="28">
                  <c:v>-0.26162204239028786</c:v>
                </c:pt>
                <c:pt idx="29">
                  <c:v>-0.26499671485401111</c:v>
                </c:pt>
                <c:pt idx="30">
                  <c:v>-0.26860332806986581</c:v>
                </c:pt>
                <c:pt idx="31">
                  <c:v>-0.27234329199321572</c:v>
                </c:pt>
                <c:pt idx="32">
                  <c:v>-0.2762769486707306</c:v>
                </c:pt>
                <c:pt idx="33">
                  <c:v>-0.2804121458680684</c:v>
                </c:pt>
                <c:pt idx="34">
                  <c:v>-0.28475708789545495</c:v>
                </c:pt>
                <c:pt idx="35">
                  <c:v>-0.2893203597433307</c:v>
                </c:pt>
                <c:pt idx="36">
                  <c:v>-0.29411095384122865</c:v>
                </c:pt>
                <c:pt idx="37">
                  <c:v>-0.29913829977877904</c:v>
                </c:pt>
                <c:pt idx="38">
                  <c:v>-0.30443956854320786</c:v>
                </c:pt>
                <c:pt idx="39">
                  <c:v>-0.3099707563991918</c:v>
                </c:pt>
                <c:pt idx="40">
                  <c:v>-0.31576996688040504</c:v>
                </c:pt>
                <c:pt idx="41">
                  <c:v>-0.32184874974275923</c:v>
                </c:pt>
                <c:pt idx="42">
                  <c:v>-0.32821930030359869</c:v>
                </c:pt>
                <c:pt idx="43">
                  <c:v>-0.33489451700903883</c:v>
                </c:pt>
                <c:pt idx="44">
                  <c:v>-0.34188806598425237</c:v>
                </c:pt>
                <c:pt idx="45">
                  <c:v>-0.3492144534922435</c:v>
                </c:pt>
                <c:pt idx="46">
                  <c:v>-0.35688910735686219</c:v>
                </c:pt>
                <c:pt idx="47">
                  <c:v>-0.36495730388914943</c:v>
                </c:pt>
                <c:pt idx="48">
                  <c:v>-0.37337916692678075</c:v>
                </c:pt>
                <c:pt idx="49">
                  <c:v>-0.38220210050159975</c:v>
                </c:pt>
                <c:pt idx="50">
                  <c:v>-0.39144625949701994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4651968"/>
        <c:axId val="-1854655232"/>
      </c:lineChart>
      <c:catAx>
        <c:axId val="-185465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4655232"/>
        <c:crosses val="autoZero"/>
        <c:auto val="1"/>
        <c:lblAlgn val="ctr"/>
        <c:lblOffset val="100"/>
        <c:noMultiLvlLbl val="0"/>
      </c:catAx>
      <c:valAx>
        <c:axId val="-18546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Sustainability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46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53</xdr:row>
      <xdr:rowOff>33336</xdr:rowOff>
    </xdr:from>
    <xdr:to>
      <xdr:col>6</xdr:col>
      <xdr:colOff>942975</xdr:colOff>
      <xdr:row>79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53</xdr:row>
      <xdr:rowOff>33337</xdr:rowOff>
    </xdr:from>
    <xdr:to>
      <xdr:col>15</xdr:col>
      <xdr:colOff>1809750</xdr:colOff>
      <xdr:row>79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79</xdr:row>
      <xdr:rowOff>185736</xdr:rowOff>
    </xdr:from>
    <xdr:to>
      <xdr:col>6</xdr:col>
      <xdr:colOff>962025</xdr:colOff>
      <xdr:row>105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80</xdr:row>
      <xdr:rowOff>33336</xdr:rowOff>
    </xdr:from>
    <xdr:to>
      <xdr:col>15</xdr:col>
      <xdr:colOff>1838324</xdr:colOff>
      <xdr:row>105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zoomScaleNormal="100" workbookViewId="0">
      <selection activeCell="C2" sqref="C2:C53"/>
    </sheetView>
  </sheetViews>
  <sheetFormatPr defaultRowHeight="15" x14ac:dyDescent="0.25"/>
  <cols>
    <col min="1" max="1" width="19.28515625" customWidth="1"/>
    <col min="2" max="2" width="21" customWidth="1"/>
    <col min="3" max="3" width="21.42578125" customWidth="1"/>
    <col min="4" max="4" width="22.5703125" customWidth="1"/>
    <col min="5" max="5" width="24.140625" customWidth="1"/>
    <col min="6" max="6" width="24.5703125" customWidth="1"/>
    <col min="7" max="7" width="24.7109375" customWidth="1"/>
    <col min="8" max="8" width="23" customWidth="1"/>
    <col min="9" max="9" width="27.28515625" customWidth="1"/>
    <col min="10" max="10" width="26.7109375" customWidth="1"/>
    <col min="12" max="12" width="17.42578125" customWidth="1"/>
    <col min="13" max="14" width="27.42578125" customWidth="1"/>
    <col min="15" max="15" width="24.28515625" customWidth="1"/>
    <col min="16" max="16" width="21.85546875" customWidth="1"/>
    <col min="17" max="17" width="18.7109375" customWidth="1"/>
    <col min="18" max="18" width="18.4257812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E1" s="1" t="s">
        <v>18</v>
      </c>
      <c r="F1" s="1" t="s">
        <v>25</v>
      </c>
      <c r="G1" s="1" t="s">
        <v>26</v>
      </c>
      <c r="H1" s="1" t="s">
        <v>22</v>
      </c>
      <c r="I1" s="1" t="s">
        <v>21</v>
      </c>
      <c r="J1" s="1" t="s">
        <v>20</v>
      </c>
      <c r="L1" s="1" t="s">
        <v>27</v>
      </c>
      <c r="M1" s="1" t="s">
        <v>28</v>
      </c>
      <c r="O1" s="1" t="s">
        <v>24</v>
      </c>
      <c r="P1" s="1" t="s">
        <v>23</v>
      </c>
    </row>
    <row r="2" spans="1:16" x14ac:dyDescent="0.25">
      <c r="A2">
        <v>2021</v>
      </c>
      <c r="B2">
        <v>0.90900000000000003</v>
      </c>
      <c r="C2">
        <v>240189.76131788094</v>
      </c>
      <c r="E2">
        <f t="shared" ref="E2:E33" si="0">SUM((B2*$F$56*$A$59)+(B2*$F$56*($B$59*$B$58))+(B2*$F$56*($C$59*$C$58))+(B2*$F$56*($D$59*$D$58))+(B2*$F$56*($E$59*$E$58))+(B2*$F$56*($F$59*$F$58))+(B2*$F$56*($G$59*$G$58))+(B2*$F$56*($H$59*$H$58)))</f>
        <v>1077297053.7024</v>
      </c>
      <c r="F2">
        <v>57717952.263576187</v>
      </c>
      <c r="G2">
        <f>SUM(E2-F2)</f>
        <v>1019579101.4388238</v>
      </c>
      <c r="H2">
        <f>SUM((E2/$G$56)/$E$56)</f>
        <v>1.3628524564107407</v>
      </c>
      <c r="I2">
        <v>7.3017050168427119E-2</v>
      </c>
      <c r="J2">
        <v>165.2898354062423</v>
      </c>
      <c r="L2">
        <f>SUM(E2/1000000000)</f>
        <v>1.0772970537024</v>
      </c>
      <c r="M2">
        <f>SUM(F2/1000000000)</f>
        <v>5.7717952263576185E-2</v>
      </c>
      <c r="O2">
        <f>SUM(B62+L2-M2)</f>
        <v>3.8144323514388239</v>
      </c>
      <c r="P2">
        <f t="shared" ref="P2:P33" si="1">SUM((O2-$B$62)/(O2+$B$62))</f>
        <v>0.15426464567015596</v>
      </c>
    </row>
    <row r="3" spans="1:16" x14ac:dyDescent="0.25">
      <c r="A3">
        <v>2022</v>
      </c>
      <c r="B3">
        <v>0.9103</v>
      </c>
      <c r="C3">
        <v>250918.77547693538</v>
      </c>
      <c r="E3">
        <f>SUM((B3*$F$56*$A$59)+(B3*$F$56*($B$59*$B$58))+(B3*$F$56*($C$59*$C$58))+(B3*$F$56*($D$59*$D$58))+(B3*$F$56*($E$59*$E$58))+(B3*$F$56*($F$59*$F$58))+(B3*$F$56*($G$59*$G$58))+(B3*$F$56*($H$59*$H$58)))</f>
        <v>1078837742.5580802</v>
      </c>
      <c r="F3">
        <v>60103755.095387079</v>
      </c>
      <c r="G3">
        <f t="shared" ref="G3:G53" si="2">SUM(E3-F3)</f>
        <v>1018733987.4626931</v>
      </c>
      <c r="H3">
        <f t="shared" ref="H3:H53" si="3">SUM((E3/$G$56)/$E$56)</f>
        <v>1.3648015303308001</v>
      </c>
      <c r="I3">
        <v>7.6035249502089994E-2</v>
      </c>
      <c r="J3">
        <v>166.578601687071</v>
      </c>
      <c r="L3">
        <f t="shared" ref="L3:L50" si="4">SUM(E3/1000000000)</f>
        <v>1.0788377425580802</v>
      </c>
      <c r="M3">
        <f>SUM(F3/1000000000)</f>
        <v>6.0103755095387082E-2</v>
      </c>
      <c r="O3">
        <f>SUM(L2+L3-M3)</f>
        <v>2.0960310411650935</v>
      </c>
      <c r="P3">
        <f t="shared" si="1"/>
        <v>-0.14288258875746884</v>
      </c>
    </row>
    <row r="4" spans="1:16" x14ac:dyDescent="0.25">
      <c r="A4">
        <v>2023</v>
      </c>
      <c r="B4">
        <v>0.91159999999999997</v>
      </c>
      <c r="C4">
        <v>262127.04297382385</v>
      </c>
      <c r="E4">
        <f t="shared" si="0"/>
        <v>1080378431.4137599</v>
      </c>
      <c r="F4">
        <v>62345408.594764769</v>
      </c>
      <c r="G4">
        <f t="shared" si="2"/>
        <v>1018033022.8189952</v>
      </c>
      <c r="H4">
        <f t="shared" si="3"/>
        <v>1.3667506042508593</v>
      </c>
      <c r="I4">
        <v>7.8871090338522146E-2</v>
      </c>
      <c r="J4">
        <v>167.86648120098329</v>
      </c>
      <c r="L4">
        <f t="shared" si="4"/>
        <v>1.0803784314137599</v>
      </c>
      <c r="M4">
        <f t="shared" ref="M3:M53" si="5">SUM(F4/1000000000)</f>
        <v>6.234540859476477E-2</v>
      </c>
      <c r="O4">
        <f>SUM(L3+L4-M4)</f>
        <v>2.0968707653770755</v>
      </c>
      <c r="P4">
        <f t="shared" si="1"/>
        <v>-0.14268639899324348</v>
      </c>
    </row>
    <row r="5" spans="1:16" x14ac:dyDescent="0.25">
      <c r="A5">
        <v>2024</v>
      </c>
      <c r="B5">
        <v>0.91289999999999993</v>
      </c>
      <c r="C5">
        <v>273835.97153142025</v>
      </c>
      <c r="E5">
        <f t="shared" si="0"/>
        <v>1081919120.2694399</v>
      </c>
      <c r="F5">
        <v>64687194.306284048</v>
      </c>
      <c r="G5">
        <f t="shared" si="2"/>
        <v>1017231925.9631559</v>
      </c>
      <c r="H5">
        <f t="shared" si="3"/>
        <v>1.3686996781709186</v>
      </c>
      <c r="I5">
        <v>8.1833605086115063E-2</v>
      </c>
      <c r="J5">
        <v>169.15334727406821</v>
      </c>
      <c r="L5">
        <f t="shared" si="4"/>
        <v>1.08191912026944</v>
      </c>
      <c r="M5">
        <f t="shared" si="5"/>
        <v>6.4687194306284043E-2</v>
      </c>
      <c r="O5">
        <f>SUM(L4+L5-M5)</f>
        <v>2.097610357376916</v>
      </c>
      <c r="P5">
        <f t="shared" si="1"/>
        <v>-0.14251365949289285</v>
      </c>
    </row>
    <row r="6" spans="1:16" x14ac:dyDescent="0.25">
      <c r="A6">
        <v>2025</v>
      </c>
      <c r="B6">
        <v>0.91420000000000001</v>
      </c>
      <c r="C6">
        <v>286067.92513218476</v>
      </c>
      <c r="E6">
        <f t="shared" si="0"/>
        <v>1083459809.1251202</v>
      </c>
      <c r="F6">
        <v>67213585.026436955</v>
      </c>
      <c r="G6">
        <f t="shared" si="2"/>
        <v>1016246224.0986832</v>
      </c>
      <c r="H6">
        <f t="shared" si="3"/>
        <v>1.3706487520909783</v>
      </c>
      <c r="I6">
        <v>8.5029657453254678E-2</v>
      </c>
      <c r="J6">
        <v>170.43896636870591</v>
      </c>
      <c r="L6">
        <f t="shared" si="4"/>
        <v>1.0834598091251202</v>
      </c>
      <c r="M6">
        <f t="shared" si="5"/>
        <v>6.7213585026436956E-2</v>
      </c>
      <c r="O6">
        <f>SUM(L5+L6-M6)</f>
        <v>2.0981653443681232</v>
      </c>
      <c r="P6">
        <f t="shared" si="1"/>
        <v>-0.14238407073166787</v>
      </c>
    </row>
    <row r="7" spans="1:16" x14ac:dyDescent="0.25">
      <c r="A7">
        <v>2026</v>
      </c>
      <c r="B7">
        <v>0.91549999999999998</v>
      </c>
      <c r="C7">
        <v>298846.26673323452</v>
      </c>
      <c r="E7">
        <f t="shared" si="0"/>
        <v>1085000497.9807999</v>
      </c>
      <c r="F7">
        <v>69929253.346646905</v>
      </c>
      <c r="G7">
        <f t="shared" si="2"/>
        <v>1015071244.634153</v>
      </c>
      <c r="H7">
        <f t="shared" si="3"/>
        <v>1.3725978260110374</v>
      </c>
      <c r="I7">
        <v>8.8465158579006012E-2</v>
      </c>
      <c r="J7">
        <v>171.72309903613791</v>
      </c>
      <c r="L7">
        <f t="shared" si="4"/>
        <v>1.0850004979807999</v>
      </c>
      <c r="M7">
        <f t="shared" si="5"/>
        <v>6.9929253346646902E-2</v>
      </c>
      <c r="O7">
        <f>SUM(L6+L7-M7)</f>
        <v>2.098531053759273</v>
      </c>
      <c r="P7">
        <f t="shared" si="1"/>
        <v>-0.14229869411764523</v>
      </c>
    </row>
    <row r="8" spans="1:16" x14ac:dyDescent="0.25">
      <c r="A8">
        <v>2027</v>
      </c>
      <c r="B8">
        <v>0.91679999999999995</v>
      </c>
      <c r="C8">
        <v>312195.40288945037</v>
      </c>
      <c r="E8">
        <f t="shared" si="0"/>
        <v>1086541186.8364797</v>
      </c>
      <c r="F8">
        <v>72679080.577890068</v>
      </c>
      <c r="G8">
        <f t="shared" si="2"/>
        <v>1013862106.2585896</v>
      </c>
      <c r="H8">
        <f t="shared" si="3"/>
        <v>1.3745468999310966</v>
      </c>
      <c r="I8">
        <v>9.1943873000149764E-2</v>
      </c>
      <c r="J8">
        <v>173.0057020630689</v>
      </c>
      <c r="L8">
        <f t="shared" si="4"/>
        <v>1.0865411868364796</v>
      </c>
      <c r="M8">
        <f t="shared" si="5"/>
        <v>7.2679080577890062E-2</v>
      </c>
      <c r="O8">
        <f t="shared" ref="O4:O52" si="6">SUM(L7+L8-M8)</f>
        <v>2.0988626042393896</v>
      </c>
      <c r="P8">
        <f t="shared" si="1"/>
        <v>-0.1422213030937787</v>
      </c>
    </row>
    <row r="9" spans="1:16" x14ac:dyDescent="0.25">
      <c r="A9">
        <v>2028</v>
      </c>
      <c r="B9">
        <v>0.91809999999999992</v>
      </c>
      <c r="C9">
        <v>326140.83036984835</v>
      </c>
      <c r="E9">
        <f t="shared" si="0"/>
        <v>1088081875.6921599</v>
      </c>
      <c r="F9">
        <v>75548166.073969662</v>
      </c>
      <c r="G9">
        <f t="shared" si="2"/>
        <v>1012533709.6181903</v>
      </c>
      <c r="H9">
        <f t="shared" si="3"/>
        <v>1.376495973851156</v>
      </c>
      <c r="I9">
        <v>9.5573457061761624E-2</v>
      </c>
      <c r="J9">
        <v>174.28662457985831</v>
      </c>
      <c r="L9">
        <f t="shared" si="4"/>
        <v>1.08808187569216</v>
      </c>
      <c r="M9">
        <f t="shared" si="5"/>
        <v>7.5548166073969664E-2</v>
      </c>
      <c r="O9">
        <f t="shared" si="6"/>
        <v>2.0990748964546699</v>
      </c>
      <c r="P9">
        <f t="shared" si="1"/>
        <v>-0.1421717550245146</v>
      </c>
    </row>
    <row r="10" spans="1:16" x14ac:dyDescent="0.25">
      <c r="A10">
        <v>2029</v>
      </c>
      <c r="B10">
        <v>0.9194</v>
      </c>
      <c r="C10">
        <v>340709.18485625309</v>
      </c>
      <c r="E10">
        <f t="shared" si="0"/>
        <v>1089622564.5478399</v>
      </c>
      <c r="F10">
        <v>78541836.971250623</v>
      </c>
      <c r="G10">
        <f t="shared" si="2"/>
        <v>1011080727.5765892</v>
      </c>
      <c r="H10">
        <f t="shared" si="3"/>
        <v>1.3784450477712153</v>
      </c>
      <c r="I10">
        <v>9.9360649945811119E-2</v>
      </c>
      <c r="J10">
        <v>175.5657089776837</v>
      </c>
      <c r="L10">
        <f t="shared" si="4"/>
        <v>1.0896225645478399</v>
      </c>
      <c r="M10">
        <f t="shared" si="5"/>
        <v>7.8541836971250625E-2</v>
      </c>
      <c r="O10">
        <f t="shared" si="6"/>
        <v>2.0991626032687494</v>
      </c>
      <c r="P10">
        <f t="shared" si="1"/>
        <v>-0.14215128589471032</v>
      </c>
    </row>
    <row r="11" spans="1:16" x14ac:dyDescent="0.25">
      <c r="A11">
        <v>2030</v>
      </c>
      <c r="B11">
        <v>0.92069999999999996</v>
      </c>
      <c r="C11">
        <v>355928.29181728931</v>
      </c>
      <c r="E11">
        <f t="shared" si="0"/>
        <v>1091163253.4035199</v>
      </c>
      <c r="F11">
        <v>81665658.363457859</v>
      </c>
      <c r="G11">
        <f t="shared" si="2"/>
        <v>1009497595.040062</v>
      </c>
      <c r="H11">
        <f t="shared" si="3"/>
        <v>1.3803941216912747</v>
      </c>
      <c r="I11">
        <v>0.1033124918661618</v>
      </c>
      <c r="J11">
        <v>176.84279060750879</v>
      </c>
      <c r="L11">
        <f t="shared" si="4"/>
        <v>1.0911632534035198</v>
      </c>
      <c r="M11">
        <f t="shared" si="5"/>
        <v>8.1665658363457863E-2</v>
      </c>
      <c r="O11">
        <f t="shared" si="6"/>
        <v>2.0991201595879017</v>
      </c>
      <c r="P11">
        <f t="shared" si="1"/>
        <v>-0.14216119136427485</v>
      </c>
    </row>
    <row r="12" spans="1:16" x14ac:dyDescent="0.25">
      <c r="A12">
        <v>2031</v>
      </c>
      <c r="B12">
        <v>0.92199999999999993</v>
      </c>
      <c r="C12">
        <v>371827.21965485759</v>
      </c>
      <c r="E12">
        <f t="shared" si="0"/>
        <v>1092703942.2591999</v>
      </c>
      <c r="F12">
        <v>85005443.930971518</v>
      </c>
      <c r="G12">
        <f t="shared" si="2"/>
        <v>1007698498.3282284</v>
      </c>
      <c r="H12">
        <f t="shared" si="3"/>
        <v>1.3823431956113339</v>
      </c>
      <c r="I12">
        <v>0.1075375428385406</v>
      </c>
      <c r="J12">
        <v>178.1175962602816</v>
      </c>
      <c r="L12">
        <f t="shared" si="4"/>
        <v>1.0927039422591998</v>
      </c>
      <c r="M12">
        <f t="shared" si="5"/>
        <v>8.5005443930971522E-2</v>
      </c>
      <c r="O12">
        <f t="shared" si="6"/>
        <v>2.0988617517317483</v>
      </c>
      <c r="P12">
        <f t="shared" si="1"/>
        <v>-0.14222150207397855</v>
      </c>
    </row>
    <row r="13" spans="1:16" x14ac:dyDescent="0.25">
      <c r="A13">
        <v>2032</v>
      </c>
      <c r="B13">
        <v>0.92330000000000001</v>
      </c>
      <c r="C13">
        <v>388436.33522460511</v>
      </c>
      <c r="E13">
        <f t="shared" si="0"/>
        <v>1094244631.1148798</v>
      </c>
      <c r="F13">
        <v>88327267.044921026</v>
      </c>
      <c r="G13">
        <f t="shared" si="2"/>
        <v>1005917364.0699588</v>
      </c>
      <c r="H13">
        <f t="shared" si="3"/>
        <v>1.3842922695313935</v>
      </c>
      <c r="I13">
        <v>0.1117398701119383</v>
      </c>
      <c r="J13">
        <v>179.390148659701</v>
      </c>
      <c r="L13">
        <f t="shared" si="4"/>
        <v>1.0942446311148799</v>
      </c>
      <c r="M13">
        <f t="shared" si="5"/>
        <v>8.8327267044921026E-2</v>
      </c>
      <c r="O13">
        <f t="shared" si="6"/>
        <v>2.098621306329159</v>
      </c>
      <c r="P13">
        <f t="shared" si="1"/>
        <v>-0.14227762618492484</v>
      </c>
    </row>
    <row r="14" spans="1:16" x14ac:dyDescent="0.25">
      <c r="A14">
        <v>2033</v>
      </c>
      <c r="B14">
        <v>0.92459999999999998</v>
      </c>
      <c r="C14">
        <v>405787.36183643632</v>
      </c>
      <c r="E14">
        <f t="shared" si="0"/>
        <v>1095785319.9705598</v>
      </c>
      <c r="F14">
        <v>91797472.367287263</v>
      </c>
      <c r="G14">
        <f t="shared" si="2"/>
        <v>1003987847.6032726</v>
      </c>
      <c r="H14">
        <f t="shared" si="3"/>
        <v>1.3862413434514529</v>
      </c>
      <c r="I14">
        <v>0.11612991075234159</v>
      </c>
      <c r="J14">
        <v>180.66026009240011</v>
      </c>
      <c r="L14">
        <f t="shared" si="4"/>
        <v>1.0957853199705598</v>
      </c>
      <c r="M14">
        <f t="shared" si="5"/>
        <v>9.1797472367287261E-2</v>
      </c>
      <c r="O14">
        <f t="shared" si="6"/>
        <v>2.0982324787181525</v>
      </c>
      <c r="P14">
        <f t="shared" si="1"/>
        <v>-0.14236839693882536</v>
      </c>
    </row>
    <row r="15" spans="1:16" x14ac:dyDescent="0.25">
      <c r="A15">
        <v>2034</v>
      </c>
      <c r="B15">
        <v>0.92589999999999995</v>
      </c>
      <c r="C15">
        <v>423913.43984584213</v>
      </c>
      <c r="E15">
        <f t="shared" si="0"/>
        <v>1097326008.8262398</v>
      </c>
      <c r="F15">
        <v>95582687.969168425</v>
      </c>
      <c r="G15">
        <f t="shared" si="2"/>
        <v>1001743320.8570714</v>
      </c>
      <c r="H15">
        <f t="shared" si="3"/>
        <v>1.3881904173715121</v>
      </c>
      <c r="I15">
        <v>0.12091846035712869</v>
      </c>
      <c r="J15">
        <v>181.92753204941451</v>
      </c>
      <c r="L15">
        <f t="shared" si="4"/>
        <v>1.0973260088262398</v>
      </c>
      <c r="M15">
        <f t="shared" si="5"/>
        <v>9.5582687969168426E-2</v>
      </c>
      <c r="O15">
        <f t="shared" si="6"/>
        <v>2.097528640827631</v>
      </c>
      <c r="P15">
        <f t="shared" si="1"/>
        <v>-0.14253274268710134</v>
      </c>
    </row>
    <row r="16" spans="1:16" x14ac:dyDescent="0.25">
      <c r="A16">
        <v>2035</v>
      </c>
      <c r="B16">
        <v>0.92720000000000002</v>
      </c>
      <c r="C16">
        <v>442849.18995177659</v>
      </c>
      <c r="E16">
        <f t="shared" si="0"/>
        <v>1098866697.6819201</v>
      </c>
      <c r="F16">
        <v>99369837.990355313</v>
      </c>
      <c r="G16">
        <f t="shared" si="2"/>
        <v>999496859.6915648</v>
      </c>
      <c r="H16">
        <f t="shared" si="3"/>
        <v>1.3901394912915717</v>
      </c>
      <c r="I16">
        <v>0.12570945713105389</v>
      </c>
      <c r="J16">
        <v>183.19196208357499</v>
      </c>
      <c r="L16">
        <f t="shared" si="4"/>
        <v>1.0988666976819201</v>
      </c>
      <c r="M16">
        <f t="shared" si="5"/>
        <v>9.9369837990355314E-2</v>
      </c>
      <c r="O16">
        <f t="shared" si="6"/>
        <v>2.0968228685178047</v>
      </c>
      <c r="P16">
        <f t="shared" si="1"/>
        <v>-0.14269758761005236</v>
      </c>
    </row>
    <row r="17" spans="1:16" x14ac:dyDescent="0.25">
      <c r="A17">
        <v>2036</v>
      </c>
      <c r="B17">
        <v>0.92849999999999999</v>
      </c>
      <c r="C17">
        <v>462630.77932198357</v>
      </c>
      <c r="E17">
        <f t="shared" si="0"/>
        <v>1100407386.5376</v>
      </c>
      <c r="F17">
        <v>103406155.86439671</v>
      </c>
      <c r="G17">
        <f t="shared" si="2"/>
        <v>997001230.67320335</v>
      </c>
      <c r="H17">
        <f t="shared" si="3"/>
        <v>1.392088565211631</v>
      </c>
      <c r="I17">
        <v>0.1308156678184797</v>
      </c>
      <c r="J17">
        <v>184.4532349809682</v>
      </c>
      <c r="L17">
        <f t="shared" si="4"/>
        <v>1.1004073865376001</v>
      </c>
      <c r="M17">
        <f t="shared" si="5"/>
        <v>0.10340615586439671</v>
      </c>
      <c r="O17">
        <f t="shared" si="6"/>
        <v>2.0958679283551236</v>
      </c>
      <c r="P17">
        <f t="shared" si="1"/>
        <v>-0.14292070558803832</v>
      </c>
    </row>
    <row r="18" spans="1:16" x14ac:dyDescent="0.25">
      <c r="A18">
        <v>2037</v>
      </c>
      <c r="B18">
        <v>0.92979999999999996</v>
      </c>
      <c r="C18">
        <v>483295.99067206628</v>
      </c>
      <c r="E18">
        <f t="shared" si="0"/>
        <v>1101948075.39328</v>
      </c>
      <c r="F18">
        <v>107539198.1344133</v>
      </c>
      <c r="G18">
        <f t="shared" si="2"/>
        <v>994408877.25886679</v>
      </c>
      <c r="H18">
        <f t="shared" si="3"/>
        <v>1.3940376391316907</v>
      </c>
      <c r="I18">
        <v>0.13604424130285939</v>
      </c>
      <c r="J18">
        <v>185.71122837879699</v>
      </c>
      <c r="L18">
        <f t="shared" si="4"/>
        <v>1.10194807539328</v>
      </c>
      <c r="M18">
        <f t="shared" si="5"/>
        <v>0.1075391981344133</v>
      </c>
      <c r="O18">
        <f t="shared" si="6"/>
        <v>2.0948162637964667</v>
      </c>
      <c r="P18">
        <f t="shared" si="1"/>
        <v>-0.14316652367370458</v>
      </c>
    </row>
    <row r="19" spans="1:16" x14ac:dyDescent="0.25">
      <c r="A19">
        <v>2038</v>
      </c>
      <c r="B19">
        <v>0.93109999999999993</v>
      </c>
      <c r="C19">
        <v>504884.2944302446</v>
      </c>
      <c r="E19">
        <f t="shared" si="0"/>
        <v>1103488764.2489598</v>
      </c>
      <c r="F19">
        <v>111936858.8860489</v>
      </c>
      <c r="G19">
        <f t="shared" si="2"/>
        <v>991551905.36291087</v>
      </c>
      <c r="H19">
        <f t="shared" si="3"/>
        <v>1.3959867130517496</v>
      </c>
      <c r="I19">
        <v>0.14160757477421229</v>
      </c>
      <c r="J19">
        <v>186.96560751707449</v>
      </c>
      <c r="L19">
        <f t="shared" si="4"/>
        <v>1.1034887642489597</v>
      </c>
      <c r="M19">
        <f t="shared" si="5"/>
        <v>0.1119368588860489</v>
      </c>
      <c r="O19">
        <f t="shared" si="6"/>
        <v>2.0934999807561909</v>
      </c>
      <c r="P19">
        <f t="shared" si="1"/>
        <v>-0.14347434322689384</v>
      </c>
    </row>
    <row r="20" spans="1:16" x14ac:dyDescent="0.25">
      <c r="A20">
        <v>2039</v>
      </c>
      <c r="B20">
        <v>0.93240000000000001</v>
      </c>
      <c r="C20">
        <v>527436.92412563448</v>
      </c>
      <c r="E20">
        <f t="shared" si="0"/>
        <v>1105029453.10464</v>
      </c>
      <c r="F20">
        <v>116447384.8251269</v>
      </c>
      <c r="G20">
        <f t="shared" si="2"/>
        <v>988582068.27951312</v>
      </c>
      <c r="H20">
        <f t="shared" si="3"/>
        <v>1.3979357869718092</v>
      </c>
      <c r="I20">
        <v>0.14731369021773411</v>
      </c>
      <c r="J20">
        <v>188.2162296138286</v>
      </c>
      <c r="L20">
        <f t="shared" si="4"/>
        <v>1.1050294531046401</v>
      </c>
      <c r="M20">
        <f t="shared" si="5"/>
        <v>0.1164473848251269</v>
      </c>
      <c r="O20">
        <f t="shared" si="6"/>
        <v>2.0920708325284729</v>
      </c>
      <c r="P20">
        <f t="shared" si="1"/>
        <v>-0.14380874464248083</v>
      </c>
    </row>
    <row r="21" spans="1:16" x14ac:dyDescent="0.25">
      <c r="A21">
        <v>2040</v>
      </c>
      <c r="B21">
        <v>0.93369999999999997</v>
      </c>
      <c r="C21">
        <v>550996.95514403714</v>
      </c>
      <c r="E21">
        <f t="shared" si="0"/>
        <v>1106570141.9603198</v>
      </c>
      <c r="F21">
        <v>121159391.0288074</v>
      </c>
      <c r="G21">
        <f t="shared" si="2"/>
        <v>985410750.93151236</v>
      </c>
      <c r="H21">
        <f t="shared" si="3"/>
        <v>1.3998848608918684</v>
      </c>
      <c r="I21">
        <v>0.15327469160248361</v>
      </c>
      <c r="J21">
        <v>189.462839783118</v>
      </c>
      <c r="L21">
        <f t="shared" si="4"/>
        <v>1.1065701419603198</v>
      </c>
      <c r="M21">
        <f t="shared" si="5"/>
        <v>0.12115939102880741</v>
      </c>
      <c r="O21">
        <f t="shared" si="6"/>
        <v>2.090440204036152</v>
      </c>
      <c r="P21">
        <f t="shared" si="1"/>
        <v>-0.14419052869421245</v>
      </c>
    </row>
    <row r="22" spans="1:16" x14ac:dyDescent="0.25">
      <c r="A22">
        <v>2041</v>
      </c>
      <c r="B22">
        <v>0.93499999999999994</v>
      </c>
      <c r="C22">
        <v>575609.38700166484</v>
      </c>
      <c r="E22">
        <f t="shared" si="0"/>
        <v>1108110830.816</v>
      </c>
      <c r="F22">
        <v>126081877.400333</v>
      </c>
      <c r="G22">
        <f t="shared" si="2"/>
        <v>982028953.41566694</v>
      </c>
      <c r="H22">
        <f t="shared" si="3"/>
        <v>1.4018339348119278</v>
      </c>
      <c r="I22">
        <v>0.15950196440491629</v>
      </c>
      <c r="J22">
        <v>190.70517175352501</v>
      </c>
      <c r="L22">
        <f t="shared" si="4"/>
        <v>1.1081108308159999</v>
      </c>
      <c r="M22">
        <f t="shared" si="5"/>
        <v>0.126081877400333</v>
      </c>
      <c r="O22">
        <f t="shared" si="6"/>
        <v>2.0885990953759865</v>
      </c>
      <c r="P22">
        <f t="shared" si="1"/>
        <v>-0.14462189956511956</v>
      </c>
    </row>
    <row r="23" spans="1:16" x14ac:dyDescent="0.25">
      <c r="A23">
        <v>2042</v>
      </c>
      <c r="B23">
        <v>0.93629999999999991</v>
      </c>
      <c r="C23">
        <v>601321.2292939435</v>
      </c>
      <c r="E23">
        <f t="shared" si="0"/>
        <v>1109651519.67168</v>
      </c>
      <c r="F23">
        <v>131224245.8587887</v>
      </c>
      <c r="G23">
        <f t="shared" si="2"/>
        <v>978427273.81289124</v>
      </c>
      <c r="H23">
        <f t="shared" si="3"/>
        <v>1.4037830087319871</v>
      </c>
      <c r="I23">
        <v>0.16600740267827921</v>
      </c>
      <c r="J23">
        <v>191.94294735957871</v>
      </c>
      <c r="L23">
        <f t="shared" si="4"/>
        <v>1.1096515196716801</v>
      </c>
      <c r="M23">
        <f t="shared" si="5"/>
        <v>0.1312242458587887</v>
      </c>
      <c r="O23">
        <f t="shared" si="6"/>
        <v>2.0865381046288913</v>
      </c>
      <c r="P23">
        <f t="shared" si="1"/>
        <v>-0.14510517471610479</v>
      </c>
    </row>
    <row r="24" spans="1:16" x14ac:dyDescent="0.25">
      <c r="A24">
        <v>2043</v>
      </c>
      <c r="B24">
        <v>0.93759999999999999</v>
      </c>
      <c r="C24">
        <v>628181.5914835555</v>
      </c>
      <c r="E24">
        <f t="shared" si="0"/>
        <v>1111192208.52736</v>
      </c>
      <c r="F24">
        <v>136596318.29671109</v>
      </c>
      <c r="G24">
        <f t="shared" si="2"/>
        <v>974595890.23064888</v>
      </c>
      <c r="H24">
        <f t="shared" si="3"/>
        <v>1.4057320826520467</v>
      </c>
      <c r="I24">
        <v>0.17280343177018001</v>
      </c>
      <c r="J24">
        <v>193.1758760104606</v>
      </c>
      <c r="L24">
        <f t="shared" si="4"/>
        <v>1.11119220852736</v>
      </c>
      <c r="M24">
        <f t="shared" si="5"/>
        <v>0.13659631829671109</v>
      </c>
      <c r="O24">
        <f t="shared" si="6"/>
        <v>2.0842474099023289</v>
      </c>
      <c r="P24">
        <f t="shared" si="1"/>
        <v>-0.14564279149590165</v>
      </c>
    </row>
    <row r="25" spans="1:16" x14ac:dyDescent="0.25">
      <c r="A25">
        <v>2044</v>
      </c>
      <c r="B25">
        <v>0.93889999999999996</v>
      </c>
      <c r="C25">
        <v>656241.77669921308</v>
      </c>
      <c r="E25">
        <f t="shared" si="0"/>
        <v>1112732897.3830397</v>
      </c>
      <c r="F25">
        <v>142208355.33984259</v>
      </c>
      <c r="G25">
        <f t="shared" si="2"/>
        <v>970524542.04319715</v>
      </c>
      <c r="H25">
        <f t="shared" si="3"/>
        <v>1.4076811565721057</v>
      </c>
      <c r="I25">
        <v>0.17990303205492539</v>
      </c>
      <c r="J25">
        <v>194.40365413497781</v>
      </c>
      <c r="L25">
        <f t="shared" si="4"/>
        <v>1.1127328973830397</v>
      </c>
      <c r="M25">
        <f t="shared" si="5"/>
        <v>0.14220835533984258</v>
      </c>
      <c r="O25">
        <f t="shared" si="6"/>
        <v>2.0817167505705574</v>
      </c>
      <c r="P25">
        <f t="shared" si="1"/>
        <v>-0.14623731420773328</v>
      </c>
    </row>
    <row r="26" spans="1:16" x14ac:dyDescent="0.25">
      <c r="A26">
        <v>2045</v>
      </c>
      <c r="B26">
        <v>0.94019999999999992</v>
      </c>
      <c r="C26">
        <v>685555.37972432515</v>
      </c>
      <c r="E26">
        <f t="shared" si="0"/>
        <v>1114273586.2387199</v>
      </c>
      <c r="F26">
        <v>148231075.94486499</v>
      </c>
      <c r="G26">
        <f t="shared" si="2"/>
        <v>966042510.29385495</v>
      </c>
      <c r="H26">
        <f t="shared" si="3"/>
        <v>1.4096302304921653</v>
      </c>
      <c r="I26">
        <v>0.1875221743723644</v>
      </c>
      <c r="J26">
        <v>195.62576219109761</v>
      </c>
      <c r="L26">
        <f t="shared" si="4"/>
        <v>1.1142735862387199</v>
      </c>
      <c r="M26">
        <f t="shared" si="5"/>
        <v>0.14823107594486498</v>
      </c>
      <c r="O26">
        <f t="shared" si="6"/>
        <v>2.0787754076768947</v>
      </c>
      <c r="P26">
        <f t="shared" si="1"/>
        <v>-0.14692909382727512</v>
      </c>
    </row>
    <row r="27" spans="1:16" x14ac:dyDescent="0.25">
      <c r="A27">
        <v>2046</v>
      </c>
      <c r="B27">
        <v>0.9415</v>
      </c>
      <c r="C27">
        <v>716178.3893627075</v>
      </c>
      <c r="E27">
        <f t="shared" si="0"/>
        <v>1115814275.0943999</v>
      </c>
      <c r="F27">
        <v>154355677.87254149</v>
      </c>
      <c r="G27">
        <f t="shared" si="2"/>
        <v>961458597.2218585</v>
      </c>
      <c r="H27">
        <f t="shared" si="3"/>
        <v>1.4115793044122247</v>
      </c>
      <c r="I27">
        <v>0.1952702033421484</v>
      </c>
      <c r="J27">
        <v>196.84207129216759</v>
      </c>
      <c r="L27">
        <f t="shared" si="4"/>
        <v>1.1158142750944</v>
      </c>
      <c r="M27">
        <f t="shared" si="5"/>
        <v>0.15435567787254148</v>
      </c>
      <c r="O27">
        <f t="shared" si="6"/>
        <v>2.0757321834605782</v>
      </c>
      <c r="P27">
        <f t="shared" si="1"/>
        <v>-0.14764571453754019</v>
      </c>
    </row>
    <row r="28" spans="1:16" x14ac:dyDescent="0.25">
      <c r="A28">
        <v>2047</v>
      </c>
      <c r="B28">
        <v>0.94279999999999997</v>
      </c>
      <c r="C28">
        <v>748169.29537685635</v>
      </c>
      <c r="E28">
        <f t="shared" si="0"/>
        <v>1117354963.9500799</v>
      </c>
      <c r="F28">
        <v>160833859.0753713</v>
      </c>
      <c r="G28">
        <f t="shared" si="2"/>
        <v>956521104.87470865</v>
      </c>
      <c r="H28">
        <f t="shared" si="3"/>
        <v>1.4135283783322838</v>
      </c>
      <c r="I28">
        <v>0.20346553362218139</v>
      </c>
      <c r="J28">
        <v>198.05213413687781</v>
      </c>
      <c r="L28">
        <f t="shared" si="4"/>
        <v>1.1173549639500799</v>
      </c>
      <c r="M28">
        <f t="shared" si="5"/>
        <v>0.16083385907537129</v>
      </c>
      <c r="O28">
        <f t="shared" si="6"/>
        <v>2.0723353799691084</v>
      </c>
      <c r="P28">
        <f t="shared" si="1"/>
        <v>-0.1484466547242648</v>
      </c>
    </row>
    <row r="29" spans="1:16" x14ac:dyDescent="0.25">
      <c r="A29">
        <v>2048</v>
      </c>
      <c r="B29">
        <v>0.94409999999999994</v>
      </c>
      <c r="C29">
        <v>781589.20020304259</v>
      </c>
      <c r="E29">
        <f t="shared" si="0"/>
        <v>1118895652.8057597</v>
      </c>
      <c r="F29">
        <v>167597840.0406085</v>
      </c>
      <c r="G29">
        <f t="shared" si="2"/>
        <v>951297812.76515114</v>
      </c>
      <c r="H29">
        <f t="shared" si="3"/>
        <v>1.415477452252343</v>
      </c>
      <c r="I29">
        <v>0.2120224196187882</v>
      </c>
      <c r="J29">
        <v>199.2555891695113</v>
      </c>
      <c r="L29">
        <f t="shared" si="4"/>
        <v>1.1188956528057596</v>
      </c>
      <c r="M29">
        <f t="shared" si="5"/>
        <v>0.16759784004060849</v>
      </c>
      <c r="O29">
        <f t="shared" si="6"/>
        <v>2.068652776715231</v>
      </c>
      <c r="P29">
        <f t="shared" si="1"/>
        <v>-0.14931624825707032</v>
      </c>
    </row>
    <row r="30" spans="1:16" x14ac:dyDescent="0.25">
      <c r="A30">
        <v>2049</v>
      </c>
      <c r="B30">
        <v>0.94540000000000002</v>
      </c>
      <c r="C30">
        <v>816501.93565659237</v>
      </c>
      <c r="E30">
        <f t="shared" si="0"/>
        <v>1120436341.6614399</v>
      </c>
      <c r="F30">
        <v>174580387.13131851</v>
      </c>
      <c r="G30">
        <f t="shared" si="2"/>
        <v>945855954.53012133</v>
      </c>
      <c r="H30">
        <f t="shared" si="3"/>
        <v>1.4174265261724028</v>
      </c>
      <c r="I30">
        <v>0.22085580630751719</v>
      </c>
      <c r="J30">
        <v>200.45215988937619</v>
      </c>
      <c r="L30">
        <f t="shared" si="4"/>
        <v>1.1204363416614398</v>
      </c>
      <c r="M30">
        <f t="shared" si="5"/>
        <v>0.17458038713131852</v>
      </c>
      <c r="O30">
        <f t="shared" si="6"/>
        <v>2.0647516073358805</v>
      </c>
      <c r="P30">
        <f t="shared" si="1"/>
        <v>-0.1502388906295509</v>
      </c>
    </row>
    <row r="31" spans="1:16" x14ac:dyDescent="0.25">
      <c r="A31">
        <v>2050</v>
      </c>
      <c r="B31">
        <v>0.94669999999999999</v>
      </c>
      <c r="C31">
        <v>852974.18485026632</v>
      </c>
      <c r="E31">
        <f t="shared" si="0"/>
        <v>1121977030.5171201</v>
      </c>
      <c r="F31">
        <v>181874836.97005329</v>
      </c>
      <c r="G31">
        <f t="shared" si="2"/>
        <v>940102193.54706681</v>
      </c>
      <c r="H31">
        <f t="shared" si="3"/>
        <v>1.4193756000924624</v>
      </c>
      <c r="I31">
        <v>0.23008377072651989</v>
      </c>
      <c r="J31">
        <v>201.6414517187421</v>
      </c>
      <c r="L31">
        <f t="shared" si="4"/>
        <v>1.1219770305171202</v>
      </c>
      <c r="M31">
        <f t="shared" si="5"/>
        <v>0.18187483697005327</v>
      </c>
      <c r="O31">
        <f t="shared" si="6"/>
        <v>2.0605385352085066</v>
      </c>
      <c r="P31">
        <f t="shared" si="1"/>
        <v>-0.15123696444610588</v>
      </c>
    </row>
    <row r="32" spans="1:16" x14ac:dyDescent="0.25">
      <c r="A32">
        <v>2051</v>
      </c>
      <c r="B32">
        <v>0.94799999999999995</v>
      </c>
      <c r="C32">
        <v>891075.6095586021</v>
      </c>
      <c r="E32">
        <f t="shared" si="0"/>
        <v>1123517719.3727999</v>
      </c>
      <c r="F32">
        <v>189655121.9117204</v>
      </c>
      <c r="G32">
        <f t="shared" si="2"/>
        <v>933862597.46107948</v>
      </c>
      <c r="H32">
        <f t="shared" si="3"/>
        <v>1.4213246740125214</v>
      </c>
      <c r="I32">
        <v>0.2399263488782204</v>
      </c>
      <c r="J32">
        <v>202.8228500438764</v>
      </c>
      <c r="L32">
        <f t="shared" si="4"/>
        <v>1.1235177193727999</v>
      </c>
      <c r="M32">
        <f t="shared" si="5"/>
        <v>0.1896551219117204</v>
      </c>
      <c r="O32">
        <f t="shared" si="6"/>
        <v>2.0558396279781994</v>
      </c>
      <c r="P32">
        <f t="shared" si="1"/>
        <v>-0.15235217743363427</v>
      </c>
    </row>
    <row r="33" spans="1:16" x14ac:dyDescent="0.25">
      <c r="A33">
        <v>2052</v>
      </c>
      <c r="B33">
        <v>0.94929999999999992</v>
      </c>
      <c r="C33">
        <v>930878.98327147856</v>
      </c>
      <c r="E33">
        <f t="shared" si="0"/>
        <v>1125058408.2284799</v>
      </c>
      <c r="F33">
        <v>197615796.65429571</v>
      </c>
      <c r="G33">
        <f t="shared" si="2"/>
        <v>927442611.57418418</v>
      </c>
      <c r="H33">
        <f t="shared" si="3"/>
        <v>1.4232737479325808</v>
      </c>
      <c r="I33">
        <v>0.24999713213121469</v>
      </c>
      <c r="J33">
        <v>203.9961266596778</v>
      </c>
      <c r="L33">
        <f t="shared" si="4"/>
        <v>1.1250584082284798</v>
      </c>
      <c r="M33">
        <f t="shared" si="5"/>
        <v>0.19761579665429571</v>
      </c>
      <c r="O33">
        <f t="shared" si="6"/>
        <v>2.0509603309469839</v>
      </c>
      <c r="P33">
        <f t="shared" si="1"/>
        <v>-0.15351249209789911</v>
      </c>
    </row>
    <row r="34" spans="1:16" x14ac:dyDescent="0.25">
      <c r="A34">
        <v>2053</v>
      </c>
      <c r="B34">
        <v>0.9506</v>
      </c>
      <c r="C34">
        <v>972460.33019104111</v>
      </c>
      <c r="E34">
        <f t="shared" ref="E34:E53" si="7">SUM((B34*$F$56*$A$59)+(B34*$F$56*($B$59*$B$58))+(B34*$F$56*($C$59*$C$58))+(B34*$F$56*($D$59*$D$58))+(B34*$F$56*($E$59*$E$58))+(B34*$F$56*($F$59*$F$58))+(B34*$F$56*($G$59*$G$58))+(B34*$F$56*($H$59*$H$58)))</f>
        <v>1126599097.0841599</v>
      </c>
      <c r="F34">
        <v>205932066.03820819</v>
      </c>
      <c r="G34">
        <f t="shared" si="2"/>
        <v>920667031.0459516</v>
      </c>
      <c r="H34">
        <f t="shared" si="3"/>
        <v>1.4252228218526402</v>
      </c>
      <c r="I34">
        <v>0.26051776626678319</v>
      </c>
      <c r="J34">
        <v>205.1608317152637</v>
      </c>
      <c r="L34">
        <f t="shared" si="4"/>
        <v>1.12659909708416</v>
      </c>
      <c r="M34">
        <f>SUM(F34/1000000000)</f>
        <v>0.20593206603820818</v>
      </c>
      <c r="O34">
        <f t="shared" si="6"/>
        <v>2.0457254392744315</v>
      </c>
      <c r="P34">
        <f t="shared" ref="P34:P51" si="8">SUM((O34-$B$62)/(O34+$B$62))</f>
        <v>-0.15475996958492941</v>
      </c>
    </row>
    <row r="35" spans="1:16" x14ac:dyDescent="0.25">
      <c r="A35">
        <v>2054</v>
      </c>
      <c r="B35">
        <v>0.95189999999999997</v>
      </c>
      <c r="C35">
        <v>1015899.0704374668</v>
      </c>
      <c r="E35">
        <f t="shared" si="7"/>
        <v>1128139785.9398401</v>
      </c>
      <c r="F35">
        <v>214619814.08749339</v>
      </c>
      <c r="G35">
        <f t="shared" si="2"/>
        <v>913519971.85234666</v>
      </c>
      <c r="H35">
        <f t="shared" si="3"/>
        <v>1.4271718957726998</v>
      </c>
      <c r="I35">
        <v>0.2715083456322544</v>
      </c>
      <c r="J35">
        <v>206.31649526540409</v>
      </c>
      <c r="L35">
        <f t="shared" si="4"/>
        <v>1.1281397859398401</v>
      </c>
      <c r="M35">
        <f t="shared" si="5"/>
        <v>0.21461981408749339</v>
      </c>
      <c r="O35">
        <f t="shared" si="6"/>
        <v>2.040119068936507</v>
      </c>
      <c r="P35">
        <f t="shared" si="8"/>
        <v>-0.15609896629759884</v>
      </c>
    </row>
    <row r="36" spans="1:16" x14ac:dyDescent="0.25">
      <c r="A36">
        <v>2055</v>
      </c>
      <c r="B36">
        <v>0.95319999999999994</v>
      </c>
      <c r="C36">
        <v>1061278.1717409086</v>
      </c>
      <c r="E36">
        <f t="shared" si="7"/>
        <v>1129680474.7955198</v>
      </c>
      <c r="F36">
        <v>223695634.34818169</v>
      </c>
      <c r="G36">
        <f t="shared" si="2"/>
        <v>905984840.4473381</v>
      </c>
      <c r="H36">
        <f t="shared" si="3"/>
        <v>1.4291209696927589</v>
      </c>
      <c r="I36">
        <v>0.28298986216749211</v>
      </c>
      <c r="J36">
        <v>207.46262637292941</v>
      </c>
      <c r="L36">
        <f t="shared" si="4"/>
        <v>1.1296804747955198</v>
      </c>
      <c r="M36">
        <f t="shared" si="5"/>
        <v>0.22369563434818168</v>
      </c>
      <c r="O36">
        <f t="shared" si="6"/>
        <v>2.0341246263871784</v>
      </c>
      <c r="P36">
        <f t="shared" si="8"/>
        <v>-0.15753408756181014</v>
      </c>
    </row>
    <row r="37" spans="1:16" x14ac:dyDescent="0.25">
      <c r="A37">
        <v>2056</v>
      </c>
      <c r="B37">
        <v>0.95450000000000002</v>
      </c>
      <c r="C37">
        <v>1108684.3079093609</v>
      </c>
      <c r="E37">
        <f t="shared" si="7"/>
        <v>1131221163.6512001</v>
      </c>
      <c r="F37">
        <v>233176861.5818722</v>
      </c>
      <c r="G37">
        <f t="shared" si="2"/>
        <v>898044302.06932783</v>
      </c>
      <c r="H37">
        <f t="shared" si="3"/>
        <v>1.4310700436128185</v>
      </c>
      <c r="I37">
        <v>0.29498424549937458</v>
      </c>
      <c r="J37">
        <v>208.59871217104279</v>
      </c>
      <c r="L37">
        <f t="shared" si="4"/>
        <v>1.1312211636512</v>
      </c>
      <c r="M37">
        <f t="shared" si="5"/>
        <v>0.2331768615818722</v>
      </c>
      <c r="O37">
        <f t="shared" si="6"/>
        <v>2.0277247768648476</v>
      </c>
      <c r="P37">
        <f t="shared" si="8"/>
        <v>-0.15907020453826887</v>
      </c>
    </row>
    <row r="38" spans="1:16" x14ac:dyDescent="0.25">
      <c r="A38">
        <v>2057</v>
      </c>
      <c r="B38">
        <v>0.95579999999999998</v>
      </c>
      <c r="C38">
        <v>1158208.0243751027</v>
      </c>
      <c r="E38">
        <f t="shared" si="7"/>
        <v>1132761852.5068798</v>
      </c>
      <c r="F38">
        <v>243081604.8750205</v>
      </c>
      <c r="G38">
        <f t="shared" si="2"/>
        <v>889680247.6318593</v>
      </c>
      <c r="H38">
        <f t="shared" si="3"/>
        <v>1.4330191175328775</v>
      </c>
      <c r="I38">
        <v>0.30751440482724818</v>
      </c>
      <c r="J38">
        <v>209.72421688374851</v>
      </c>
      <c r="L38">
        <f t="shared" si="4"/>
        <v>1.1327618525068799</v>
      </c>
      <c r="M38">
        <f t="shared" si="5"/>
        <v>0.24308160487502051</v>
      </c>
      <c r="O38">
        <f t="shared" si="6"/>
        <v>2.0209014112830594</v>
      </c>
      <c r="P38">
        <f t="shared" si="8"/>
        <v>-0.16071247253088614</v>
      </c>
    </row>
    <row r="39" spans="1:16" x14ac:dyDescent="0.25">
      <c r="A39">
        <v>2058</v>
      </c>
      <c r="B39">
        <v>0.95709999999999995</v>
      </c>
      <c r="C39">
        <v>1209943.9111359247</v>
      </c>
      <c r="E39">
        <f t="shared" si="7"/>
        <v>1134302541.3625598</v>
      </c>
      <c r="F39">
        <v>253508782.22718501</v>
      </c>
      <c r="G39">
        <f t="shared" si="2"/>
        <v>880793759.13537478</v>
      </c>
      <c r="H39">
        <f t="shared" si="3"/>
        <v>1.4349681914529369</v>
      </c>
      <c r="I39">
        <v>0.32070547800256149</v>
      </c>
      <c r="J39">
        <v>210.83847959719881</v>
      </c>
      <c r="L39">
        <f t="shared" si="4"/>
        <v>1.1343025413625598</v>
      </c>
      <c r="M39">
        <f t="shared" si="5"/>
        <v>0.25350878222718504</v>
      </c>
      <c r="O39">
        <f t="shared" si="6"/>
        <v>2.0135556116422548</v>
      </c>
      <c r="P39">
        <f t="shared" si="8"/>
        <v>-0.16248569138750452</v>
      </c>
    </row>
    <row r="40" spans="1:16" x14ac:dyDescent="0.25">
      <c r="A40">
        <v>2059</v>
      </c>
      <c r="B40">
        <v>0.95839999999999992</v>
      </c>
      <c r="C40">
        <v>1263990.7834214524</v>
      </c>
      <c r="E40">
        <f t="shared" si="7"/>
        <v>1135843230.21824</v>
      </c>
      <c r="F40">
        <v>264318156.6842905</v>
      </c>
      <c r="G40">
        <f t="shared" si="2"/>
        <v>871525073.53394949</v>
      </c>
      <c r="H40">
        <f t="shared" si="3"/>
        <v>1.4369172653729965</v>
      </c>
      <c r="I40">
        <v>0.33438005594703701</v>
      </c>
      <c r="J40">
        <v>211.94101680662479</v>
      </c>
      <c r="L40">
        <f t="shared" si="4"/>
        <v>1.13584323021824</v>
      </c>
      <c r="M40">
        <f t="shared" si="5"/>
        <v>0.26431815668429048</v>
      </c>
      <c r="O40">
        <f t="shared" si="6"/>
        <v>2.0058276148965088</v>
      </c>
      <c r="P40">
        <f t="shared" si="8"/>
        <v>-0.16435702711942313</v>
      </c>
    </row>
    <row r="41" spans="1:16" x14ac:dyDescent="0.25">
      <c r="A41">
        <v>2060</v>
      </c>
      <c r="B41">
        <v>0.9597</v>
      </c>
      <c r="C41">
        <v>1320451.8704296332</v>
      </c>
      <c r="E41">
        <f t="shared" si="7"/>
        <v>1137383919.07392</v>
      </c>
      <c r="F41">
        <v>275690374.08592671</v>
      </c>
      <c r="G41">
        <f t="shared" si="2"/>
        <v>861693544.98799324</v>
      </c>
      <c r="H41">
        <f t="shared" si="3"/>
        <v>1.4388663392930561</v>
      </c>
      <c r="I41">
        <v>0.34876666766793729</v>
      </c>
      <c r="J41">
        <v>213.03111647824991</v>
      </c>
      <c r="L41">
        <f t="shared" si="4"/>
        <v>1.1373839190739201</v>
      </c>
      <c r="M41">
        <f t="shared" si="5"/>
        <v>0.27569037408592673</v>
      </c>
      <c r="O41">
        <f t="shared" si="6"/>
        <v>1.9975367752062336</v>
      </c>
      <c r="P41">
        <f t="shared" si="8"/>
        <v>-0.16637136597818017</v>
      </c>
    </row>
    <row r="42" spans="1:16" x14ac:dyDescent="0.25">
      <c r="A42">
        <v>2061</v>
      </c>
      <c r="B42">
        <v>0.96099999999999997</v>
      </c>
      <c r="C42">
        <v>1379435.0124938763</v>
      </c>
      <c r="E42">
        <f t="shared" si="7"/>
        <v>1138924607.9295998</v>
      </c>
      <c r="F42">
        <v>287567002.49877518</v>
      </c>
      <c r="G42">
        <f t="shared" si="2"/>
        <v>851357605.43082452</v>
      </c>
      <c r="H42">
        <f t="shared" si="3"/>
        <v>1.440815413213115</v>
      </c>
      <c r="I42">
        <v>0.36379139288155138</v>
      </c>
      <c r="J42">
        <v>214.10814049858149</v>
      </c>
      <c r="L42">
        <f t="shared" si="4"/>
        <v>1.1389246079295998</v>
      </c>
      <c r="M42">
        <f t="shared" si="5"/>
        <v>0.2875670024987752</v>
      </c>
      <c r="O42">
        <f t="shared" si="6"/>
        <v>1.9887415245047451</v>
      </c>
      <c r="P42">
        <f t="shared" si="8"/>
        <v>-0.16851588888582505</v>
      </c>
    </row>
    <row r="43" spans="1:16" x14ac:dyDescent="0.25">
      <c r="A43">
        <v>2062</v>
      </c>
      <c r="B43">
        <v>0.96229999999999993</v>
      </c>
      <c r="C43">
        <v>1441052.8670574392</v>
      </c>
      <c r="E43">
        <f t="shared" si="7"/>
        <v>1140465296.7852798</v>
      </c>
      <c r="F43">
        <v>299890573.41148782</v>
      </c>
      <c r="G43">
        <f t="shared" si="2"/>
        <v>840574723.37379193</v>
      </c>
      <c r="H43">
        <f t="shared" si="3"/>
        <v>1.4427644871331744</v>
      </c>
      <c r="I43">
        <v>0.37938153009706649</v>
      </c>
      <c r="J43">
        <v>215.1715234556176</v>
      </c>
      <c r="L43">
        <f t="shared" si="4"/>
        <v>1.1404652967852797</v>
      </c>
      <c r="M43">
        <f t="shared" si="5"/>
        <v>0.29989057341148784</v>
      </c>
      <c r="O43">
        <f t="shared" si="6"/>
        <v>1.9794993313033917</v>
      </c>
      <c r="P43">
        <f t="shared" si="8"/>
        <v>-0.17077790230440373</v>
      </c>
    </row>
    <row r="44" spans="1:16" x14ac:dyDescent="0.25">
      <c r="A44">
        <v>2063</v>
      </c>
      <c r="B44">
        <v>0.96360000000000001</v>
      </c>
      <c r="C44">
        <v>1505423.1238484567</v>
      </c>
      <c r="E44">
        <f t="shared" si="7"/>
        <v>1142005985.64096</v>
      </c>
      <c r="F44">
        <v>312844624.76969129</v>
      </c>
      <c r="G44">
        <f t="shared" si="2"/>
        <v>829161360.87126875</v>
      </c>
      <c r="H44">
        <f t="shared" si="3"/>
        <v>1.444713561053234</v>
      </c>
      <c r="I44">
        <v>0.39576926702832338</v>
      </c>
      <c r="J44">
        <v>216.22046774964249</v>
      </c>
      <c r="L44">
        <f t="shared" si="4"/>
        <v>1.1420059856409599</v>
      </c>
      <c r="M44">
        <f t="shared" si="5"/>
        <v>0.31284462476969127</v>
      </c>
      <c r="O44">
        <f t="shared" si="6"/>
        <v>1.9696266576565487</v>
      </c>
      <c r="P44">
        <f t="shared" si="8"/>
        <v>-0.17320391907148294</v>
      </c>
    </row>
    <row r="45" spans="1:16" x14ac:dyDescent="0.25">
      <c r="A45">
        <v>2064</v>
      </c>
      <c r="B45">
        <v>0.96489999999999998</v>
      </c>
      <c r="C45">
        <v>1572668.7296666063</v>
      </c>
      <c r="E45">
        <f t="shared" si="7"/>
        <v>1143546674.49664</v>
      </c>
      <c r="F45">
        <v>326293745.93332118</v>
      </c>
      <c r="G45">
        <f t="shared" si="2"/>
        <v>817252928.56331873</v>
      </c>
      <c r="H45">
        <f t="shared" si="3"/>
        <v>1.4466626349732932</v>
      </c>
      <c r="I45">
        <v>0.4127833002054106</v>
      </c>
      <c r="J45">
        <v>217.2543470844104</v>
      </c>
      <c r="L45">
        <f t="shared" si="4"/>
        <v>1.14354667449664</v>
      </c>
      <c r="M45">
        <f t="shared" si="5"/>
        <v>0.32629374593332117</v>
      </c>
      <c r="O45">
        <f t="shared" si="6"/>
        <v>1.9592589142042787</v>
      </c>
      <c r="P45">
        <f t="shared" si="8"/>
        <v>-0.17576243616784321</v>
      </c>
    </row>
    <row r="46" spans="1:16" x14ac:dyDescent="0.25">
      <c r="A46">
        <v>2065</v>
      </c>
      <c r="B46">
        <v>0.96619999999999995</v>
      </c>
      <c r="C46">
        <v>1642918.1232107556</v>
      </c>
      <c r="E46">
        <f t="shared" si="7"/>
        <v>1145087363.35232</v>
      </c>
      <c r="F46">
        <v>340343624.64215112</v>
      </c>
      <c r="G46">
        <f t="shared" si="2"/>
        <v>804743738.71016884</v>
      </c>
      <c r="H46">
        <f t="shared" si="3"/>
        <v>1.4486117088933526</v>
      </c>
      <c r="I46">
        <v>0.43055733165160842</v>
      </c>
      <c r="J46">
        <v>218.27240146165209</v>
      </c>
      <c r="L46">
        <f t="shared" si="4"/>
        <v>1.14508736335232</v>
      </c>
      <c r="M46">
        <f t="shared" si="5"/>
        <v>0.34034362464215112</v>
      </c>
      <c r="O46">
        <f t="shared" si="6"/>
        <v>1.9482904132068088</v>
      </c>
      <c r="P46">
        <f t="shared" si="8"/>
        <v>-0.17848138216012535</v>
      </c>
    </row>
    <row r="47" spans="1:16" x14ac:dyDescent="0.25">
      <c r="A47">
        <v>2066</v>
      </c>
      <c r="B47">
        <v>0.96750000000000003</v>
      </c>
      <c r="C47">
        <v>1716305.4803960889</v>
      </c>
      <c r="E47">
        <f t="shared" si="7"/>
        <v>1146628052.2079999</v>
      </c>
      <c r="F47">
        <v>355021096.07921779</v>
      </c>
      <c r="G47">
        <f t="shared" si="2"/>
        <v>791606956.12878215</v>
      </c>
      <c r="H47">
        <f t="shared" si="3"/>
        <v>1.4505607828134122</v>
      </c>
      <c r="I47">
        <v>0.44912530965907271</v>
      </c>
      <c r="J47">
        <v>219.2738369348065</v>
      </c>
      <c r="L47">
        <f t="shared" si="4"/>
        <v>1.1466280522079999</v>
      </c>
      <c r="M47">
        <f t="shared" si="5"/>
        <v>0.35502109607921778</v>
      </c>
      <c r="O47">
        <f t="shared" si="6"/>
        <v>1.9366943194811022</v>
      </c>
      <c r="P47">
        <f t="shared" si="8"/>
        <v>-0.18136960855135398</v>
      </c>
    </row>
    <row r="48" spans="1:16" x14ac:dyDescent="0.25">
      <c r="A48">
        <v>2067</v>
      </c>
      <c r="B48">
        <v>0.96879999999999999</v>
      </c>
      <c r="C48">
        <v>1792970.9706292944</v>
      </c>
      <c r="E48">
        <f t="shared" si="7"/>
        <v>1148168741.0636802</v>
      </c>
      <c r="F48">
        <v>370594194.1258589</v>
      </c>
      <c r="G48">
        <f t="shared" si="2"/>
        <v>777574546.93782127</v>
      </c>
      <c r="H48">
        <f t="shared" si="3"/>
        <v>1.4525098567334715</v>
      </c>
      <c r="I48">
        <v>0.46882631492268129</v>
      </c>
      <c r="J48">
        <v>220.25752047661729</v>
      </c>
      <c r="L48">
        <f t="shared" si="4"/>
        <v>1.1481687410636803</v>
      </c>
      <c r="M48">
        <f t="shared" si="5"/>
        <v>0.37059419412585892</v>
      </c>
      <c r="O48">
        <f t="shared" si="6"/>
        <v>1.9242025991458211</v>
      </c>
      <c r="P48">
        <f t="shared" si="8"/>
        <v>-0.18449678890996218</v>
      </c>
    </row>
    <row r="49" spans="1:16" x14ac:dyDescent="0.25">
      <c r="A49">
        <v>2068</v>
      </c>
      <c r="B49">
        <v>0.97009999999999996</v>
      </c>
      <c r="C49">
        <v>1873061.0245312843</v>
      </c>
      <c r="E49">
        <f t="shared" si="7"/>
        <v>1149709429.9193602</v>
      </c>
      <c r="F49">
        <v>386692204.90625691</v>
      </c>
      <c r="G49">
        <f t="shared" si="2"/>
        <v>763017225.01310325</v>
      </c>
      <c r="H49">
        <f t="shared" si="3"/>
        <v>1.4544589306535309</v>
      </c>
      <c r="I49">
        <v>0.48919136972220811</v>
      </c>
      <c r="J49">
        <v>221.22278803754861</v>
      </c>
      <c r="L49">
        <f t="shared" si="4"/>
        <v>1.1497094299193602</v>
      </c>
      <c r="M49">
        <f t="shared" si="5"/>
        <v>0.38669220490625689</v>
      </c>
      <c r="O49">
        <f t="shared" si="6"/>
        <v>1.9111859660767836</v>
      </c>
      <c r="P49">
        <f t="shared" si="8"/>
        <v>-0.18777303871681095</v>
      </c>
    </row>
    <row r="50" spans="1:16" x14ac:dyDescent="0.25">
      <c r="A50">
        <v>2069</v>
      </c>
      <c r="B50">
        <v>0.97139999999999993</v>
      </c>
      <c r="C50">
        <v>1956728.6136187839</v>
      </c>
      <c r="E50">
        <f t="shared" si="7"/>
        <v>1151250118.7750399</v>
      </c>
      <c r="F50">
        <v>403665722.72375679</v>
      </c>
      <c r="G50">
        <f t="shared" si="2"/>
        <v>747584396.05128312</v>
      </c>
      <c r="H50">
        <f t="shared" si="3"/>
        <v>1.4564080045735901</v>
      </c>
      <c r="I50">
        <v>0.51066399917994432</v>
      </c>
      <c r="J50">
        <v>222.16853204294219</v>
      </c>
      <c r="L50">
        <f t="shared" si="4"/>
        <v>1.1512501187750399</v>
      </c>
      <c r="M50">
        <f t="shared" si="5"/>
        <v>0.40366572272375678</v>
      </c>
      <c r="O50">
        <f t="shared" si="6"/>
        <v>1.8972938259706431</v>
      </c>
      <c r="P50">
        <f t="shared" si="8"/>
        <v>-0.191289703731992</v>
      </c>
    </row>
    <row r="51" spans="1:16" x14ac:dyDescent="0.25">
      <c r="A51">
        <v>2070</v>
      </c>
      <c r="B51">
        <v>0.9726999999999999</v>
      </c>
      <c r="C51">
        <v>2044133.5424790052</v>
      </c>
      <c r="E51">
        <f t="shared" si="7"/>
        <v>1152790807.6307199</v>
      </c>
      <c r="F51">
        <v>421226708.49580097</v>
      </c>
      <c r="G51">
        <f t="shared" si="2"/>
        <v>731564099.13491893</v>
      </c>
      <c r="H51">
        <f t="shared" si="3"/>
        <v>1.4583570784936493</v>
      </c>
      <c r="I51">
        <v>0.53287981469032197</v>
      </c>
      <c r="J51">
        <v>223.09400930674551</v>
      </c>
      <c r="L51">
        <f>SUM(E51/1000000000)</f>
        <v>1.1527908076307198</v>
      </c>
      <c r="M51">
        <f t="shared" si="5"/>
        <v>0.42122670849580096</v>
      </c>
      <c r="O51">
        <f t="shared" si="6"/>
        <v>1.8828142179099587</v>
      </c>
      <c r="P51">
        <f t="shared" si="8"/>
        <v>-0.19497731259155793</v>
      </c>
    </row>
    <row r="52" spans="1:16" x14ac:dyDescent="0.25">
      <c r="A52">
        <v>2071</v>
      </c>
      <c r="B52">
        <v>0.97399999999999998</v>
      </c>
      <c r="C52">
        <v>2135442.7539954334</v>
      </c>
      <c r="E52">
        <f t="shared" si="7"/>
        <v>1154331496.4864001</v>
      </c>
      <c r="F52">
        <v>439488550.79908669</v>
      </c>
      <c r="G52">
        <f t="shared" si="2"/>
        <v>714842945.68731344</v>
      </c>
      <c r="H52">
        <f t="shared" si="3"/>
        <v>1.4603061524137091</v>
      </c>
      <c r="I52">
        <v>0.55598226034774345</v>
      </c>
      <c r="J52">
        <v>223.99833319881151</v>
      </c>
      <c r="L52">
        <f t="shared" ref="L52:L53" si="9">SUM(E52/1000000000)</f>
        <v>1.1543314964864002</v>
      </c>
      <c r="M52">
        <f>SUM(F52/1000000000)</f>
        <v>0.43948855079908666</v>
      </c>
      <c r="O52">
        <f t="shared" si="6"/>
        <v>1.8676337533180334</v>
      </c>
      <c r="P52">
        <f>SUM((O52-$B$62)/(O52+$B$62))</f>
        <v>-0.19886800671446719</v>
      </c>
    </row>
    <row r="53" spans="1:16" x14ac:dyDescent="0.25">
      <c r="A53">
        <v>2072</v>
      </c>
      <c r="B53">
        <v>0.97529999999999994</v>
      </c>
      <c r="C53">
        <v>2230830.6482077315</v>
      </c>
      <c r="E53">
        <f t="shared" si="7"/>
        <v>1155872185.3420799</v>
      </c>
      <c r="F53">
        <v>458566129.64154631</v>
      </c>
      <c r="G53">
        <f t="shared" si="2"/>
        <v>697306055.70053363</v>
      </c>
      <c r="H53">
        <f t="shared" si="3"/>
        <v>1.462255226333768</v>
      </c>
      <c r="I53">
        <v>0.580116667006364</v>
      </c>
      <c r="J53">
        <v>224.8804717581389</v>
      </c>
      <c r="L53">
        <f t="shared" si="9"/>
        <v>1.1558721853420799</v>
      </c>
      <c r="M53">
        <f t="shared" si="5"/>
        <v>0.45856612964154631</v>
      </c>
      <c r="O53">
        <f>SUM(L52+L53-M53)</f>
        <v>1.8516375521869342</v>
      </c>
      <c r="P53">
        <f t="shared" ref="P52:P53" si="10">SUM((O53-$B$62)/(O53+$B$62))</f>
        <v>-0.2029952792264495</v>
      </c>
    </row>
    <row r="54" spans="1:16" s="1" customFormat="1" x14ac:dyDescent="0.25">
      <c r="J54"/>
    </row>
    <row r="55" spans="1:16" x14ac:dyDescent="0.25">
      <c r="A55" s="1" t="s">
        <v>5</v>
      </c>
      <c r="B55" s="1" t="s">
        <v>4</v>
      </c>
      <c r="C55" s="1" t="s">
        <v>3</v>
      </c>
      <c r="D55" s="1" t="s">
        <v>16</v>
      </c>
      <c r="E55" s="1" t="s">
        <v>6</v>
      </c>
      <c r="F55" s="1" t="s">
        <v>7</v>
      </c>
      <c r="G55" s="1" t="s">
        <v>19</v>
      </c>
    </row>
    <row r="56" spans="1:16" s="1" customFormat="1" x14ac:dyDescent="0.25">
      <c r="A56">
        <v>151</v>
      </c>
      <c r="B56">
        <v>508</v>
      </c>
      <c r="C56">
        <v>164</v>
      </c>
      <c r="D56">
        <v>-836</v>
      </c>
      <c r="E56">
        <v>0.45</v>
      </c>
      <c r="F56">
        <v>841</v>
      </c>
      <c r="G56" s="2">
        <v>1756605009.8900001</v>
      </c>
    </row>
    <row r="57" spans="1:16" s="1" customFormat="1" x14ac:dyDescent="0.25">
      <c r="A57" s="1" t="s">
        <v>8</v>
      </c>
      <c r="B57" s="1" t="s">
        <v>9</v>
      </c>
      <c r="C57" s="1" t="s">
        <v>10</v>
      </c>
      <c r="D57" s="1" t="s">
        <v>11</v>
      </c>
      <c r="E57" s="1" t="s">
        <v>12</v>
      </c>
      <c r="F57" s="1" t="s">
        <v>13</v>
      </c>
      <c r="G57" s="1" t="s">
        <v>14</v>
      </c>
      <c r="H57" s="1" t="s">
        <v>15</v>
      </c>
    </row>
    <row r="58" spans="1:16" x14ac:dyDescent="0.25">
      <c r="A58">
        <v>1</v>
      </c>
      <c r="B58">
        <v>0.75</v>
      </c>
      <c r="C58">
        <v>0.85</v>
      </c>
      <c r="D58">
        <v>0.9</v>
      </c>
      <c r="E58">
        <v>0.8</v>
      </c>
      <c r="F58">
        <v>0.7</v>
      </c>
      <c r="G58">
        <v>0.95</v>
      </c>
      <c r="H58">
        <v>0</v>
      </c>
    </row>
    <row r="59" spans="1:16" x14ac:dyDescent="0.25">
      <c r="A59">
        <v>7385</v>
      </c>
      <c r="B59">
        <v>511683</v>
      </c>
      <c r="C59">
        <v>390341</v>
      </c>
      <c r="D59">
        <v>292965</v>
      </c>
      <c r="E59">
        <v>203440</v>
      </c>
      <c r="F59">
        <v>170949</v>
      </c>
      <c r="G59">
        <v>147566</v>
      </c>
      <c r="H59">
        <v>226496</v>
      </c>
    </row>
    <row r="61" spans="1:16" s="1" customFormat="1" x14ac:dyDescent="0.25">
      <c r="A61" s="1" t="s">
        <v>17</v>
      </c>
      <c r="B61" s="1" t="s">
        <v>29</v>
      </c>
    </row>
    <row r="62" spans="1:16" x14ac:dyDescent="0.25">
      <c r="A62">
        <f>SUM((A59:H59)*F56*E56*(C56-D56))</f>
        <v>2794853250</v>
      </c>
      <c r="B62">
        <f>SUM(A62/1000000000)</f>
        <v>2.7948532500000001</v>
      </c>
    </row>
    <row r="66" spans="1:4" x14ac:dyDescent="0.25">
      <c r="A66" s="1" t="s">
        <v>30</v>
      </c>
      <c r="B66" s="1" t="s">
        <v>31</v>
      </c>
      <c r="C66" s="1" t="s">
        <v>33</v>
      </c>
      <c r="D66" s="1" t="s">
        <v>32</v>
      </c>
    </row>
    <row r="67" spans="1:4" x14ac:dyDescent="0.25">
      <c r="A67">
        <v>0.41484867129251868</v>
      </c>
      <c r="B67">
        <v>1.4031513287074815</v>
      </c>
      <c r="C67">
        <f t="shared" ref="C67:C98" si="11">SUM(((B67*$F$56*$A$59)+(B67*$F$56*($B$59*$B$58))+(B67*$F$56*($C$59*$C$58))+(B67*$F$56*($D$59*$D$58))+(B67*$F$56*($E$59*$E$58))+(B67*$F$56*($F$59*$F$58))+(B67*$F$56*($G$59*$G$58))+(B67*$F$56*($H$59*$H$58)))/1000000000)</f>
        <v>1.6629381653632318</v>
      </c>
      <c r="D67">
        <f t="shared" ref="D67:D98" si="12">SUM(((A67*$F$56*$A$59)+(A67*$F$56*($B$59*$B$58))+(A67*$F$56*($C$59*$C$58))+(A67*$F$56*($D$59*$D$58))+(A67*$F$56*($E$59*$E$58))+(A67*$F$56*($F$59*$F$58))+(A67*$F$56*($G$59*$G$58))+(A67*$F$56*($H$59*$H$58)))/1000000000)</f>
        <v>0.49165594204156854</v>
      </c>
    </row>
    <row r="68" spans="1:4" x14ac:dyDescent="0.25">
      <c r="A68">
        <v>0.41614867129251865</v>
      </c>
      <c r="B68">
        <v>1.4044513287074814</v>
      </c>
      <c r="C68">
        <f t="shared" si="11"/>
        <v>1.6644788542189117</v>
      </c>
      <c r="D68">
        <f t="shared" si="12"/>
        <v>0.49319663089724852</v>
      </c>
    </row>
    <row r="69" spans="1:4" x14ac:dyDescent="0.25">
      <c r="A69">
        <v>0.41744867129251861</v>
      </c>
      <c r="B69">
        <v>1.4057513287074812</v>
      </c>
      <c r="C69">
        <f t="shared" si="11"/>
        <v>1.6660195430745914</v>
      </c>
      <c r="D69">
        <f t="shared" si="12"/>
        <v>0.49473731975292845</v>
      </c>
    </row>
    <row r="70" spans="1:4" x14ac:dyDescent="0.25">
      <c r="A70">
        <v>0.41874867129251858</v>
      </c>
      <c r="B70">
        <v>1.4070513287074813</v>
      </c>
      <c r="C70">
        <f t="shared" si="11"/>
        <v>1.6675602319302714</v>
      </c>
      <c r="D70">
        <f t="shared" si="12"/>
        <v>0.49627800860860838</v>
      </c>
    </row>
    <row r="71" spans="1:4" x14ac:dyDescent="0.25">
      <c r="A71">
        <v>0.42004867129251866</v>
      </c>
      <c r="B71">
        <v>1.4083513287074814</v>
      </c>
      <c r="C71">
        <f t="shared" si="11"/>
        <v>1.6691009207859513</v>
      </c>
      <c r="D71">
        <f t="shared" si="12"/>
        <v>0.49781869746428842</v>
      </c>
    </row>
    <row r="72" spans="1:4" x14ac:dyDescent="0.25">
      <c r="A72">
        <v>0.42134867129251863</v>
      </c>
      <c r="B72">
        <v>1.4096513287074814</v>
      </c>
      <c r="C72">
        <f t="shared" si="11"/>
        <v>1.6706416096416317</v>
      </c>
      <c r="D72">
        <f t="shared" si="12"/>
        <v>0.4993593863199684</v>
      </c>
    </row>
    <row r="73" spans="1:4" x14ac:dyDescent="0.25">
      <c r="A73">
        <v>0.4226486712925186</v>
      </c>
      <c r="B73">
        <v>1.4109513287074813</v>
      </c>
      <c r="C73">
        <f t="shared" si="11"/>
        <v>1.6721822984973114</v>
      </c>
      <c r="D73">
        <f t="shared" si="12"/>
        <v>0.5009000751756485</v>
      </c>
    </row>
    <row r="74" spans="1:4" x14ac:dyDescent="0.25">
      <c r="A74">
        <v>0.42394867129251856</v>
      </c>
      <c r="B74">
        <v>1.4122513287074812</v>
      </c>
      <c r="C74">
        <f t="shared" si="11"/>
        <v>1.6737229873529911</v>
      </c>
      <c r="D74">
        <f t="shared" si="12"/>
        <v>0.50244076403132842</v>
      </c>
    </row>
    <row r="75" spans="1:4" x14ac:dyDescent="0.25">
      <c r="A75">
        <v>0.42524867129251864</v>
      </c>
      <c r="B75">
        <v>1.4135513287074812</v>
      </c>
      <c r="C75">
        <f t="shared" si="11"/>
        <v>1.6752636762086712</v>
      </c>
      <c r="D75">
        <f t="shared" si="12"/>
        <v>0.50398145288700846</v>
      </c>
    </row>
    <row r="76" spans="1:4" x14ac:dyDescent="0.25">
      <c r="A76">
        <v>0.42654867129251861</v>
      </c>
      <c r="B76">
        <v>1.4148513287074813</v>
      </c>
      <c r="C76">
        <f t="shared" si="11"/>
        <v>1.6768043650643516</v>
      </c>
      <c r="D76">
        <f t="shared" si="12"/>
        <v>0.50552214174268839</v>
      </c>
    </row>
    <row r="77" spans="1:4" x14ac:dyDescent="0.25">
      <c r="A77">
        <v>0.42784867129251858</v>
      </c>
      <c r="B77">
        <v>1.4161513287074814</v>
      </c>
      <c r="C77">
        <f t="shared" si="11"/>
        <v>1.6783450539200315</v>
      </c>
      <c r="D77">
        <f t="shared" si="12"/>
        <v>0.50706283059836832</v>
      </c>
    </row>
    <row r="78" spans="1:4" x14ac:dyDescent="0.25">
      <c r="A78">
        <v>0.42914867129251866</v>
      </c>
      <c r="B78">
        <v>1.4174513287074815</v>
      </c>
      <c r="C78">
        <f t="shared" si="11"/>
        <v>1.6798857427757115</v>
      </c>
      <c r="D78">
        <f t="shared" si="12"/>
        <v>0.50860351945404836</v>
      </c>
    </row>
    <row r="79" spans="1:4" x14ac:dyDescent="0.25">
      <c r="A79">
        <v>0.43044867129251863</v>
      </c>
      <c r="B79">
        <v>1.4187513287074813</v>
      </c>
      <c r="C79">
        <f t="shared" si="11"/>
        <v>1.6814264316313916</v>
      </c>
      <c r="D79">
        <f t="shared" si="12"/>
        <v>0.5101442083097284</v>
      </c>
    </row>
    <row r="80" spans="1:4" x14ac:dyDescent="0.25">
      <c r="A80">
        <v>0.43174867129251859</v>
      </c>
      <c r="B80">
        <v>1.4200513287074812</v>
      </c>
      <c r="C80">
        <f t="shared" si="11"/>
        <v>1.6829671204870713</v>
      </c>
      <c r="D80">
        <f t="shared" si="12"/>
        <v>0.51168489716540844</v>
      </c>
    </row>
    <row r="81" spans="1:4" x14ac:dyDescent="0.25">
      <c r="A81">
        <v>0.43304867129251867</v>
      </c>
      <c r="B81">
        <v>1.4213513287074813</v>
      </c>
      <c r="C81">
        <f t="shared" si="11"/>
        <v>1.6845078093427515</v>
      </c>
      <c r="D81">
        <f t="shared" si="12"/>
        <v>0.51322558602108859</v>
      </c>
    </row>
    <row r="82" spans="1:4" x14ac:dyDescent="0.25">
      <c r="A82">
        <v>0.43434867129251864</v>
      </c>
      <c r="B82">
        <v>1.4226513287074813</v>
      </c>
      <c r="C82">
        <f t="shared" si="11"/>
        <v>1.6860484981984312</v>
      </c>
      <c r="D82">
        <f t="shared" si="12"/>
        <v>0.51476627487676851</v>
      </c>
    </row>
    <row r="83" spans="1:4" x14ac:dyDescent="0.25">
      <c r="A83">
        <v>0.43564867129251861</v>
      </c>
      <c r="B83">
        <v>1.4239513287074814</v>
      </c>
      <c r="C83">
        <f t="shared" si="11"/>
        <v>1.6875891870541115</v>
      </c>
      <c r="D83">
        <f t="shared" si="12"/>
        <v>0.51630696373244844</v>
      </c>
    </row>
    <row r="84" spans="1:4" x14ac:dyDescent="0.25">
      <c r="A84">
        <v>0.43694867129251858</v>
      </c>
      <c r="B84">
        <v>1.4252513287074813</v>
      </c>
      <c r="C84">
        <f t="shared" si="11"/>
        <v>1.6891298759097915</v>
      </c>
      <c r="D84">
        <f t="shared" si="12"/>
        <v>0.51784765258812837</v>
      </c>
    </row>
    <row r="85" spans="1:4" x14ac:dyDescent="0.25">
      <c r="A85">
        <v>0.43824867129251865</v>
      </c>
      <c r="B85">
        <v>1.4265513287074814</v>
      </c>
      <c r="C85">
        <f t="shared" si="11"/>
        <v>1.6906705647654714</v>
      </c>
      <c r="D85">
        <f t="shared" si="12"/>
        <v>0.51938834144380841</v>
      </c>
    </row>
    <row r="86" spans="1:4" x14ac:dyDescent="0.25">
      <c r="A86">
        <v>0.43954867129251862</v>
      </c>
      <c r="B86">
        <v>1.4278513287074812</v>
      </c>
      <c r="C86">
        <f t="shared" si="11"/>
        <v>1.6922112536211518</v>
      </c>
      <c r="D86">
        <f t="shared" si="12"/>
        <v>0.52092903029948856</v>
      </c>
    </row>
    <row r="87" spans="1:4" x14ac:dyDescent="0.25">
      <c r="A87">
        <v>0.44084867129251859</v>
      </c>
      <c r="B87">
        <v>1.4291513287074813</v>
      </c>
      <c r="C87">
        <f t="shared" si="11"/>
        <v>1.6937519424768315</v>
      </c>
      <c r="D87">
        <f t="shared" si="12"/>
        <v>0.52246971915516838</v>
      </c>
    </row>
    <row r="88" spans="1:4" x14ac:dyDescent="0.25">
      <c r="A88">
        <v>0.44214867129251856</v>
      </c>
      <c r="B88">
        <v>1.4304513287074814</v>
      </c>
      <c r="C88">
        <f t="shared" si="11"/>
        <v>1.6952926313325112</v>
      </c>
      <c r="D88">
        <f t="shared" si="12"/>
        <v>0.52401040801084831</v>
      </c>
    </row>
    <row r="89" spans="1:4" x14ac:dyDescent="0.25">
      <c r="A89">
        <v>0.44344867129251864</v>
      </c>
      <c r="B89">
        <v>1.4317513287074815</v>
      </c>
      <c r="C89">
        <f t="shared" si="11"/>
        <v>1.6968333201881916</v>
      </c>
      <c r="D89">
        <f t="shared" si="12"/>
        <v>0.52555109686652846</v>
      </c>
    </row>
    <row r="90" spans="1:4" x14ac:dyDescent="0.25">
      <c r="A90">
        <v>0.4447486712925186</v>
      </c>
      <c r="B90">
        <v>1.4330513287074813</v>
      </c>
      <c r="C90">
        <f t="shared" si="11"/>
        <v>1.6983740090438715</v>
      </c>
      <c r="D90">
        <f t="shared" si="12"/>
        <v>0.52709178572220838</v>
      </c>
    </row>
    <row r="91" spans="1:4" x14ac:dyDescent="0.25">
      <c r="A91">
        <v>0.44604867129251857</v>
      </c>
      <c r="B91">
        <v>1.4343513287074812</v>
      </c>
      <c r="C91">
        <f t="shared" si="11"/>
        <v>1.6999146978995512</v>
      </c>
      <c r="D91">
        <f t="shared" si="12"/>
        <v>0.52863247457788842</v>
      </c>
    </row>
    <row r="92" spans="1:4" x14ac:dyDescent="0.25">
      <c r="A92">
        <v>0.44734867129251865</v>
      </c>
      <c r="B92">
        <v>1.4356513287074812</v>
      </c>
      <c r="C92">
        <f t="shared" si="11"/>
        <v>1.7014553867552313</v>
      </c>
      <c r="D92">
        <f t="shared" si="12"/>
        <v>0.53017316343356846</v>
      </c>
    </row>
    <row r="93" spans="1:4" x14ac:dyDescent="0.25">
      <c r="A93">
        <v>0.44864867129251862</v>
      </c>
      <c r="B93">
        <v>1.4369513287074813</v>
      </c>
      <c r="C93">
        <f t="shared" si="11"/>
        <v>1.702996075610911</v>
      </c>
      <c r="D93">
        <f t="shared" si="12"/>
        <v>0.53171385228924839</v>
      </c>
    </row>
    <row r="94" spans="1:4" x14ac:dyDescent="0.25">
      <c r="A94">
        <v>0.44994867129251859</v>
      </c>
      <c r="B94">
        <v>1.4382513287074814</v>
      </c>
      <c r="C94">
        <f t="shared" si="11"/>
        <v>1.7045367644665919</v>
      </c>
      <c r="D94">
        <f t="shared" si="12"/>
        <v>0.53325454114492843</v>
      </c>
    </row>
    <row r="95" spans="1:4" x14ac:dyDescent="0.25">
      <c r="A95">
        <v>0.45124867129251867</v>
      </c>
      <c r="B95">
        <v>1.4395513287074815</v>
      </c>
      <c r="C95">
        <f t="shared" si="11"/>
        <v>1.7060774533222716</v>
      </c>
      <c r="D95">
        <f t="shared" si="12"/>
        <v>0.53479523000060858</v>
      </c>
    </row>
    <row r="96" spans="1:4" x14ac:dyDescent="0.25">
      <c r="A96">
        <v>0.45254867129251863</v>
      </c>
      <c r="B96">
        <v>1.4408513287074813</v>
      </c>
      <c r="C96">
        <f t="shared" si="11"/>
        <v>1.7076181421779515</v>
      </c>
      <c r="D96">
        <f t="shared" si="12"/>
        <v>0.5363359188562884</v>
      </c>
    </row>
    <row r="97" spans="1:4" x14ac:dyDescent="0.25">
      <c r="A97">
        <v>0.4538486712925186</v>
      </c>
      <c r="B97">
        <v>1.4421513287074812</v>
      </c>
      <c r="C97">
        <f t="shared" si="11"/>
        <v>1.7091588310336314</v>
      </c>
      <c r="D97">
        <f t="shared" si="12"/>
        <v>0.53787660771196844</v>
      </c>
    </row>
    <row r="98" spans="1:4" x14ac:dyDescent="0.25">
      <c r="A98">
        <v>0.45514867129251857</v>
      </c>
      <c r="B98">
        <v>1.4434513287074813</v>
      </c>
      <c r="C98">
        <f t="shared" si="11"/>
        <v>1.7106995198893113</v>
      </c>
      <c r="D98">
        <f t="shared" si="12"/>
        <v>0.53941729656764825</v>
      </c>
    </row>
    <row r="99" spans="1:4" x14ac:dyDescent="0.25">
      <c r="A99">
        <v>0.45644867129251865</v>
      </c>
      <c r="B99">
        <v>1.4447513287074814</v>
      </c>
      <c r="C99">
        <f t="shared" ref="C99:C130" si="13">SUM(((B99*$F$56*$A$59)+(B99*$F$56*($B$59*$B$58))+(B99*$F$56*($C$59*$C$58))+(B99*$F$56*($D$59*$D$58))+(B99*$F$56*($E$59*$E$58))+(B99*$F$56*($F$59*$F$58))+(B99*$F$56*($G$59*$G$58))+(B99*$F$56*($H$59*$H$58)))/1000000000)</f>
        <v>1.7122402087449913</v>
      </c>
      <c r="D99">
        <f t="shared" ref="D99:D119" si="14">SUM(((A99*$F$56*$A$59)+(A99*$F$56*($B$59*$B$58))+(A99*$F$56*($C$59*$C$58))+(A99*$F$56*($D$59*$D$58))+(A99*$F$56*($E$59*$E$58))+(A99*$F$56*($F$59*$F$58))+(A99*$F$56*($G$59*$G$58))+(A99*$F$56*($H$59*$H$58)))/1000000000)</f>
        <v>0.5409579854233284</v>
      </c>
    </row>
    <row r="100" spans="1:4" x14ac:dyDescent="0.25">
      <c r="A100">
        <v>0.45774867129251862</v>
      </c>
      <c r="B100">
        <v>1.4460513287074814</v>
      </c>
      <c r="C100">
        <f t="shared" si="13"/>
        <v>1.7137808976006714</v>
      </c>
      <c r="D100">
        <f t="shared" si="14"/>
        <v>0.54249867427900844</v>
      </c>
    </row>
    <row r="101" spans="1:4" x14ac:dyDescent="0.25">
      <c r="A101">
        <v>0.45904867129251858</v>
      </c>
      <c r="B101">
        <v>1.4473513287074813</v>
      </c>
      <c r="C101">
        <f t="shared" si="13"/>
        <v>1.7153215864563514</v>
      </c>
      <c r="D101">
        <f t="shared" si="14"/>
        <v>0.54403936313468848</v>
      </c>
    </row>
    <row r="102" spans="1:4" x14ac:dyDescent="0.25">
      <c r="A102">
        <v>0.46034867129251866</v>
      </c>
      <c r="B102">
        <v>1.4486513287074814</v>
      </c>
      <c r="C102">
        <f t="shared" si="13"/>
        <v>1.7168622753120313</v>
      </c>
      <c r="D102">
        <f t="shared" si="14"/>
        <v>0.54558005199036852</v>
      </c>
    </row>
    <row r="103" spans="1:4" x14ac:dyDescent="0.25">
      <c r="A103">
        <v>0.46164867129251863</v>
      </c>
      <c r="B103">
        <v>1.4499513287074812</v>
      </c>
      <c r="C103">
        <f t="shared" si="13"/>
        <v>1.7184029641677112</v>
      </c>
      <c r="D103">
        <f t="shared" si="14"/>
        <v>0.54712074084604845</v>
      </c>
    </row>
    <row r="104" spans="1:4" x14ac:dyDescent="0.25">
      <c r="A104">
        <v>0.4629486712925186</v>
      </c>
      <c r="B104">
        <v>1.4512513287074813</v>
      </c>
      <c r="C104">
        <f t="shared" si="13"/>
        <v>1.7199436530233911</v>
      </c>
      <c r="D104">
        <f t="shared" si="14"/>
        <v>0.54866142970172838</v>
      </c>
    </row>
    <row r="105" spans="1:4" x14ac:dyDescent="0.25">
      <c r="A105">
        <v>0.46424867129251857</v>
      </c>
      <c r="B105">
        <v>1.4525513287074814</v>
      </c>
      <c r="C105">
        <f t="shared" si="13"/>
        <v>1.7214843418790717</v>
      </c>
      <c r="D105">
        <f t="shared" si="14"/>
        <v>0.5502021185574083</v>
      </c>
    </row>
    <row r="106" spans="1:4" x14ac:dyDescent="0.25">
      <c r="A106">
        <v>0.46554867129251865</v>
      </c>
      <c r="B106">
        <v>1.4538513287074815</v>
      </c>
      <c r="C106">
        <f t="shared" si="13"/>
        <v>1.7230250307347514</v>
      </c>
      <c r="D106">
        <f t="shared" si="14"/>
        <v>0.55174280741308845</v>
      </c>
    </row>
    <row r="107" spans="1:4" x14ac:dyDescent="0.25">
      <c r="A107">
        <v>0.46684867129251861</v>
      </c>
      <c r="B107">
        <v>1.4551513287074813</v>
      </c>
      <c r="C107">
        <f t="shared" si="13"/>
        <v>1.7245657195904314</v>
      </c>
      <c r="D107">
        <f t="shared" si="14"/>
        <v>0.55328349626876838</v>
      </c>
    </row>
    <row r="108" spans="1:4" x14ac:dyDescent="0.25">
      <c r="A108">
        <v>0.46814867129251858</v>
      </c>
      <c r="B108">
        <v>1.4564513287074812</v>
      </c>
      <c r="C108">
        <f t="shared" si="13"/>
        <v>1.7261064084461115</v>
      </c>
      <c r="D108">
        <f t="shared" si="14"/>
        <v>0.55482418512444842</v>
      </c>
    </row>
    <row r="109" spans="1:4" x14ac:dyDescent="0.25">
      <c r="A109">
        <v>0.46944867129251866</v>
      </c>
      <c r="B109">
        <v>1.4577513287074813</v>
      </c>
      <c r="C109">
        <f t="shared" si="13"/>
        <v>1.7276470973017914</v>
      </c>
      <c r="D109">
        <f t="shared" si="14"/>
        <v>0.55636487398012857</v>
      </c>
    </row>
    <row r="110" spans="1:4" x14ac:dyDescent="0.25">
      <c r="A110">
        <v>0.47074867129251863</v>
      </c>
      <c r="B110">
        <v>1.4590513287074813</v>
      </c>
      <c r="C110">
        <f t="shared" si="13"/>
        <v>1.7291877861574714</v>
      </c>
      <c r="D110">
        <f t="shared" si="14"/>
        <v>0.55790556283580839</v>
      </c>
    </row>
    <row r="111" spans="1:4" x14ac:dyDescent="0.25">
      <c r="A111">
        <v>0.4720486712925186</v>
      </c>
      <c r="B111">
        <v>1.4603513287074814</v>
      </c>
      <c r="C111">
        <f t="shared" si="13"/>
        <v>1.7307284750131517</v>
      </c>
      <c r="D111">
        <f t="shared" si="14"/>
        <v>0.55944625169148843</v>
      </c>
    </row>
    <row r="112" spans="1:4" x14ac:dyDescent="0.25">
      <c r="A112">
        <v>0.47334867129251867</v>
      </c>
      <c r="B112">
        <v>1.4616513287074815</v>
      </c>
      <c r="C112">
        <f t="shared" si="13"/>
        <v>1.7322691638688321</v>
      </c>
      <c r="D112">
        <f t="shared" si="14"/>
        <v>0.56098694054716847</v>
      </c>
    </row>
    <row r="113" spans="1:4" x14ac:dyDescent="0.25">
      <c r="A113">
        <v>0.47464867129251864</v>
      </c>
      <c r="B113">
        <v>1.4629513287074813</v>
      </c>
      <c r="C113">
        <f t="shared" si="13"/>
        <v>1.7338098527245114</v>
      </c>
      <c r="D113">
        <f t="shared" si="14"/>
        <v>0.56252762940284839</v>
      </c>
    </row>
    <row r="114" spans="1:4" x14ac:dyDescent="0.25">
      <c r="A114">
        <v>0.47594867129251861</v>
      </c>
      <c r="B114">
        <v>1.4642513287074812</v>
      </c>
      <c r="C114">
        <f t="shared" si="13"/>
        <v>1.7353505415801913</v>
      </c>
      <c r="D114">
        <f t="shared" si="14"/>
        <v>0.56406831825852843</v>
      </c>
    </row>
    <row r="115" spans="1:4" x14ac:dyDescent="0.25">
      <c r="A115">
        <v>0.47724867129251858</v>
      </c>
      <c r="B115">
        <v>1.4655513287074813</v>
      </c>
      <c r="C115">
        <f t="shared" si="13"/>
        <v>1.7368912304358715</v>
      </c>
      <c r="D115">
        <f t="shared" si="14"/>
        <v>0.56560900711420847</v>
      </c>
    </row>
    <row r="116" spans="1:4" x14ac:dyDescent="0.25">
      <c r="A116">
        <v>0.47854867129251855</v>
      </c>
      <c r="B116">
        <v>1.4668513287074814</v>
      </c>
      <c r="C116">
        <f t="shared" si="13"/>
        <v>1.7384319192915512</v>
      </c>
      <c r="D116">
        <f t="shared" si="14"/>
        <v>0.56714969596988829</v>
      </c>
    </row>
    <row r="117" spans="1:4" x14ac:dyDescent="0.25">
      <c r="A117">
        <v>0.47984867129251862</v>
      </c>
      <c r="B117">
        <v>1.4681513287074814</v>
      </c>
      <c r="C117">
        <f t="shared" si="13"/>
        <v>1.7399726081472315</v>
      </c>
      <c r="D117">
        <f t="shared" si="14"/>
        <v>0.56869038482556844</v>
      </c>
    </row>
    <row r="118" spans="1:4" x14ac:dyDescent="0.25">
      <c r="A118">
        <v>0.48114867129251859</v>
      </c>
      <c r="B118">
        <v>1.4694513287074813</v>
      </c>
      <c r="C118">
        <f t="shared" si="13"/>
        <v>1.7415132970029115</v>
      </c>
      <c r="D118">
        <f t="shared" si="14"/>
        <v>0.57023107368124848</v>
      </c>
    </row>
    <row r="119" spans="1:4" x14ac:dyDescent="0.25">
      <c r="A119">
        <v>0.48244867129251856</v>
      </c>
      <c r="B119">
        <v>1.4707513287074812</v>
      </c>
      <c r="C119">
        <f t="shared" si="13"/>
        <v>1.7430539858585914</v>
      </c>
      <c r="D119">
        <f t="shared" si="14"/>
        <v>0.5717717625369283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58" workbookViewId="0">
      <selection activeCell="Q85" sqref="Q85"/>
    </sheetView>
  </sheetViews>
  <sheetFormatPr defaultRowHeight="15" x14ac:dyDescent="0.25"/>
  <cols>
    <col min="2" max="5" width="25.42578125" customWidth="1"/>
    <col min="6" max="8" width="22.42578125" customWidth="1"/>
    <col min="9" max="9" width="14.140625" customWidth="1"/>
    <col min="10" max="12" width="18" customWidth="1"/>
    <col min="13" max="13" width="19.140625" customWidth="1"/>
    <col min="15" max="15" width="19" customWidth="1"/>
    <col min="16" max="18" width="27.5703125" customWidth="1"/>
  </cols>
  <sheetData>
    <row r="1" spans="1:18" s="1" customFormat="1" x14ac:dyDescent="0.25">
      <c r="A1" s="1" t="s">
        <v>0</v>
      </c>
      <c r="B1" s="1" t="s">
        <v>34</v>
      </c>
      <c r="C1" s="1" t="s">
        <v>23</v>
      </c>
      <c r="D1" s="1" t="s">
        <v>35</v>
      </c>
      <c r="F1" s="1" t="s">
        <v>37</v>
      </c>
      <c r="G1" s="1" t="s">
        <v>36</v>
      </c>
      <c r="H1" s="1" t="s">
        <v>38</v>
      </c>
      <c r="J1" s="1" t="s">
        <v>40</v>
      </c>
      <c r="K1" s="1" t="s">
        <v>2</v>
      </c>
      <c r="L1" s="1" t="s">
        <v>39</v>
      </c>
      <c r="M1" s="1" t="s">
        <v>23</v>
      </c>
      <c r="O1" s="1" t="s">
        <v>43</v>
      </c>
      <c r="P1" s="1" t="s">
        <v>45</v>
      </c>
      <c r="Q1" s="1" t="s">
        <v>46</v>
      </c>
      <c r="R1" s="1" t="s">
        <v>47</v>
      </c>
    </row>
    <row r="2" spans="1:18" x14ac:dyDescent="0.25">
      <c r="A2">
        <v>2021</v>
      </c>
      <c r="B2">
        <v>-0.50273770662360906</v>
      </c>
      <c r="C2">
        <v>-0.14288258875746884</v>
      </c>
      <c r="D2">
        <v>7.7935835869522727E-2</v>
      </c>
      <c r="F2">
        <v>165.09695294263051</v>
      </c>
      <c r="G2">
        <v>166.578601687071</v>
      </c>
      <c r="H2">
        <v>168.06035163683481</v>
      </c>
      <c r="J2">
        <v>6</v>
      </c>
      <c r="K2">
        <v>250918.77547693538</v>
      </c>
      <c r="L2">
        <f>SUM((K2/$J$2)*$J$4)</f>
        <v>4014700.407630966</v>
      </c>
      <c r="M2">
        <f>SUM(($J$6-L2)/($J$6+L2))</f>
        <v>0.92280513443008616</v>
      </c>
      <c r="O2">
        <v>0.8</v>
      </c>
      <c r="P2">
        <f>SUM(($O$2*B2)+($O$4*M2))</f>
        <v>-0.21762913841287004</v>
      </c>
      <c r="Q2">
        <f>SUM(($O$2*C2)+($O$4*M2))</f>
        <v>7.0254955880042172E-2</v>
      </c>
      <c r="R2">
        <f>SUM(($O$2*D2)+($O$4*M2))</f>
        <v>0.24690969558163545</v>
      </c>
    </row>
    <row r="3" spans="1:18" x14ac:dyDescent="0.25">
      <c r="A3">
        <v>2022</v>
      </c>
      <c r="B3">
        <v>-0.50243084354556866</v>
      </c>
      <c r="C3">
        <v>-0.14268639899324348</v>
      </c>
      <c r="D3">
        <v>7.8051376524795685E-2</v>
      </c>
      <c r="F3">
        <v>165.64395748166089</v>
      </c>
      <c r="G3">
        <v>167.86648120098329</v>
      </c>
      <c r="H3">
        <v>170.0890049203058</v>
      </c>
      <c r="J3" s="1" t="s">
        <v>41</v>
      </c>
      <c r="K3">
        <v>262127.04297382385</v>
      </c>
      <c r="L3">
        <f t="shared" ref="L3:L52" si="0">SUM((K3/$J$2)*$J$4)</f>
        <v>4194032.6875811815</v>
      </c>
      <c r="M3">
        <f t="shared" ref="M3:M52" si="1">SUM(($J$6-L3)/($J$6+L3))</f>
        <v>0.9194957219832981</v>
      </c>
      <c r="O3" s="1" t="s">
        <v>44</v>
      </c>
      <c r="P3">
        <f t="shared" ref="P3:P52" si="2">SUM(($O$2*B3)+($O$4*M3))</f>
        <v>-0.21804553043979533</v>
      </c>
      <c r="Q3">
        <f>SUM(($O$2*C3)+($O$4*M3))</f>
        <v>6.9750025202064844E-2</v>
      </c>
      <c r="R3">
        <f t="shared" ref="R3:R52" si="3">SUM(($O$2*D3)+($O$4*M3))</f>
        <v>0.2463402456164962</v>
      </c>
    </row>
    <row r="4" spans="1:18" x14ac:dyDescent="0.25">
      <c r="A4">
        <v>2023</v>
      </c>
      <c r="B4">
        <v>-0.50213223250850347</v>
      </c>
      <c r="C4">
        <v>-0.14251365949289285</v>
      </c>
      <c r="D4">
        <v>7.8151665356072611E-2</v>
      </c>
      <c r="F4">
        <v>166.18994857986391</v>
      </c>
      <c r="G4">
        <v>169.15334727406821</v>
      </c>
      <c r="H4">
        <v>172.11654355762599</v>
      </c>
      <c r="J4">
        <v>96</v>
      </c>
      <c r="K4">
        <v>273835.97153142025</v>
      </c>
      <c r="L4">
        <f t="shared" si="0"/>
        <v>4381375.544502724</v>
      </c>
      <c r="M4">
        <f t="shared" si="1"/>
        <v>0.91605062643316604</v>
      </c>
      <c r="O4">
        <v>0.2</v>
      </c>
      <c r="P4">
        <f t="shared" si="2"/>
        <v>-0.21849566072016957</v>
      </c>
      <c r="Q4">
        <f>SUM(($O$2*C4)+($O$4*M4))</f>
        <v>6.9199197692318928E-2</v>
      </c>
      <c r="R4">
        <f t="shared" si="3"/>
        <v>0.24573145757149131</v>
      </c>
    </row>
    <row r="5" spans="1:18" x14ac:dyDescent="0.25">
      <c r="A5">
        <v>2024</v>
      </c>
      <c r="B5">
        <v>-0.5018759505398025</v>
      </c>
      <c r="C5">
        <v>-0.14238407073166787</v>
      </c>
      <c r="D5">
        <v>7.8211711406843021E-2</v>
      </c>
      <c r="F5">
        <v>166.7347939049429</v>
      </c>
      <c r="G5">
        <v>170.43896636870591</v>
      </c>
      <c r="H5">
        <v>174.1426328058528</v>
      </c>
      <c r="J5" s="1" t="s">
        <v>42</v>
      </c>
      <c r="K5">
        <v>286067.92513218476</v>
      </c>
      <c r="L5">
        <f t="shared" si="0"/>
        <v>4577086.8021149561</v>
      </c>
      <c r="M5">
        <f t="shared" si="1"/>
        <v>0.91246482490421799</v>
      </c>
      <c r="P5">
        <f t="shared" si="2"/>
        <v>-0.21900779545099841</v>
      </c>
      <c r="Q5">
        <f>SUM(($O$2*C5)+($O$4*M5))</f>
        <v>6.8585708395509315E-2</v>
      </c>
      <c r="R5">
        <f t="shared" si="3"/>
        <v>0.24506233410631803</v>
      </c>
    </row>
    <row r="6" spans="1:18" x14ac:dyDescent="0.25">
      <c r="A6">
        <v>2025</v>
      </c>
      <c r="B6">
        <v>-0.5016638393811611</v>
      </c>
      <c r="C6">
        <v>-0.14229869411764523</v>
      </c>
      <c r="D6">
        <v>7.8279458900368429E-2</v>
      </c>
      <c r="F6">
        <v>167.2783552134627</v>
      </c>
      <c r="G6">
        <v>171.72309903613791</v>
      </c>
      <c r="H6">
        <v>176.16733683219709</v>
      </c>
      <c r="J6" s="2">
        <v>100000000</v>
      </c>
      <c r="K6">
        <v>298846.26673323452</v>
      </c>
      <c r="L6">
        <f t="shared" si="0"/>
        <v>4781540.2677317522</v>
      </c>
      <c r="M6">
        <f t="shared" si="1"/>
        <v>0.90873315556319867</v>
      </c>
      <c r="P6">
        <f t="shared" si="2"/>
        <v>-0.21958444039228917</v>
      </c>
      <c r="Q6">
        <f>SUM(($O$2*C6)+($O$4*M6))</f>
        <v>6.7907675818523555E-2</v>
      </c>
      <c r="R6">
        <f t="shared" si="3"/>
        <v>0.24437019823293449</v>
      </c>
    </row>
    <row r="7" spans="1:18" x14ac:dyDescent="0.25">
      <c r="A7">
        <v>2026</v>
      </c>
      <c r="B7">
        <v>-0.50149783041700646</v>
      </c>
      <c r="C7">
        <v>-0.1422213030937787</v>
      </c>
      <c r="D7">
        <v>7.8317689988924438E-2</v>
      </c>
      <c r="F7">
        <v>167.8204880868046</v>
      </c>
      <c r="G7">
        <v>173.0057020630689</v>
      </c>
      <c r="H7">
        <v>178.19041001271711</v>
      </c>
      <c r="K7">
        <v>312195.40288945037</v>
      </c>
      <c r="L7">
        <f t="shared" si="0"/>
        <v>4995126.4462312059</v>
      </c>
      <c r="M7">
        <f t="shared" si="1"/>
        <v>0.90485031800425053</v>
      </c>
      <c r="P7">
        <f t="shared" si="2"/>
        <v>-0.22022820073275506</v>
      </c>
      <c r="Q7">
        <f>SUM(($O$2*C7)+($O$4*M7))</f>
        <v>6.7193021125827146E-2</v>
      </c>
      <c r="R7">
        <f t="shared" si="3"/>
        <v>0.24362421559198966</v>
      </c>
    </row>
    <row r="8" spans="1:18" x14ac:dyDescent="0.25">
      <c r="A8">
        <v>2027</v>
      </c>
      <c r="B8">
        <v>-0.50137994948398745</v>
      </c>
      <c r="C8">
        <v>-0.1421717550245146</v>
      </c>
      <c r="D8">
        <v>7.834995206910185E-2</v>
      </c>
      <c r="F8">
        <v>168.36104165532811</v>
      </c>
      <c r="G8">
        <v>174.28662457985831</v>
      </c>
      <c r="H8">
        <v>180.21180268309561</v>
      </c>
      <c r="K8">
        <v>326140.83036984835</v>
      </c>
      <c r="L8">
        <f t="shared" si="0"/>
        <v>5218253.2859175736</v>
      </c>
      <c r="M8">
        <f t="shared" si="1"/>
        <v>0.90081087410303951</v>
      </c>
      <c r="P8">
        <f t="shared" si="2"/>
        <v>-0.22094178476658205</v>
      </c>
      <c r="Q8">
        <f>SUM(($O$2*C8)+($O$4*M8))</f>
        <v>6.6424770800996236E-2</v>
      </c>
      <c r="R8">
        <f t="shared" si="3"/>
        <v>0.24284213647588943</v>
      </c>
    </row>
    <row r="9" spans="1:18" x14ac:dyDescent="0.25">
      <c r="A9">
        <v>2028</v>
      </c>
      <c r="B9">
        <v>-0.50134458109134317</v>
      </c>
      <c r="C9">
        <v>-0.14215128589471032</v>
      </c>
      <c r="D9">
        <v>7.8351123232322656E-2</v>
      </c>
      <c r="F9">
        <v>168.8997571048877</v>
      </c>
      <c r="G9">
        <v>175.5657089776837</v>
      </c>
      <c r="H9">
        <v>182.23125602918691</v>
      </c>
      <c r="K9">
        <v>340709.18485625309</v>
      </c>
      <c r="L9">
        <f t="shared" si="0"/>
        <v>5451346.9577000495</v>
      </c>
      <c r="M9">
        <f t="shared" si="1"/>
        <v>0.89660924938423492</v>
      </c>
      <c r="P9">
        <f t="shared" si="2"/>
        <v>-0.22175381499622757</v>
      </c>
      <c r="Q9">
        <f>SUM(($O$2*C9)+($O$4*M9))</f>
        <v>6.5600821161078723E-2</v>
      </c>
      <c r="R9">
        <f t="shared" si="3"/>
        <v>0.24200274846270511</v>
      </c>
    </row>
    <row r="10" spans="1:18" x14ac:dyDescent="0.25">
      <c r="A10">
        <v>2029</v>
      </c>
      <c r="B10">
        <v>-0.50132943674975239</v>
      </c>
      <c r="C10">
        <v>-0.14216119136427485</v>
      </c>
      <c r="D10">
        <v>7.8356830422218429E-2</v>
      </c>
      <c r="F10">
        <v>169.4365709917702</v>
      </c>
      <c r="G10">
        <v>176.84279060750879</v>
      </c>
      <c r="H10">
        <v>184.248807812601</v>
      </c>
      <c r="K10">
        <v>355928.29181728931</v>
      </c>
      <c r="L10">
        <f t="shared" si="0"/>
        <v>5694852.669076629</v>
      </c>
      <c r="M10">
        <f t="shared" si="1"/>
        <v>0.89223973494893238</v>
      </c>
      <c r="P10">
        <f t="shared" si="2"/>
        <v>-0.22261560241001543</v>
      </c>
      <c r="Q10">
        <f>SUM(($O$2*C10)+($O$4*M10))</f>
        <v>6.4718993898366606E-2</v>
      </c>
      <c r="R10">
        <f t="shared" si="3"/>
        <v>0.24113341132756125</v>
      </c>
    </row>
    <row r="11" spans="1:18" x14ac:dyDescent="0.25">
      <c r="A11">
        <v>2030</v>
      </c>
      <c r="B11">
        <v>-0.50140138127990141</v>
      </c>
      <c r="C11">
        <v>-0.14222150207397855</v>
      </c>
      <c r="D11">
        <v>7.8329718309413085E-2</v>
      </c>
      <c r="F11">
        <v>169.97121010692351</v>
      </c>
      <c r="G11">
        <v>178.1175962602816</v>
      </c>
      <c r="H11">
        <v>186.2641848242861</v>
      </c>
      <c r="K11">
        <v>371827.21965485759</v>
      </c>
      <c r="L11">
        <f t="shared" si="0"/>
        <v>5949235.5144777214</v>
      </c>
      <c r="M11">
        <f t="shared" si="1"/>
        <v>0.88769649001073225</v>
      </c>
      <c r="P11">
        <f t="shared" si="2"/>
        <v>-0.22358180702177471</v>
      </c>
      <c r="Q11">
        <f>SUM(($O$2*C11)+($O$4*M11))</f>
        <v>6.376209634296362E-2</v>
      </c>
      <c r="R11">
        <f t="shared" si="3"/>
        <v>0.24020307264967694</v>
      </c>
    </row>
    <row r="12" spans="1:18" x14ac:dyDescent="0.25">
      <c r="A12">
        <v>2031</v>
      </c>
      <c r="B12">
        <v>-0.50149835390318587</v>
      </c>
      <c r="C12">
        <v>-0.14227762618492484</v>
      </c>
      <c r="D12">
        <v>7.8281017166140818E-2</v>
      </c>
      <c r="F12">
        <v>170.50359596872349</v>
      </c>
      <c r="G12">
        <v>179.390148659701</v>
      </c>
      <c r="H12">
        <v>188.27720737729459</v>
      </c>
      <c r="K12">
        <v>388436.33522460511</v>
      </c>
      <c r="L12">
        <f t="shared" si="0"/>
        <v>6214981.3635936817</v>
      </c>
      <c r="M12">
        <f t="shared" si="1"/>
        <v>0.88297354509118364</v>
      </c>
      <c r="P12">
        <f t="shared" si="2"/>
        <v>-0.22460397410431196</v>
      </c>
      <c r="Q12">
        <f>SUM(($O$2*C12)+($O$4*M12))</f>
        <v>6.2772608070296859E-2</v>
      </c>
      <c r="R12">
        <f t="shared" si="3"/>
        <v>0.23921952275114938</v>
      </c>
    </row>
    <row r="13" spans="1:18" x14ac:dyDescent="0.25">
      <c r="A13">
        <v>2032</v>
      </c>
      <c r="B13">
        <v>-0.50168747004255843</v>
      </c>
      <c r="C13">
        <v>-0.14236839693882536</v>
      </c>
      <c r="D13">
        <v>7.8221916414802986E-2</v>
      </c>
      <c r="F13">
        <v>171.03343965848001</v>
      </c>
      <c r="G13">
        <v>180.66026009240011</v>
      </c>
      <c r="H13">
        <v>190.28778896358281</v>
      </c>
      <c r="K13">
        <v>405787.36183643632</v>
      </c>
      <c r="L13">
        <f t="shared" si="0"/>
        <v>6492597.7893829811</v>
      </c>
      <c r="M13">
        <f t="shared" si="1"/>
        <v>0.87806480592719138</v>
      </c>
      <c r="P13">
        <f t="shared" si="2"/>
        <v>-0.22573701484860847</v>
      </c>
      <c r="Q13">
        <f>SUM(($O$2*C13)+($O$4*M13))</f>
        <v>6.1718243634378001E-2</v>
      </c>
      <c r="R13">
        <f t="shared" si="3"/>
        <v>0.23819049431728068</v>
      </c>
    </row>
    <row r="14" spans="1:18" x14ac:dyDescent="0.25">
      <c r="A14">
        <v>2033</v>
      </c>
      <c r="B14">
        <v>-0.50190690359215884</v>
      </c>
      <c r="C14">
        <v>-0.14253274268710134</v>
      </c>
      <c r="D14">
        <v>7.8139241803049028E-2</v>
      </c>
      <c r="F14">
        <v>171.56064628319811</v>
      </c>
      <c r="G14">
        <v>181.92753204941451</v>
      </c>
      <c r="H14">
        <v>192.2957334848326</v>
      </c>
      <c r="K14">
        <v>423913.43984584213</v>
      </c>
      <c r="L14">
        <f t="shared" si="0"/>
        <v>6782615.0375334751</v>
      </c>
      <c r="M14">
        <f t="shared" si="1"/>
        <v>0.87296405814468159</v>
      </c>
      <c r="P14">
        <f t="shared" si="2"/>
        <v>-0.22693271124479078</v>
      </c>
      <c r="Q14">
        <f>SUM(($O$2*C14)+($O$4*M14))</f>
        <v>6.0566617479255264E-2</v>
      </c>
      <c r="R14">
        <f t="shared" si="3"/>
        <v>0.23710420507137556</v>
      </c>
    </row>
    <row r="15" spans="1:18" x14ac:dyDescent="0.25">
      <c r="A15">
        <v>2034</v>
      </c>
      <c r="B15">
        <v>-0.50222406873045955</v>
      </c>
      <c r="C15">
        <v>-0.14269758761005236</v>
      </c>
      <c r="D15">
        <v>7.8031927694947864E-2</v>
      </c>
      <c r="F15">
        <v>172.08490977973921</v>
      </c>
      <c r="G15">
        <v>183.19196208357499</v>
      </c>
      <c r="H15">
        <v>194.3008360832286</v>
      </c>
      <c r="K15">
        <v>442849.18995177659</v>
      </c>
      <c r="L15">
        <f t="shared" si="0"/>
        <v>7085587.0392284244</v>
      </c>
      <c r="M15">
        <f t="shared" si="1"/>
        <v>0.86766497275431143</v>
      </c>
      <c r="P15">
        <f t="shared" si="2"/>
        <v>-0.22824626043350538</v>
      </c>
      <c r="Q15">
        <f>SUM(($O$2*C15)+($O$4*M15))</f>
        <v>5.9374924462820403E-2</v>
      </c>
      <c r="R15">
        <f t="shared" si="3"/>
        <v>0.2359585367068206</v>
      </c>
    </row>
    <row r="16" spans="1:18" x14ac:dyDescent="0.25">
      <c r="A16">
        <v>2035</v>
      </c>
      <c r="B16">
        <v>-0.50260969628410068</v>
      </c>
      <c r="C16">
        <v>-0.14292070558803832</v>
      </c>
      <c r="D16">
        <v>7.7874517759338263E-2</v>
      </c>
      <c r="F16">
        <v>172.60601613951289</v>
      </c>
      <c r="G16">
        <v>184.4532349809682</v>
      </c>
      <c r="H16">
        <v>196.30268033953399</v>
      </c>
      <c r="K16">
        <v>462630.77932198357</v>
      </c>
      <c r="L16">
        <f t="shared" si="0"/>
        <v>7402092.4691517372</v>
      </c>
      <c r="M16">
        <f t="shared" si="1"/>
        <v>0.86216111252622418</v>
      </c>
      <c r="P16">
        <f t="shared" si="2"/>
        <v>-0.22965553452203571</v>
      </c>
      <c r="Q16">
        <f>SUM(($O$2*C16)+($O$4*M16))</f>
        <v>5.8095658034814174E-2</v>
      </c>
      <c r="R16">
        <f t="shared" si="3"/>
        <v>0.23473183671271547</v>
      </c>
    </row>
    <row r="17" spans="1:18" x14ac:dyDescent="0.25">
      <c r="A17">
        <v>2036</v>
      </c>
      <c r="B17">
        <v>-0.50303461259499427</v>
      </c>
      <c r="C17">
        <v>-0.14316652367370458</v>
      </c>
      <c r="D17">
        <v>7.7714509045779603E-2</v>
      </c>
      <c r="F17">
        <v>173.12384299972231</v>
      </c>
      <c r="G17">
        <v>185.71122837879699</v>
      </c>
      <c r="H17">
        <v>198.3012450962751</v>
      </c>
      <c r="K17">
        <v>483295.99067206628</v>
      </c>
      <c r="L17">
        <f t="shared" si="0"/>
        <v>7732735.8507530615</v>
      </c>
      <c r="M17">
        <f t="shared" si="1"/>
        <v>0.85644593930176305</v>
      </c>
      <c r="P17">
        <f t="shared" si="2"/>
        <v>-0.2311385022156428</v>
      </c>
      <c r="Q17">
        <f>SUM(($O$2*C17)+($O$4*M17))</f>
        <v>5.6755968921388955E-2</v>
      </c>
      <c r="R17">
        <f t="shared" si="3"/>
        <v>0.23346079509697631</v>
      </c>
    </row>
    <row r="18" spans="1:18" x14ac:dyDescent="0.25">
      <c r="A18">
        <v>2037</v>
      </c>
      <c r="B18">
        <v>-0.50353442987417019</v>
      </c>
      <c r="C18">
        <v>-0.14347434322689384</v>
      </c>
      <c r="D18">
        <v>7.7501981475780787E-2</v>
      </c>
      <c r="F18">
        <v>173.6381568057036</v>
      </c>
      <c r="G18">
        <v>186.96560751707449</v>
      </c>
      <c r="H18">
        <v>200.29609438814171</v>
      </c>
      <c r="K18">
        <v>504884.2944302446</v>
      </c>
      <c r="L18">
        <f t="shared" si="0"/>
        <v>8078148.7108839136</v>
      </c>
      <c r="M18">
        <f t="shared" si="1"/>
        <v>0.85051282230058378</v>
      </c>
      <c r="P18">
        <f t="shared" si="2"/>
        <v>-0.23272497943921941</v>
      </c>
      <c r="Q18">
        <f>SUM(($O$2*C18)+($O$4*M18))</f>
        <v>5.5323089878601683E-2</v>
      </c>
      <c r="R18">
        <f t="shared" si="3"/>
        <v>0.23210414964074139</v>
      </c>
    </row>
    <row r="19" spans="1:18" x14ac:dyDescent="0.25">
      <c r="A19">
        <v>2038</v>
      </c>
      <c r="B19">
        <v>-0.50414501466103712</v>
      </c>
      <c r="C19">
        <v>-0.14380874464248083</v>
      </c>
      <c r="D19">
        <v>7.7284350054244513E-2</v>
      </c>
      <c r="F19">
        <v>174.14861236483819</v>
      </c>
      <c r="G19">
        <v>188.2162296138286</v>
      </c>
      <c r="H19">
        <v>202.2871866384848</v>
      </c>
      <c r="K19">
        <v>527436.92412563448</v>
      </c>
      <c r="L19">
        <f t="shared" si="0"/>
        <v>8438990.7860101517</v>
      </c>
      <c r="M19">
        <f t="shared" si="1"/>
        <v>0.84435504748170576</v>
      </c>
      <c r="P19">
        <f t="shared" si="2"/>
        <v>-0.23444500223248854</v>
      </c>
      <c r="Q19">
        <f>SUM(($O$2*C19)+($O$4*M19))</f>
        <v>5.3824013782356475E-2</v>
      </c>
      <c r="R19">
        <f t="shared" si="3"/>
        <v>0.23069848953973676</v>
      </c>
    </row>
    <row r="20" spans="1:18" x14ac:dyDescent="0.25">
      <c r="A20">
        <v>2039</v>
      </c>
      <c r="B20">
        <v>-0.50480530667460977</v>
      </c>
      <c r="C20">
        <v>-0.14419052869421245</v>
      </c>
      <c r="D20">
        <v>7.7011527261949431E-2</v>
      </c>
      <c r="F20">
        <v>174.65505599650811</v>
      </c>
      <c r="G20">
        <v>189.462839783118</v>
      </c>
      <c r="H20">
        <v>204.2740645507169</v>
      </c>
      <c r="K20">
        <v>550996.95514403714</v>
      </c>
      <c r="L20">
        <f t="shared" si="0"/>
        <v>8815951.2823045943</v>
      </c>
      <c r="M20">
        <f t="shared" si="1"/>
        <v>0.8379658280166461</v>
      </c>
      <c r="P20">
        <f t="shared" si="2"/>
        <v>-0.23625107973635859</v>
      </c>
      <c r="Q20">
        <f>SUM(($O$2*C20)+($O$4*M20))</f>
        <v>5.2240742647959276E-2</v>
      </c>
      <c r="R20">
        <f t="shared" si="3"/>
        <v>0.22920238741288879</v>
      </c>
    </row>
    <row r="21" spans="1:18" x14ac:dyDescent="0.25">
      <c r="A21">
        <v>2040</v>
      </c>
      <c r="B21">
        <v>-0.50555152576161655</v>
      </c>
      <c r="C21">
        <v>-0.14462189956511956</v>
      </c>
      <c r="D21">
        <v>7.6730844966365661E-2</v>
      </c>
      <c r="F21">
        <v>175.1572214292957</v>
      </c>
      <c r="G21">
        <v>190.70517175352501</v>
      </c>
      <c r="H21">
        <v>206.2566642640665</v>
      </c>
      <c r="K21">
        <v>575609.38700166484</v>
      </c>
      <c r="L21">
        <f t="shared" si="0"/>
        <v>9209750.1920266375</v>
      </c>
      <c r="M21">
        <f t="shared" si="1"/>
        <v>0.8313383159318124</v>
      </c>
      <c r="P21">
        <f t="shared" si="2"/>
        <v>-0.23817355742293078</v>
      </c>
      <c r="Q21">
        <f>SUM(($O$2*C21)+($O$4*M21))</f>
        <v>5.0570143534266837E-2</v>
      </c>
      <c r="R21">
        <f t="shared" si="3"/>
        <v>0.22765233915945501</v>
      </c>
    </row>
    <row r="22" spans="1:18" x14ac:dyDescent="0.25">
      <c r="A22">
        <v>2041</v>
      </c>
      <c r="B22">
        <v>-0.50638774361183958</v>
      </c>
      <c r="C22">
        <v>-0.14510517471610479</v>
      </c>
      <c r="D22">
        <v>7.6416438435725847E-2</v>
      </c>
      <c r="F22">
        <v>175.6548304977299</v>
      </c>
      <c r="G22">
        <v>191.94294735957871</v>
      </c>
      <c r="H22">
        <v>208.23470761306291</v>
      </c>
      <c r="K22">
        <v>601321.2292939435</v>
      </c>
      <c r="L22">
        <f t="shared" si="0"/>
        <v>9621139.668703096</v>
      </c>
      <c r="M22">
        <f t="shared" si="1"/>
        <v>0.8244656149757229</v>
      </c>
      <c r="P22">
        <f t="shared" si="2"/>
        <v>-0.24021707189432712</v>
      </c>
      <c r="Q22">
        <f>SUM(($O$2*C22)+($O$4*M22))</f>
        <v>4.8808983222260738E-2</v>
      </c>
      <c r="R22">
        <f t="shared" si="3"/>
        <v>0.22602627374372525</v>
      </c>
    </row>
    <row r="23" spans="1:18" x14ac:dyDescent="0.25">
      <c r="A23">
        <v>2042</v>
      </c>
      <c r="B23">
        <v>-0.50735076898345222</v>
      </c>
      <c r="C23">
        <v>-0.14564279149590165</v>
      </c>
      <c r="D23">
        <v>7.6066738938915496E-2</v>
      </c>
      <c r="F23">
        <v>176.14749140566909</v>
      </c>
      <c r="G23">
        <v>193.1758760104606</v>
      </c>
      <c r="H23">
        <v>210.20790400688739</v>
      </c>
      <c r="K23">
        <v>628181.5914835555</v>
      </c>
      <c r="L23">
        <f t="shared" si="0"/>
        <v>10050905.463736888</v>
      </c>
      <c r="M23">
        <f t="shared" si="1"/>
        <v>0.81734079476431409</v>
      </c>
      <c r="P23">
        <f t="shared" si="2"/>
        <v>-0.24241245623389895</v>
      </c>
      <c r="Q23">
        <f>SUM(($O$2*C23)+($O$4*M23))</f>
        <v>4.695392575614149E-2</v>
      </c>
      <c r="R23">
        <f t="shared" si="3"/>
        <v>0.22432155010399521</v>
      </c>
    </row>
    <row r="24" spans="1:18" x14ac:dyDescent="0.25">
      <c r="A24">
        <v>2043</v>
      </c>
      <c r="B24">
        <v>-0.50841269853279514</v>
      </c>
      <c r="C24">
        <v>-0.14623731420773328</v>
      </c>
      <c r="D24">
        <v>7.5667870337792972E-2</v>
      </c>
      <c r="F24">
        <v>176.6349005819205</v>
      </c>
      <c r="G24">
        <v>194.40365413497781</v>
      </c>
      <c r="H24">
        <v>212.17584866902399</v>
      </c>
      <c r="K24">
        <v>656241.77669921308</v>
      </c>
      <c r="L24">
        <f t="shared" si="0"/>
        <v>10499868.427187409</v>
      </c>
      <c r="M24">
        <f t="shared" si="1"/>
        <v>0.80995690625448702</v>
      </c>
      <c r="P24">
        <f t="shared" si="2"/>
        <v>-0.24473877757533874</v>
      </c>
      <c r="Q24">
        <f>SUM(($O$2*C24)+($O$4*M24))</f>
        <v>4.5001529884710775E-2</v>
      </c>
      <c r="R24">
        <f t="shared" si="3"/>
        <v>0.22252567752113178</v>
      </c>
    </row>
    <row r="25" spans="1:18" x14ac:dyDescent="0.25">
      <c r="A25">
        <v>2044</v>
      </c>
      <c r="B25">
        <v>-0.50957831783258523</v>
      </c>
      <c r="C25">
        <v>-0.14692909382727512</v>
      </c>
      <c r="D25">
        <v>7.523030537548904E-2</v>
      </c>
      <c r="F25">
        <v>177.11674089509759</v>
      </c>
      <c r="G25">
        <v>195.62576219109761</v>
      </c>
      <c r="H25">
        <v>214.13822446808649</v>
      </c>
      <c r="K25">
        <v>685555.37972432515</v>
      </c>
      <c r="L25">
        <f t="shared" si="0"/>
        <v>10968886.075589202</v>
      </c>
      <c r="M25">
        <f t="shared" si="1"/>
        <v>0.80230699859206511</v>
      </c>
      <c r="P25">
        <f t="shared" si="2"/>
        <v>-0.24720125454765515</v>
      </c>
      <c r="Q25">
        <f>SUM(($O$2*C25)+($O$4*M25))</f>
        <v>4.2918124656592921E-2</v>
      </c>
      <c r="R25">
        <f t="shared" si="3"/>
        <v>0.22064564401880427</v>
      </c>
    </row>
    <row r="26" spans="1:18" x14ac:dyDescent="0.25">
      <c r="A26">
        <v>2045</v>
      </c>
      <c r="B26">
        <v>-0.51082000823235363</v>
      </c>
      <c r="C26">
        <v>-0.14764571453754019</v>
      </c>
      <c r="D26">
        <v>7.4752219625043193E-2</v>
      </c>
      <c r="F26">
        <v>177.59278225322501</v>
      </c>
      <c r="G26">
        <v>196.84207129216759</v>
      </c>
      <c r="H26">
        <v>216.094700106776</v>
      </c>
      <c r="K26">
        <v>716178.3893627075</v>
      </c>
      <c r="L26">
        <f t="shared" si="0"/>
        <v>11458854.22980332</v>
      </c>
      <c r="M26">
        <f t="shared" si="1"/>
        <v>0.79438413737543512</v>
      </c>
      <c r="P26">
        <f t="shared" si="2"/>
        <v>-0.24977917911079589</v>
      </c>
      <c r="Q26">
        <f>SUM(($O$2*C26)+($O$4*M26))</f>
        <v>4.0760255845054869E-2</v>
      </c>
      <c r="R26">
        <f t="shared" si="3"/>
        <v>0.21867860317512158</v>
      </c>
    </row>
    <row r="27" spans="1:18" x14ac:dyDescent="0.25">
      <c r="A27">
        <v>2046</v>
      </c>
      <c r="B27">
        <v>-0.51217565238734342</v>
      </c>
      <c r="C27">
        <v>-0.1484466547242648</v>
      </c>
      <c r="D27">
        <v>7.4231694402459053E-2</v>
      </c>
      <c r="F27">
        <v>178.0626785603157</v>
      </c>
      <c r="G27">
        <v>198.05213413687781</v>
      </c>
      <c r="H27">
        <v>218.0449294891055</v>
      </c>
      <c r="K27">
        <v>748169.29537685635</v>
      </c>
      <c r="L27">
        <f t="shared" si="0"/>
        <v>11970708.726029702</v>
      </c>
      <c r="M27">
        <f t="shared" si="1"/>
        <v>0.78618142437019556</v>
      </c>
      <c r="P27">
        <f t="shared" si="2"/>
        <v>-0.25250423703583563</v>
      </c>
      <c r="Q27">
        <f>SUM(($O$2*C27)+($O$4*M27))</f>
        <v>3.8478961094627284E-2</v>
      </c>
      <c r="R27">
        <f t="shared" si="3"/>
        <v>0.21662164039600637</v>
      </c>
    </row>
    <row r="28" spans="1:18" x14ac:dyDescent="0.25">
      <c r="A28">
        <v>2047</v>
      </c>
      <c r="B28">
        <v>-0.51365086761751744</v>
      </c>
      <c r="C28">
        <v>-0.14931624825707032</v>
      </c>
      <c r="D28">
        <v>7.3678992125431456E-2</v>
      </c>
      <c r="F28">
        <v>178.52606826065301</v>
      </c>
      <c r="G28">
        <v>199.2555891695113</v>
      </c>
      <c r="H28">
        <v>219.98865226468169</v>
      </c>
      <c r="K28">
        <v>781589.20020304259</v>
      </c>
      <c r="L28">
        <f t="shared" si="0"/>
        <v>12505427.203248682</v>
      </c>
      <c r="M28">
        <f t="shared" si="1"/>
        <v>0.77769201870311944</v>
      </c>
      <c r="P28">
        <f t="shared" si="2"/>
        <v>-0.25538229035339011</v>
      </c>
      <c r="Q28">
        <f>SUM(($O$2*C28)+($O$4*M28))</f>
        <v>3.6085405134967621E-2</v>
      </c>
      <c r="R28">
        <f t="shared" si="3"/>
        <v>0.21448159744096906</v>
      </c>
    </row>
    <row r="29" spans="1:18" x14ac:dyDescent="0.25">
      <c r="A29">
        <v>2048</v>
      </c>
      <c r="B29">
        <v>-0.51525159091065365</v>
      </c>
      <c r="C29">
        <v>-0.1502388906295509</v>
      </c>
      <c r="D29">
        <v>7.3030550764371982E-2</v>
      </c>
      <c r="F29">
        <v>178.98257364822169</v>
      </c>
      <c r="G29">
        <v>200.45215988937619</v>
      </c>
      <c r="H29">
        <v>221.9250859061965</v>
      </c>
      <c r="K29">
        <v>816501.93565659237</v>
      </c>
      <c r="L29">
        <f t="shared" si="0"/>
        <v>13064030.970505476</v>
      </c>
      <c r="M29">
        <f t="shared" si="1"/>
        <v>0.76890915955555428</v>
      </c>
      <c r="P29">
        <f t="shared" si="2"/>
        <v>-0.25841944081741208</v>
      </c>
      <c r="Q29">
        <f>SUM(($O$2*C29)+($O$4*M29))</f>
        <v>3.3590719407470132E-2</v>
      </c>
      <c r="R29">
        <f t="shared" si="3"/>
        <v>0.21220627252260846</v>
      </c>
    </row>
    <row r="30" spans="1:18" x14ac:dyDescent="0.25">
      <c r="A30">
        <v>2049</v>
      </c>
      <c r="B30">
        <v>-0.51698410057960309</v>
      </c>
      <c r="C30">
        <v>-0.15123696444610588</v>
      </c>
      <c r="D30">
        <v>7.2345500558621725E-2</v>
      </c>
      <c r="F30">
        <v>179.43180014529139</v>
      </c>
      <c r="G30">
        <v>201.6414517187421</v>
      </c>
      <c r="H30">
        <v>223.8539370412426</v>
      </c>
      <c r="K30">
        <v>852974.18485026632</v>
      </c>
      <c r="L30">
        <f t="shared" si="0"/>
        <v>13647586.957604263</v>
      </c>
      <c r="M30">
        <f t="shared" si="1"/>
        <v>0.75982619036697308</v>
      </c>
      <c r="P30">
        <f t="shared" si="2"/>
        <v>-0.26162204239028786</v>
      </c>
      <c r="Q30">
        <f>SUM(($O$2*C30)+($O$4*M30))</f>
        <v>3.0975666516509917E-2</v>
      </c>
      <c r="R30">
        <f t="shared" si="3"/>
        <v>0.209841638520292</v>
      </c>
    </row>
    <row r="31" spans="1:18" x14ac:dyDescent="0.25">
      <c r="A31">
        <v>2050</v>
      </c>
      <c r="B31">
        <v>-0.51885503970469637</v>
      </c>
      <c r="C31">
        <v>-0.15235217743363427</v>
      </c>
      <c r="D31">
        <v>7.1633868051044769E-2</v>
      </c>
      <c r="F31">
        <v>179.8733355487758</v>
      </c>
      <c r="G31">
        <v>202.8228500438764</v>
      </c>
      <c r="H31">
        <v>225.77499587738041</v>
      </c>
      <c r="K31">
        <v>891075.6095586021</v>
      </c>
      <c r="L31">
        <f t="shared" si="0"/>
        <v>14257209.752937634</v>
      </c>
      <c r="M31">
        <f t="shared" si="1"/>
        <v>0.75043658454873008</v>
      </c>
      <c r="P31">
        <f t="shared" si="2"/>
        <v>-0.26499671485401111</v>
      </c>
      <c r="Q31">
        <f>SUM(($O$2*C31)+($O$4*M31))</f>
        <v>2.8205574962838598E-2</v>
      </c>
      <c r="R31">
        <f t="shared" si="3"/>
        <v>0.20739441135058184</v>
      </c>
    </row>
    <row r="32" spans="1:18" x14ac:dyDescent="0.25">
      <c r="A32">
        <v>2051</v>
      </c>
      <c r="B32">
        <v>-0.52093765326135399</v>
      </c>
      <c r="C32">
        <v>-0.15351249209789911</v>
      </c>
      <c r="D32">
        <v>7.0880930574419757E-2</v>
      </c>
      <c r="F32">
        <v>180.30654683228099</v>
      </c>
      <c r="G32">
        <v>203.9961266596778</v>
      </c>
      <c r="H32">
        <v>227.6879330041852</v>
      </c>
      <c r="K32">
        <v>930878.98327147856</v>
      </c>
      <c r="L32">
        <f t="shared" si="0"/>
        <v>14894063.732343655</v>
      </c>
      <c r="M32">
        <f t="shared" si="1"/>
        <v>0.7407339726960871</v>
      </c>
      <c r="P32">
        <f t="shared" si="2"/>
        <v>-0.26860332806986581</v>
      </c>
      <c r="Q32">
        <f>SUM(($O$2*C32)+($O$4*M32))</f>
        <v>2.5336800860898123E-2</v>
      </c>
      <c r="R32">
        <f t="shared" si="3"/>
        <v>0.20485153899875322</v>
      </c>
    </row>
    <row r="33" spans="1:18" x14ac:dyDescent="0.25">
      <c r="A33">
        <v>2052</v>
      </c>
      <c r="B33">
        <v>-0.5231071578098373</v>
      </c>
      <c r="C33">
        <v>-0.15475996958492941</v>
      </c>
      <c r="D33">
        <v>7.0071761075525957E-2</v>
      </c>
      <c r="F33">
        <v>180.73118655557059</v>
      </c>
      <c r="G33">
        <v>205.1608317152637</v>
      </c>
      <c r="H33">
        <v>229.59229857077449</v>
      </c>
      <c r="K33">
        <v>972460.33019104111</v>
      </c>
      <c r="L33">
        <f t="shared" si="0"/>
        <v>15559365.283056658</v>
      </c>
      <c r="M33">
        <f t="shared" si="1"/>
        <v>0.73071217127327059</v>
      </c>
      <c r="P33">
        <f t="shared" si="2"/>
        <v>-0.27234329199321572</v>
      </c>
      <c r="Q33">
        <f>SUM(($O$2*C33)+($O$4*M33))</f>
        <v>2.2334458586710584E-2</v>
      </c>
      <c r="R33">
        <f t="shared" si="3"/>
        <v>0.20219984311507488</v>
      </c>
    </row>
    <row r="34" spans="1:18" x14ac:dyDescent="0.25">
      <c r="A34">
        <v>2053</v>
      </c>
      <c r="B34">
        <v>-0.52543748902133081</v>
      </c>
      <c r="C34">
        <v>-0.15609896629759884</v>
      </c>
      <c r="D34">
        <v>6.919120696426001E-2</v>
      </c>
      <c r="F34">
        <v>181.14678477341479</v>
      </c>
      <c r="G34">
        <v>206.31649526540409</v>
      </c>
      <c r="H34">
        <v>231.48752142659509</v>
      </c>
      <c r="K34">
        <v>1015899.0704374668</v>
      </c>
      <c r="L34">
        <f t="shared" si="0"/>
        <v>16254385.126999469</v>
      </c>
      <c r="M34">
        <f t="shared" si="1"/>
        <v>0.72036521273167053</v>
      </c>
      <c r="P34">
        <f t="shared" si="2"/>
        <v>-0.2762769486707306</v>
      </c>
      <c r="Q34">
        <f>SUM(($O$2*C34)+($O$4*M34))</f>
        <v>1.9193869508255024E-2</v>
      </c>
      <c r="R34">
        <f t="shared" si="3"/>
        <v>0.19942600811774211</v>
      </c>
    </row>
    <row r="35" spans="1:18" x14ac:dyDescent="0.25">
      <c r="A35">
        <v>2054</v>
      </c>
      <c r="B35">
        <v>-0.52793702658641661</v>
      </c>
      <c r="C35">
        <v>-0.15753408756181014</v>
      </c>
      <c r="D35">
        <v>6.8236289169483183E-2</v>
      </c>
      <c r="F35">
        <v>181.55285054864379</v>
      </c>
      <c r="G35">
        <v>207.46262637292941</v>
      </c>
      <c r="H35">
        <v>233.37300942915419</v>
      </c>
      <c r="K35">
        <v>1061278.1717409086</v>
      </c>
      <c r="L35">
        <f t="shared" si="0"/>
        <v>16980450.747854538</v>
      </c>
      <c r="M35">
        <f t="shared" si="1"/>
        <v>0.7096873770053248</v>
      </c>
      <c r="P35">
        <f t="shared" si="2"/>
        <v>-0.2804121458680684</v>
      </c>
      <c r="Q35">
        <f>SUM(($O$2*C35)+($O$4*M35))</f>
        <v>1.5910205351616857E-2</v>
      </c>
      <c r="R35">
        <f t="shared" si="3"/>
        <v>0.19652650673665151</v>
      </c>
    </row>
    <row r="36" spans="1:18" x14ac:dyDescent="0.25">
      <c r="A36">
        <v>2055</v>
      </c>
      <c r="B36">
        <v>-0.53061466594696149</v>
      </c>
      <c r="C36">
        <v>-0.15907020453826887</v>
      </c>
      <c r="D36">
        <v>6.7228761796551906E-2</v>
      </c>
      <c r="F36">
        <v>181.94887101446099</v>
      </c>
      <c r="G36">
        <v>208.59871217104279</v>
      </c>
      <c r="H36">
        <v>235.2483509169783</v>
      </c>
      <c r="K36">
        <v>1108684.3079093609</v>
      </c>
      <c r="L36">
        <f t="shared" si="0"/>
        <v>17738948.926549774</v>
      </c>
      <c r="M36">
        <f t="shared" si="1"/>
        <v>0.69867322431057144</v>
      </c>
      <c r="P36">
        <f t="shared" si="2"/>
        <v>-0.28475708789545495</v>
      </c>
      <c r="Q36">
        <f>SUM(($O$2*C36)+($O$4*M36))</f>
        <v>1.2478481231499194E-2</v>
      </c>
      <c r="R36">
        <f t="shared" si="3"/>
        <v>0.1935176542993558</v>
      </c>
    </row>
    <row r="37" spans="1:18" x14ac:dyDescent="0.25">
      <c r="A37">
        <v>2056</v>
      </c>
      <c r="B37">
        <v>-0.53347985696873523</v>
      </c>
      <c r="C37">
        <v>-0.16071247253088614</v>
      </c>
      <c r="D37">
        <v>6.6165464491776765E-2</v>
      </c>
      <c r="F37">
        <v>182.33431039487041</v>
      </c>
      <c r="G37">
        <v>209.72421688374851</v>
      </c>
      <c r="H37">
        <v>237.11311131939451</v>
      </c>
      <c r="K37">
        <v>1158208.0243751027</v>
      </c>
      <c r="L37">
        <f t="shared" si="0"/>
        <v>18531328.390001643</v>
      </c>
      <c r="M37">
        <f t="shared" si="1"/>
        <v>0.68731762915828765</v>
      </c>
      <c r="P37">
        <f t="shared" si="2"/>
        <v>-0.2893203597433307</v>
      </c>
      <c r="Q37">
        <f>SUM(($O$2*C37)+($O$4*M37))</f>
        <v>8.8935478069486207E-3</v>
      </c>
      <c r="R37">
        <f t="shared" si="3"/>
        <v>0.19039589742507895</v>
      </c>
    </row>
    <row r="38" spans="1:18" x14ac:dyDescent="0.25">
      <c r="A38">
        <v>2057</v>
      </c>
      <c r="B38">
        <v>-0.5365426461684164</v>
      </c>
      <c r="C38">
        <v>-0.16248569138750452</v>
      </c>
      <c r="D38">
        <v>6.5030553602684449E-2</v>
      </c>
      <c r="F38">
        <v>182.70860898134771</v>
      </c>
      <c r="G38">
        <v>210.83847959719881</v>
      </c>
      <c r="H38">
        <v>238.9667309278787</v>
      </c>
      <c r="K38">
        <v>1209943.9111359247</v>
      </c>
      <c r="L38">
        <f t="shared" si="0"/>
        <v>19359102.578174796</v>
      </c>
      <c r="M38">
        <f t="shared" si="1"/>
        <v>0.67561581546752225</v>
      </c>
      <c r="P38">
        <f t="shared" si="2"/>
        <v>-0.29411095384122865</v>
      </c>
      <c r="Q38">
        <f>SUM(($O$2*C38)+($O$4*M38))</f>
        <v>5.1346099835008208E-3</v>
      </c>
      <c r="R38">
        <f t="shared" si="3"/>
        <v>0.187147605975652</v>
      </c>
    </row>
    <row r="39" spans="1:18" x14ac:dyDescent="0.25">
      <c r="A39">
        <v>2058</v>
      </c>
      <c r="B39">
        <v>-0.53981372288566032</v>
      </c>
      <c r="C39">
        <v>-0.16435702711942313</v>
      </c>
      <c r="D39">
        <v>6.3820416685112361E-2</v>
      </c>
      <c r="F39">
        <v>183.07118206380059</v>
      </c>
      <c r="G39">
        <v>211.94101680662479</v>
      </c>
      <c r="H39">
        <v>240.80862503233851</v>
      </c>
      <c r="K39">
        <v>1263990.7834214524</v>
      </c>
      <c r="L39">
        <f t="shared" si="0"/>
        <v>20223852.534743238</v>
      </c>
      <c r="M39">
        <f t="shared" si="1"/>
        <v>0.66356339264874598</v>
      </c>
      <c r="P39">
        <f t="shared" si="2"/>
        <v>-0.29913829977877904</v>
      </c>
      <c r="Q39">
        <f>SUM(($O$2*C39)+($O$4*M39))</f>
        <v>1.2270568342106769E-3</v>
      </c>
      <c r="R39">
        <f t="shared" si="3"/>
        <v>0.18376901187783909</v>
      </c>
    </row>
    <row r="40" spans="1:18" x14ac:dyDescent="0.25">
      <c r="A40">
        <v>2059</v>
      </c>
      <c r="B40">
        <v>-0.54333855880488591</v>
      </c>
      <c r="C40">
        <v>-0.16637136597818017</v>
      </c>
      <c r="D40">
        <v>6.2531233771569689E-2</v>
      </c>
      <c r="F40">
        <v>183.42131760845271</v>
      </c>
      <c r="G40">
        <v>213.03111647824991</v>
      </c>
      <c r="H40">
        <v>242.63818280432059</v>
      </c>
      <c r="K40">
        <v>1320451.8704296332</v>
      </c>
      <c r="L40">
        <f t="shared" si="0"/>
        <v>21127229.926874131</v>
      </c>
      <c r="M40">
        <f t="shared" si="1"/>
        <v>0.65115639250350432</v>
      </c>
      <c r="P40">
        <f t="shared" si="2"/>
        <v>-0.30443956854320786</v>
      </c>
      <c r="Q40">
        <f>SUM(($O$2*C40)+($O$4*M40))</f>
        <v>-2.8658142818432653E-3</v>
      </c>
      <c r="R40">
        <f t="shared" si="3"/>
        <v>0.18025626551795662</v>
      </c>
    </row>
    <row r="41" spans="1:18" x14ac:dyDescent="0.25">
      <c r="A41">
        <v>2060</v>
      </c>
      <c r="B41">
        <v>-0.54706127219028933</v>
      </c>
      <c r="C41">
        <v>-0.16851588888582505</v>
      </c>
      <c r="D41">
        <v>6.114634808899904E-2</v>
      </c>
      <c r="F41">
        <v>183.7584787071344</v>
      </c>
      <c r="G41">
        <v>214.10814049858149</v>
      </c>
      <c r="H41">
        <v>244.45466492500921</v>
      </c>
      <c r="K41">
        <v>1379435.0124938763</v>
      </c>
      <c r="L41">
        <f t="shared" si="0"/>
        <v>22070960.19990202</v>
      </c>
      <c r="M41">
        <f t="shared" si="1"/>
        <v>0.63839130676519829</v>
      </c>
      <c r="P41">
        <f t="shared" si="2"/>
        <v>-0.3099707563991918</v>
      </c>
      <c r="Q41">
        <f>SUM(($O$2*C41)+($O$4*M41))</f>
        <v>-7.1344497556203867E-3</v>
      </c>
      <c r="R41">
        <f t="shared" si="3"/>
        <v>0.17659533982423892</v>
      </c>
    </row>
    <row r="42" spans="1:18" x14ac:dyDescent="0.25">
      <c r="A42">
        <v>2061</v>
      </c>
      <c r="B42">
        <v>-0.55102873987131884</v>
      </c>
      <c r="C42">
        <v>-0.17077790230440373</v>
      </c>
      <c r="D42">
        <v>5.968667187925935E-2</v>
      </c>
      <c r="F42">
        <v>184.08199874252071</v>
      </c>
      <c r="G42">
        <v>215.1715234556176</v>
      </c>
      <c r="H42">
        <v>246.25750598240239</v>
      </c>
      <c r="K42">
        <v>1441052.8670574392</v>
      </c>
      <c r="L42">
        <f t="shared" si="0"/>
        <v>23056845.872919027</v>
      </c>
      <c r="M42">
        <f t="shared" si="1"/>
        <v>0.62526512508325038</v>
      </c>
      <c r="P42">
        <f t="shared" si="2"/>
        <v>-0.31576996688040504</v>
      </c>
      <c r="Q42">
        <f>SUM(($O$2*C42)+($O$4*M42))</f>
        <v>-1.156929682687291E-2</v>
      </c>
      <c r="R42">
        <f t="shared" si="3"/>
        <v>0.17280236252005757</v>
      </c>
    </row>
    <row r="43" spans="1:18" x14ac:dyDescent="0.25">
      <c r="A43">
        <v>2062</v>
      </c>
      <c r="B43">
        <v>-0.55525478048603227</v>
      </c>
      <c r="C43">
        <v>-0.17320391907148294</v>
      </c>
      <c r="D43">
        <v>5.8135094342040082E-2</v>
      </c>
      <c r="F43">
        <v>184.391181320219</v>
      </c>
      <c r="G43">
        <v>216.22046774964249</v>
      </c>
      <c r="H43">
        <v>248.0460095821075</v>
      </c>
      <c r="K43">
        <v>1505423.1238484567</v>
      </c>
      <c r="L43">
        <f t="shared" si="0"/>
        <v>24086769.981575307</v>
      </c>
      <c r="M43">
        <f t="shared" si="1"/>
        <v>0.61177537323033282</v>
      </c>
      <c r="P43">
        <f t="shared" si="2"/>
        <v>-0.32184874974275923</v>
      </c>
      <c r="Q43">
        <f>SUM(($O$2*C43)+($O$4*M43))</f>
        <v>-1.620806061111979E-2</v>
      </c>
      <c r="R43">
        <f t="shared" si="3"/>
        <v>0.16886315011969863</v>
      </c>
    </row>
    <row r="44" spans="1:18" x14ac:dyDescent="0.25">
      <c r="A44">
        <v>2063</v>
      </c>
      <c r="B44">
        <v>-0.55975416320198501</v>
      </c>
      <c r="C44">
        <v>-0.17576243616784321</v>
      </c>
      <c r="D44">
        <v>5.6474070179869169E-2</v>
      </c>
      <c r="F44">
        <v>184.6852989386602</v>
      </c>
      <c r="G44">
        <v>217.2543470844104</v>
      </c>
      <c r="H44">
        <v>249.81934701723239</v>
      </c>
      <c r="K44">
        <v>1572668.7296666063</v>
      </c>
      <c r="L44">
        <f t="shared" si="0"/>
        <v>25162699.674665701</v>
      </c>
      <c r="M44">
        <f t="shared" si="1"/>
        <v>0.5979201512899468</v>
      </c>
      <c r="P44">
        <f t="shared" si="2"/>
        <v>-0.32821930030359869</v>
      </c>
      <c r="Q44">
        <f>SUM(($O$2*C44)+($O$4*M44))</f>
        <v>-2.1025918676285199E-2</v>
      </c>
      <c r="R44">
        <f t="shared" si="3"/>
        <v>0.1647632864018847</v>
      </c>
    </row>
    <row r="45" spans="1:18" x14ac:dyDescent="0.25">
      <c r="A45">
        <v>2064</v>
      </c>
      <c r="B45">
        <v>-0.56454268915124584</v>
      </c>
      <c r="C45">
        <v>-0.17848138216012535</v>
      </c>
      <c r="D45">
        <v>5.4711149673059969E-2</v>
      </c>
      <c r="F45">
        <v>184.9635915995753</v>
      </c>
      <c r="G45">
        <v>218.27240146165209</v>
      </c>
      <c r="H45">
        <v>251.57675828950801</v>
      </c>
      <c r="K45">
        <v>1642918.1232107556</v>
      </c>
      <c r="L45">
        <f t="shared" si="0"/>
        <v>26286689.97137209</v>
      </c>
      <c r="M45">
        <f t="shared" si="1"/>
        <v>0.58369817155978954</v>
      </c>
      <c r="P45">
        <f t="shared" si="2"/>
        <v>-0.33489451700903883</v>
      </c>
      <c r="Q45">
        <f>SUM(($O$2*C45)+($O$4*M45))</f>
        <v>-2.6045471416142385E-2</v>
      </c>
      <c r="R45">
        <f t="shared" si="3"/>
        <v>0.1605085540504059</v>
      </c>
    </row>
    <row r="46" spans="1:18" x14ac:dyDescent="0.25">
      <c r="A46">
        <v>2065</v>
      </c>
      <c r="B46">
        <v>-0.56963728145167891</v>
      </c>
      <c r="C46">
        <v>-0.18136960855135398</v>
      </c>
      <c r="D46">
        <v>5.2853754598969765E-2</v>
      </c>
      <c r="F46">
        <v>185.22526535640301</v>
      </c>
      <c r="G46">
        <v>219.2738369348065</v>
      </c>
      <c r="H46">
        <v>253.3175506576961</v>
      </c>
      <c r="K46">
        <v>1716305.4803960889</v>
      </c>
      <c r="L46">
        <f t="shared" si="0"/>
        <v>27460887.686337423</v>
      </c>
      <c r="M46">
        <f t="shared" si="1"/>
        <v>0.56910879588545393</v>
      </c>
      <c r="P46">
        <f t="shared" si="2"/>
        <v>-0.34188806598425237</v>
      </c>
      <c r="Q46">
        <f>SUM(($O$2*C46)+($O$4*M46))</f>
        <v>-3.1273927663992382E-2</v>
      </c>
      <c r="R46">
        <f t="shared" si="3"/>
        <v>0.15610476285626662</v>
      </c>
    </row>
    <row r="47" spans="1:18" x14ac:dyDescent="0.25">
      <c r="A47">
        <v>2066</v>
      </c>
      <c r="B47">
        <v>-0.57505608489516369</v>
      </c>
      <c r="C47">
        <v>-0.18449678890996218</v>
      </c>
      <c r="D47">
        <v>5.0883398684902242E-2</v>
      </c>
      <c r="F47">
        <v>185.46949079785679</v>
      </c>
      <c r="G47">
        <v>220.25752047661729</v>
      </c>
      <c r="H47">
        <v>255.04089471051029</v>
      </c>
      <c r="K47">
        <v>1792970.9706292944</v>
      </c>
      <c r="L47">
        <f t="shared" si="0"/>
        <v>28687535.53006871</v>
      </c>
      <c r="M47">
        <f t="shared" si="1"/>
        <v>0.55415207211943729</v>
      </c>
      <c r="P47">
        <f t="shared" si="2"/>
        <v>-0.3492144534922435</v>
      </c>
      <c r="Q47">
        <f>SUM(($O$2*C47)+($O$4*M47))</f>
        <v>-3.6767016704082278E-2</v>
      </c>
      <c r="R47">
        <f t="shared" si="3"/>
        <v>0.15153713337180927</v>
      </c>
    </row>
    <row r="48" spans="1:18" x14ac:dyDescent="0.25">
      <c r="A48">
        <v>2067</v>
      </c>
      <c r="B48">
        <v>-0.58081857654175117</v>
      </c>
      <c r="C48">
        <v>-0.18777303871681095</v>
      </c>
      <c r="D48">
        <v>4.8781025870285828E-2</v>
      </c>
      <c r="F48">
        <v>185.69540146375431</v>
      </c>
      <c r="G48">
        <v>221.22278803754861</v>
      </c>
      <c r="H48">
        <v>256.74582278244509</v>
      </c>
      <c r="K48">
        <v>1873061.0245312843</v>
      </c>
      <c r="L48">
        <f t="shared" si="0"/>
        <v>29968976.39250055</v>
      </c>
      <c r="M48">
        <f t="shared" si="1"/>
        <v>0.53882876938269375</v>
      </c>
      <c r="P48">
        <f t="shared" si="2"/>
        <v>-0.35688910735686219</v>
      </c>
      <c r="Q48">
        <f>SUM(($O$2*C48)+($O$4*M48))</f>
        <v>-4.245267709691003E-2</v>
      </c>
      <c r="R48">
        <f t="shared" si="3"/>
        <v>0.14679057457276742</v>
      </c>
    </row>
    <row r="49" spans="1:18" x14ac:dyDescent="0.25">
      <c r="A49">
        <v>2068</v>
      </c>
      <c r="B49">
        <v>-0.58698173280905586</v>
      </c>
      <c r="C49">
        <v>-0.191289703731992</v>
      </c>
      <c r="D49">
        <v>4.6565979200991689E-2</v>
      </c>
      <c r="F49">
        <v>185.90199098476049</v>
      </c>
      <c r="G49">
        <v>222.16853204294219</v>
      </c>
      <c r="H49">
        <v>258.43153091481179</v>
      </c>
      <c r="K49">
        <v>1956728.6136187839</v>
      </c>
      <c r="L49">
        <f t="shared" si="0"/>
        <v>31307657.817900546</v>
      </c>
      <c r="M49">
        <f t="shared" si="1"/>
        <v>0.52314041179047643</v>
      </c>
      <c r="P49">
        <f t="shared" si="2"/>
        <v>-0.36495730388914943</v>
      </c>
      <c r="Q49">
        <f>SUM(($O$2*C49)+($O$4*M49))</f>
        <v>-4.8403680627498336E-2</v>
      </c>
      <c r="R49">
        <f t="shared" si="3"/>
        <v>0.14188086571888864</v>
      </c>
    </row>
    <row r="50" spans="1:18" x14ac:dyDescent="0.25">
      <c r="A50">
        <v>2069</v>
      </c>
      <c r="B50">
        <v>-0.59349628623134254</v>
      </c>
      <c r="C50">
        <v>-0.19497731259155793</v>
      </c>
      <c r="D50">
        <v>4.4218450267663779E-2</v>
      </c>
      <c r="F50">
        <v>186.08841496949961</v>
      </c>
      <c r="G50">
        <v>223.09400930674551</v>
      </c>
      <c r="H50">
        <v>260.09707351091129</v>
      </c>
      <c r="K50">
        <v>2044133.5424790052</v>
      </c>
      <c r="L50">
        <f t="shared" si="0"/>
        <v>32706136.679664083</v>
      </c>
      <c r="M50">
        <f t="shared" si="1"/>
        <v>0.50708931029146642</v>
      </c>
      <c r="P50">
        <f t="shared" si="2"/>
        <v>-0.37337916692678075</v>
      </c>
      <c r="Q50">
        <f>SUM(($O$2*C50)+($O$4*M50))</f>
        <v>-5.4563988014953074E-2</v>
      </c>
      <c r="R50">
        <f t="shared" si="3"/>
        <v>0.13679262227242431</v>
      </c>
    </row>
    <row r="51" spans="1:18" x14ac:dyDescent="0.25">
      <c r="A51">
        <v>2070</v>
      </c>
      <c r="B51">
        <v>-0.60042227369191825</v>
      </c>
      <c r="C51">
        <v>-0.19886800671446719</v>
      </c>
      <c r="D51">
        <v>4.1731070439515169E-2</v>
      </c>
      <c r="F51">
        <v>186.25368558250139</v>
      </c>
      <c r="G51">
        <v>223.99833319881151</v>
      </c>
      <c r="H51">
        <v>261.74146273527361</v>
      </c>
      <c r="K51">
        <v>2135442.7539954334</v>
      </c>
      <c r="L51">
        <f t="shared" si="0"/>
        <v>34167084.063926935</v>
      </c>
      <c r="M51">
        <f t="shared" si="1"/>
        <v>0.49067859225967442</v>
      </c>
      <c r="P51">
        <f t="shared" si="2"/>
        <v>-0.38220210050159975</v>
      </c>
      <c r="Q51">
        <f>SUM(($O$2*C51)+($O$4*M51))</f>
        <v>-6.0958686919638877E-2</v>
      </c>
      <c r="R51">
        <f t="shared" si="3"/>
        <v>0.13152057480354704</v>
      </c>
    </row>
    <row r="52" spans="1:18" x14ac:dyDescent="0.25">
      <c r="A52">
        <v>2071</v>
      </c>
      <c r="B52">
        <v>-0.60778588148946666</v>
      </c>
      <c r="C52">
        <v>-0.2029952792264495</v>
      </c>
      <c r="D52">
        <v>3.9095981561933162E-2</v>
      </c>
      <c r="F52">
        <v>186.39677086276461</v>
      </c>
      <c r="G52">
        <v>224.8804717581389</v>
      </c>
      <c r="H52">
        <v>263.36366662689721</v>
      </c>
      <c r="K52">
        <v>2230830.6482077315</v>
      </c>
      <c r="L52">
        <f t="shared" si="0"/>
        <v>35693290.371323705</v>
      </c>
      <c r="M52">
        <f t="shared" si="1"/>
        <v>0.47391222847276715</v>
      </c>
      <c r="P52">
        <f t="shared" si="2"/>
        <v>-0.39144625949701994</v>
      </c>
      <c r="Q52">
        <f>SUM(($O$2*C52)+($O$4*M52))</f>
        <v>-6.7613777686606175E-2</v>
      </c>
      <c r="R52">
        <f t="shared" si="3"/>
        <v>0.12605923094409996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Deliverables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marwon haridi</dc:creator>
  <cp:lastModifiedBy>marwon haridi</cp:lastModifiedBy>
  <dcterms:created xsi:type="dcterms:W3CDTF">2022-11-28T19:06:35Z</dcterms:created>
  <dcterms:modified xsi:type="dcterms:W3CDTF">2022-11-30T08:06:30Z</dcterms:modified>
</cp:coreProperties>
</file>