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8_{289BCD82-E3E4-4F6F-B1B1-D2F5CDC675F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8" i="2" l="1"/>
  <c r="CP5" i="2"/>
  <c r="CP6" i="2"/>
  <c r="CP7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P4" i="2"/>
  <c r="CO4" i="2"/>
  <c r="AL48" i="2"/>
  <c r="AL46" i="2"/>
  <c r="AL44" i="2"/>
  <c r="AL42" i="2"/>
  <c r="AL40" i="2"/>
  <c r="AR38" i="2"/>
  <c r="AT38" i="2"/>
  <c r="AV38" i="2"/>
  <c r="AX38" i="2"/>
  <c r="AZ38" i="2"/>
  <c r="BB38" i="2"/>
  <c r="BD38" i="2"/>
  <c r="BF38" i="2"/>
  <c r="BH38" i="2"/>
  <c r="BJ38" i="2"/>
  <c r="BL38" i="2"/>
  <c r="BN38" i="2"/>
  <c r="BP38" i="2"/>
  <c r="BR38" i="2"/>
  <c r="BT38" i="2"/>
  <c r="BV38" i="2"/>
  <c r="BX38" i="2"/>
  <c r="BZ38" i="2"/>
  <c r="CB38" i="2"/>
  <c r="CD38" i="2"/>
  <c r="CF38" i="2"/>
  <c r="CH38" i="2"/>
  <c r="AP38" i="2"/>
  <c r="AN38" i="2"/>
  <c r="AL38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CH4" i="2"/>
  <c r="CF4" i="2"/>
  <c r="CD4" i="2"/>
  <c r="CB4" i="2"/>
  <c r="BZ4" i="2"/>
  <c r="BX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V4" i="2"/>
  <c r="BT4" i="2"/>
  <c r="BR4" i="2"/>
  <c r="BP4" i="2"/>
  <c r="BN4" i="2"/>
  <c r="BL4" i="2"/>
  <c r="BJ4" i="2"/>
  <c r="BH4" i="2"/>
  <c r="BF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P4" i="2"/>
  <c r="AN4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5" i="2"/>
  <c r="AK23" i="2"/>
  <c r="BY23" i="2" s="1"/>
  <c r="AK22" i="2"/>
  <c r="CE22" i="2" s="1"/>
  <c r="AK19" i="2"/>
  <c r="CG19" i="2" s="1"/>
  <c r="AK18" i="2"/>
  <c r="AU18" i="2" s="1"/>
  <c r="AK17" i="2"/>
  <c r="AK16" i="2"/>
  <c r="AQ16" i="2" s="1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20" i="2"/>
  <c r="CG21" i="2"/>
  <c r="CG22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20" i="2"/>
  <c r="CE21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20" i="2"/>
  <c r="CC21" i="2"/>
  <c r="CC22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20" i="2"/>
  <c r="CA21" i="2"/>
  <c r="CA22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20" i="2"/>
  <c r="BY21" i="2"/>
  <c r="BY22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20" i="2"/>
  <c r="BU21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20" i="2"/>
  <c r="BS21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20" i="2"/>
  <c r="BQ21" i="2"/>
  <c r="BQ22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20" i="2"/>
  <c r="BO21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20" i="2"/>
  <c r="BI21" i="2"/>
  <c r="BI22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20" i="2"/>
  <c r="BG21" i="2"/>
  <c r="BG22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20" i="2"/>
  <c r="BE21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20" i="2"/>
  <c r="BC21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CG4" i="2"/>
  <c r="CE4" i="2"/>
  <c r="CC4" i="2"/>
  <c r="CA4" i="2"/>
  <c r="BY4" i="2"/>
  <c r="BW4" i="2"/>
  <c r="BU4" i="2"/>
  <c r="BS4" i="2"/>
  <c r="BQ4" i="2"/>
  <c r="BO4" i="2"/>
  <c r="BM4" i="2"/>
  <c r="BK4" i="2"/>
  <c r="BI4" i="2"/>
  <c r="BG4" i="2"/>
  <c r="BE4" i="2"/>
  <c r="BC4" i="2"/>
  <c r="BA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4" i="2"/>
  <c r="AU5" i="2"/>
  <c r="AU4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9" i="2"/>
  <c r="AU20" i="2"/>
  <c r="AU21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4" i="2"/>
  <c r="AQ5" i="2"/>
  <c r="AQ6" i="2"/>
  <c r="AQ7" i="2"/>
  <c r="AQ8" i="2"/>
  <c r="AQ9" i="2"/>
  <c r="AQ10" i="2"/>
  <c r="AQ11" i="2"/>
  <c r="AQ12" i="2"/>
  <c r="AQ13" i="2"/>
  <c r="AQ14" i="2"/>
  <c r="AQ15" i="2"/>
  <c r="AQ17" i="2"/>
  <c r="AQ18" i="2"/>
  <c r="AQ19" i="2"/>
  <c r="AQ20" i="2"/>
  <c r="AQ21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4" i="2"/>
  <c r="AO5" i="2"/>
  <c r="AO6" i="2"/>
  <c r="AO7" i="2"/>
  <c r="AO8" i="2"/>
  <c r="AO9" i="2"/>
  <c r="AO10" i="2"/>
  <c r="AO11" i="2"/>
  <c r="AO12" i="2"/>
  <c r="AO13" i="2"/>
  <c r="AO14" i="2"/>
  <c r="AO15" i="2"/>
  <c r="AO17" i="2"/>
  <c r="AO18" i="2"/>
  <c r="AO19" i="2"/>
  <c r="AO20" i="2"/>
  <c r="AO21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20" i="2"/>
  <c r="AM21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4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5" i="2"/>
  <c r="AK6" i="2"/>
  <c r="AK7" i="2"/>
  <c r="AK8" i="2"/>
  <c r="AK9" i="2"/>
  <c r="AK10" i="2"/>
  <c r="AK11" i="2"/>
  <c r="AK12" i="2"/>
  <c r="AK13" i="2"/>
  <c r="AK14" i="2"/>
  <c r="AK15" i="2"/>
  <c r="AK20" i="2"/>
  <c r="AK21" i="2"/>
  <c r="AK4" i="2"/>
  <c r="AH4" i="2"/>
  <c r="AG5" i="2"/>
  <c r="AF5" i="2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4" i="2"/>
  <c r="U4" i="2" s="1"/>
  <c r="V5" i="2"/>
  <c r="W5" i="2"/>
  <c r="X5" i="2"/>
  <c r="Y5" i="2"/>
  <c r="Z5" i="2"/>
  <c r="AA5" i="2"/>
  <c r="AB5" i="2"/>
  <c r="AC5" i="2"/>
  <c r="AD5" i="2"/>
  <c r="AE5" i="2"/>
  <c r="V6" i="2"/>
  <c r="W6" i="2"/>
  <c r="X6" i="2"/>
  <c r="Y6" i="2"/>
  <c r="Z6" i="2"/>
  <c r="AA6" i="2"/>
  <c r="AB6" i="2"/>
  <c r="AC6" i="2"/>
  <c r="AD6" i="2"/>
  <c r="AE6" i="2"/>
  <c r="AF6" i="2"/>
  <c r="AG6" i="2"/>
  <c r="V7" i="2"/>
  <c r="W7" i="2"/>
  <c r="X7" i="2"/>
  <c r="Y7" i="2"/>
  <c r="Z7" i="2"/>
  <c r="AA7" i="2"/>
  <c r="AB7" i="2"/>
  <c r="AC7" i="2"/>
  <c r="AD7" i="2"/>
  <c r="AE7" i="2"/>
  <c r="AF7" i="2"/>
  <c r="AG7" i="2"/>
  <c r="V8" i="2"/>
  <c r="W8" i="2"/>
  <c r="X8" i="2"/>
  <c r="Y8" i="2"/>
  <c r="Z8" i="2"/>
  <c r="AA8" i="2"/>
  <c r="AB8" i="2"/>
  <c r="AC8" i="2"/>
  <c r="AD8" i="2"/>
  <c r="AE8" i="2"/>
  <c r="AF8" i="2"/>
  <c r="AG8" i="2"/>
  <c r="V9" i="2"/>
  <c r="W9" i="2"/>
  <c r="X9" i="2"/>
  <c r="Y9" i="2"/>
  <c r="Z9" i="2"/>
  <c r="AA9" i="2"/>
  <c r="AB9" i="2"/>
  <c r="AC9" i="2"/>
  <c r="AD9" i="2"/>
  <c r="AE9" i="2"/>
  <c r="AF9" i="2"/>
  <c r="AG9" i="2"/>
  <c r="V10" i="2"/>
  <c r="W10" i="2"/>
  <c r="X10" i="2"/>
  <c r="Y10" i="2"/>
  <c r="Z10" i="2"/>
  <c r="AA10" i="2"/>
  <c r="AB10" i="2"/>
  <c r="AC10" i="2"/>
  <c r="AD10" i="2"/>
  <c r="AE10" i="2"/>
  <c r="AF10" i="2"/>
  <c r="AG10" i="2"/>
  <c r="V11" i="2"/>
  <c r="W11" i="2"/>
  <c r="X11" i="2"/>
  <c r="Y11" i="2"/>
  <c r="Z11" i="2"/>
  <c r="AA11" i="2"/>
  <c r="AB11" i="2"/>
  <c r="AC11" i="2"/>
  <c r="AD11" i="2"/>
  <c r="AE11" i="2"/>
  <c r="AF11" i="2"/>
  <c r="AG11" i="2"/>
  <c r="V12" i="2"/>
  <c r="W12" i="2"/>
  <c r="X12" i="2"/>
  <c r="Y12" i="2"/>
  <c r="Z12" i="2"/>
  <c r="AA12" i="2"/>
  <c r="AB12" i="2"/>
  <c r="AC12" i="2"/>
  <c r="AD12" i="2"/>
  <c r="AE12" i="2"/>
  <c r="AF12" i="2"/>
  <c r="AG12" i="2"/>
  <c r="V13" i="2"/>
  <c r="W13" i="2"/>
  <c r="X13" i="2"/>
  <c r="Y13" i="2"/>
  <c r="Z13" i="2"/>
  <c r="AA13" i="2"/>
  <c r="AB13" i="2"/>
  <c r="AC13" i="2"/>
  <c r="AD13" i="2"/>
  <c r="AE13" i="2"/>
  <c r="AF13" i="2"/>
  <c r="AG13" i="2"/>
  <c r="V14" i="2"/>
  <c r="W14" i="2"/>
  <c r="X14" i="2"/>
  <c r="Y14" i="2"/>
  <c r="Z14" i="2"/>
  <c r="AA14" i="2"/>
  <c r="AB14" i="2"/>
  <c r="AC14" i="2"/>
  <c r="AD14" i="2"/>
  <c r="AE14" i="2"/>
  <c r="AF14" i="2"/>
  <c r="AG14" i="2"/>
  <c r="V15" i="2"/>
  <c r="W15" i="2"/>
  <c r="X15" i="2"/>
  <c r="Y15" i="2"/>
  <c r="Z15" i="2"/>
  <c r="AA15" i="2"/>
  <c r="AB15" i="2"/>
  <c r="AC15" i="2"/>
  <c r="AD15" i="2"/>
  <c r="AE15" i="2"/>
  <c r="AF15" i="2"/>
  <c r="AG15" i="2"/>
  <c r="V16" i="2"/>
  <c r="W16" i="2"/>
  <c r="X16" i="2"/>
  <c r="Y16" i="2"/>
  <c r="Z16" i="2"/>
  <c r="AA16" i="2"/>
  <c r="AB16" i="2"/>
  <c r="AC16" i="2"/>
  <c r="AD16" i="2"/>
  <c r="AE16" i="2"/>
  <c r="AF16" i="2"/>
  <c r="AG16" i="2"/>
  <c r="V17" i="2"/>
  <c r="W17" i="2"/>
  <c r="X17" i="2"/>
  <c r="Y17" i="2"/>
  <c r="Z17" i="2"/>
  <c r="AA17" i="2"/>
  <c r="AB17" i="2"/>
  <c r="AC17" i="2"/>
  <c r="AD17" i="2"/>
  <c r="AE17" i="2"/>
  <c r="AF17" i="2"/>
  <c r="AG17" i="2"/>
  <c r="V18" i="2"/>
  <c r="W18" i="2"/>
  <c r="X18" i="2"/>
  <c r="Y18" i="2"/>
  <c r="Z18" i="2"/>
  <c r="AA18" i="2"/>
  <c r="AB18" i="2"/>
  <c r="AC18" i="2"/>
  <c r="AD18" i="2"/>
  <c r="AE18" i="2"/>
  <c r="AF18" i="2"/>
  <c r="AG18" i="2"/>
  <c r="V19" i="2"/>
  <c r="W19" i="2"/>
  <c r="X19" i="2"/>
  <c r="Y19" i="2"/>
  <c r="Z19" i="2"/>
  <c r="AA19" i="2"/>
  <c r="AB19" i="2"/>
  <c r="AC19" i="2"/>
  <c r="AD19" i="2"/>
  <c r="AE19" i="2"/>
  <c r="AF19" i="2"/>
  <c r="AG19" i="2"/>
  <c r="V20" i="2"/>
  <c r="W20" i="2"/>
  <c r="X20" i="2"/>
  <c r="Y20" i="2"/>
  <c r="Z20" i="2"/>
  <c r="AA20" i="2"/>
  <c r="AB20" i="2"/>
  <c r="AC20" i="2"/>
  <c r="AD20" i="2"/>
  <c r="AE20" i="2"/>
  <c r="AF20" i="2"/>
  <c r="AG20" i="2"/>
  <c r="V21" i="2"/>
  <c r="W21" i="2"/>
  <c r="X21" i="2"/>
  <c r="Y21" i="2"/>
  <c r="Z21" i="2"/>
  <c r="AA21" i="2"/>
  <c r="AB21" i="2"/>
  <c r="AC21" i="2"/>
  <c r="AD21" i="2"/>
  <c r="AE21" i="2"/>
  <c r="AF21" i="2"/>
  <c r="AG21" i="2"/>
  <c r="V22" i="2"/>
  <c r="W22" i="2"/>
  <c r="X22" i="2"/>
  <c r="Y22" i="2"/>
  <c r="Z22" i="2"/>
  <c r="AA22" i="2"/>
  <c r="AB22" i="2"/>
  <c r="AC22" i="2"/>
  <c r="AD22" i="2"/>
  <c r="AE22" i="2"/>
  <c r="AF22" i="2"/>
  <c r="AG22" i="2"/>
  <c r="V23" i="2"/>
  <c r="W23" i="2"/>
  <c r="X23" i="2"/>
  <c r="Y23" i="2"/>
  <c r="Z23" i="2"/>
  <c r="AA23" i="2"/>
  <c r="AB23" i="2"/>
  <c r="AC23" i="2"/>
  <c r="AD23" i="2"/>
  <c r="AE23" i="2"/>
  <c r="AF23" i="2"/>
  <c r="AG23" i="2"/>
  <c r="V24" i="2"/>
  <c r="W24" i="2"/>
  <c r="X24" i="2"/>
  <c r="Y24" i="2"/>
  <c r="Z24" i="2"/>
  <c r="AA24" i="2"/>
  <c r="AB24" i="2"/>
  <c r="AC24" i="2"/>
  <c r="AD24" i="2"/>
  <c r="AE24" i="2"/>
  <c r="AF24" i="2"/>
  <c r="AG24" i="2"/>
  <c r="V25" i="2"/>
  <c r="W25" i="2"/>
  <c r="X25" i="2"/>
  <c r="Y25" i="2"/>
  <c r="Z25" i="2"/>
  <c r="AA25" i="2"/>
  <c r="AB25" i="2"/>
  <c r="AC25" i="2"/>
  <c r="AD25" i="2"/>
  <c r="AE25" i="2"/>
  <c r="AF25" i="2"/>
  <c r="AG25" i="2"/>
  <c r="V26" i="2"/>
  <c r="W26" i="2"/>
  <c r="X26" i="2"/>
  <c r="Y26" i="2"/>
  <c r="Z26" i="2"/>
  <c r="AA26" i="2"/>
  <c r="AB26" i="2"/>
  <c r="AC26" i="2"/>
  <c r="AD26" i="2"/>
  <c r="AE26" i="2"/>
  <c r="AF26" i="2"/>
  <c r="AG26" i="2"/>
  <c r="V27" i="2"/>
  <c r="W27" i="2"/>
  <c r="X27" i="2"/>
  <c r="Y27" i="2"/>
  <c r="Z27" i="2"/>
  <c r="AA27" i="2"/>
  <c r="AB27" i="2"/>
  <c r="AC27" i="2"/>
  <c r="AD27" i="2"/>
  <c r="AE27" i="2"/>
  <c r="AF27" i="2"/>
  <c r="AG27" i="2"/>
  <c r="V28" i="2"/>
  <c r="W28" i="2"/>
  <c r="X28" i="2"/>
  <c r="Y28" i="2"/>
  <c r="Z28" i="2"/>
  <c r="AA28" i="2"/>
  <c r="AB28" i="2"/>
  <c r="AC28" i="2"/>
  <c r="AD28" i="2"/>
  <c r="AE28" i="2"/>
  <c r="AF28" i="2"/>
  <c r="AG28" i="2"/>
  <c r="V29" i="2"/>
  <c r="W29" i="2"/>
  <c r="X29" i="2"/>
  <c r="Y29" i="2"/>
  <c r="Z29" i="2"/>
  <c r="AA29" i="2"/>
  <c r="AB29" i="2"/>
  <c r="AC29" i="2"/>
  <c r="AD29" i="2"/>
  <c r="AE29" i="2"/>
  <c r="AF29" i="2"/>
  <c r="AG29" i="2"/>
  <c r="V30" i="2"/>
  <c r="W30" i="2"/>
  <c r="X30" i="2"/>
  <c r="Y30" i="2"/>
  <c r="Z30" i="2"/>
  <c r="AA30" i="2"/>
  <c r="AB30" i="2"/>
  <c r="AC30" i="2"/>
  <c r="AD30" i="2"/>
  <c r="AE30" i="2"/>
  <c r="AF30" i="2"/>
  <c r="AG30" i="2"/>
  <c r="V31" i="2"/>
  <c r="W31" i="2"/>
  <c r="X31" i="2"/>
  <c r="Y31" i="2"/>
  <c r="Z31" i="2"/>
  <c r="AA31" i="2"/>
  <c r="AB31" i="2"/>
  <c r="AC31" i="2"/>
  <c r="AD31" i="2"/>
  <c r="AE31" i="2"/>
  <c r="AF31" i="2"/>
  <c r="AG31" i="2"/>
  <c r="V32" i="2"/>
  <c r="W32" i="2"/>
  <c r="X32" i="2"/>
  <c r="Y32" i="2"/>
  <c r="Z32" i="2"/>
  <c r="AA32" i="2"/>
  <c r="AB32" i="2"/>
  <c r="AC32" i="2"/>
  <c r="AD32" i="2"/>
  <c r="AE32" i="2"/>
  <c r="AF32" i="2"/>
  <c r="AG32" i="2"/>
  <c r="V33" i="2"/>
  <c r="W33" i="2"/>
  <c r="X33" i="2"/>
  <c r="Y33" i="2"/>
  <c r="Z33" i="2"/>
  <c r="AA33" i="2"/>
  <c r="AB33" i="2"/>
  <c r="AC33" i="2"/>
  <c r="AD33" i="2"/>
  <c r="AE33" i="2"/>
  <c r="AF33" i="2"/>
  <c r="AG33" i="2"/>
  <c r="V34" i="2"/>
  <c r="W34" i="2"/>
  <c r="X34" i="2"/>
  <c r="Y34" i="2"/>
  <c r="Z34" i="2"/>
  <c r="AA34" i="2"/>
  <c r="AB34" i="2"/>
  <c r="AC34" i="2"/>
  <c r="AD34" i="2"/>
  <c r="AE34" i="2"/>
  <c r="AF34" i="2"/>
  <c r="AG34" i="2"/>
  <c r="V35" i="2"/>
  <c r="W35" i="2"/>
  <c r="X35" i="2"/>
  <c r="Y35" i="2"/>
  <c r="Z35" i="2"/>
  <c r="AA35" i="2"/>
  <c r="AB35" i="2"/>
  <c r="AC35" i="2"/>
  <c r="AD35" i="2"/>
  <c r="AE35" i="2"/>
  <c r="AF35" i="2"/>
  <c r="AG35" i="2"/>
  <c r="V36" i="2"/>
  <c r="W36" i="2"/>
  <c r="X36" i="2"/>
  <c r="Y36" i="2"/>
  <c r="Z36" i="2"/>
  <c r="AA36" i="2"/>
  <c r="AB36" i="2"/>
  <c r="AC36" i="2"/>
  <c r="AD36" i="2"/>
  <c r="AE36" i="2"/>
  <c r="AF36" i="2"/>
  <c r="AG36" i="2"/>
  <c r="W4" i="2"/>
  <c r="X4" i="2"/>
  <c r="Y4" i="2"/>
  <c r="Z4" i="2"/>
  <c r="AA4" i="2"/>
  <c r="AB4" i="2"/>
  <c r="AC4" i="2"/>
  <c r="AD4" i="2"/>
  <c r="AE4" i="2"/>
  <c r="AF4" i="2"/>
  <c r="AG4" i="2"/>
  <c r="V4" i="2"/>
  <c r="T1" i="2"/>
  <c r="J11" i="1"/>
  <c r="AQ23" i="2" l="1"/>
  <c r="BI23" i="2"/>
  <c r="BU23" i="2"/>
  <c r="CG23" i="2"/>
  <c r="AO23" i="2"/>
  <c r="BG23" i="2"/>
  <c r="BQ23" i="2"/>
  <c r="CC23" i="2"/>
  <c r="CA23" i="2"/>
  <c r="BC23" i="2"/>
  <c r="BO23" i="2"/>
  <c r="BE22" i="2"/>
  <c r="BU22" i="2"/>
  <c r="AM22" i="2"/>
  <c r="AO22" i="2"/>
  <c r="AQ22" i="2"/>
  <c r="AS22" i="2"/>
  <c r="AU22" i="2"/>
  <c r="BC22" i="2"/>
  <c r="BS22" i="2"/>
  <c r="BO22" i="2"/>
  <c r="AM19" i="2"/>
  <c r="AW19" i="2"/>
  <c r="AY19" i="2"/>
  <c r="BA19" i="2"/>
  <c r="BC19" i="2"/>
  <c r="BE19" i="2"/>
  <c r="BG19" i="2"/>
  <c r="BI19" i="2"/>
  <c r="BK19" i="2"/>
  <c r="BM19" i="2"/>
  <c r="BO19" i="2"/>
  <c r="BQ19" i="2"/>
  <c r="BS19" i="2"/>
  <c r="BU19" i="2"/>
  <c r="BW19" i="2"/>
  <c r="BY19" i="2"/>
  <c r="CA19" i="2"/>
  <c r="CC19" i="2"/>
  <c r="CE19" i="2"/>
  <c r="AO16" i="2"/>
  <c r="AH30" i="2"/>
  <c r="AI30" i="2" s="1"/>
  <c r="AH26" i="2"/>
  <c r="AI26" i="2" s="1"/>
  <c r="AH14" i="2"/>
  <c r="AI14" i="2" s="1"/>
  <c r="AH10" i="2"/>
  <c r="AI10" i="2" s="1"/>
  <c r="AH16" i="2"/>
  <c r="AI16" i="2" s="1"/>
  <c r="AH12" i="2"/>
  <c r="AI12" i="2" s="1"/>
  <c r="AH34" i="2"/>
  <c r="AI34" i="2" s="1"/>
  <c r="AH22" i="2"/>
  <c r="AI22" i="2" s="1"/>
  <c r="AH18" i="2"/>
  <c r="AI18" i="2" s="1"/>
  <c r="AH6" i="2"/>
  <c r="AI6" i="2" s="1"/>
  <c r="AH28" i="2"/>
  <c r="AI28" i="2" s="1"/>
  <c r="AH24" i="2"/>
  <c r="AI24" i="2" s="1"/>
  <c r="AH20" i="2"/>
  <c r="AI20" i="2" s="1"/>
  <c r="AI4" i="2"/>
  <c r="AH32" i="2"/>
  <c r="AI32" i="2" s="1"/>
  <c r="AH36" i="2"/>
  <c r="AI36" i="2" s="1"/>
  <c r="AH8" i="2"/>
  <c r="AI8" i="2" s="1"/>
  <c r="AH25" i="2"/>
  <c r="AI25" i="2" s="1"/>
  <c r="AH23" i="2"/>
  <c r="AI23" i="2" s="1"/>
  <c r="AH21" i="2"/>
  <c r="AI21" i="2" s="1"/>
  <c r="AH19" i="2"/>
  <c r="AI19" i="2" s="1"/>
  <c r="AH15" i="2"/>
  <c r="AI15" i="2" s="1"/>
  <c r="AH7" i="2"/>
  <c r="AI7" i="2" s="1"/>
  <c r="AH33" i="2"/>
  <c r="AI33" i="2" s="1"/>
  <c r="AH35" i="2"/>
  <c r="AI35" i="2" s="1"/>
  <c r="AH13" i="2"/>
  <c r="AI13" i="2" s="1"/>
  <c r="AH11" i="2"/>
  <c r="AI11" i="2" s="1"/>
  <c r="AH31" i="2"/>
  <c r="AI31" i="2" s="1"/>
  <c r="AH29" i="2"/>
  <c r="AI29" i="2" s="1"/>
  <c r="AH27" i="2"/>
  <c r="AI27" i="2" s="1"/>
  <c r="AH17" i="2"/>
  <c r="AI17" i="2" s="1"/>
  <c r="AH9" i="2"/>
  <c r="AI9" i="2" s="1"/>
  <c r="AH5" i="2"/>
  <c r="AI5" i="2" s="1"/>
  <c r="I11" i="1"/>
  <c r="E4" i="1"/>
  <c r="E3" i="1"/>
  <c r="G3" i="1" s="1"/>
</calcChain>
</file>

<file path=xl/sharedStrings.xml><?xml version="1.0" encoding="utf-8"?>
<sst xmlns="http://schemas.openxmlformats.org/spreadsheetml/2006/main" count="388" uniqueCount="178">
  <si>
    <t>Factor emisión</t>
  </si>
  <si>
    <t>gr CO2/kWh</t>
  </si>
  <si>
    <t>CO2 Evitado</t>
  </si>
  <si>
    <t>Energía Generada x Factor Emisioón</t>
  </si>
  <si>
    <t>Energía Generada</t>
  </si>
  <si>
    <t>Potencia Sistema FV x Horas Sol x Eficiencia Sistema FV</t>
  </si>
  <si>
    <t>gr CO2</t>
  </si>
  <si>
    <t>Ton CO2</t>
  </si>
  <si>
    <t>Guamal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</si>
  <si>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</si>
  <si>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</si>
  <si>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</si>
  <si>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</si>
  <si>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</si>
  <si>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</si>
  <si>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</si>
  <si>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</si>
  <si>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</si>
  <si>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</si>
  <si>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</si>
  <si>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</si>
  <si>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Asoproagro – Dios da para todos</t>
  </si>
  <si>
    <t>Asoproagroandes – Los rosales</t>
  </si>
  <si>
    <t xml:space="preserve">Asomupropan - </t>
  </si>
  <si>
    <t>Renacer – Bellavista</t>
  </si>
  <si>
    <t>Asodegans – Dios me vea</t>
  </si>
  <si>
    <t>Camsebas</t>
  </si>
  <si>
    <t>Asolafé – Santa fe</t>
  </si>
  <si>
    <t>Agropar del Paraiso – Burro viejo</t>
  </si>
  <si>
    <t>Asopgab – El Redil</t>
  </si>
  <si>
    <t>Asopepamo – Ecoparque Emmanuelle</t>
  </si>
  <si>
    <t>Asoagrobril – Villa Adriana</t>
  </si>
  <si>
    <t>Asociación campesina agropecuaria de Ariguaní</t>
  </si>
  <si>
    <t>Asociación Agropecuaria Esperanza Verde – Nueva Unión</t>
  </si>
  <si>
    <t>Asoveltorito – El Encanto</t>
  </si>
  <si>
    <t>Aafrigamag – Dios me vea</t>
  </si>
  <si>
    <t>Coopsabanas – Finca el Espejo</t>
  </si>
  <si>
    <t>Asosalado – Finca el Salao</t>
  </si>
  <si>
    <t>Asoproagromon – Finca Montería</t>
  </si>
  <si>
    <t>Hernagro – Jerusalen</t>
  </si>
  <si>
    <t>Asodecampi – La Estelita</t>
  </si>
  <si>
    <t>Asodoagropi - IED Agropecuaria José María Herrera</t>
  </si>
  <si>
    <t>Asosclarin – Macondo 1</t>
  </si>
  <si>
    <t>Asopihorsit – Agua viva</t>
  </si>
  <si>
    <t>Agesye de la Vipis – La bendición de Dios</t>
  </si>
  <si>
    <t>La Helena – La bendición del milagroso</t>
  </si>
  <si>
    <t>Asocher – La María</t>
  </si>
  <si>
    <t>Asomcor – Villa Goez</t>
  </si>
  <si>
    <t>Asoprosierra – Villa del Mar</t>
  </si>
  <si>
    <t>Aprogaira frutal – La Manguera</t>
  </si>
  <si>
    <t>Aecopaz – Cacahualito</t>
  </si>
  <si>
    <t>Ascexamag – El Carmen</t>
  </si>
  <si>
    <t>Fundapad – Negrini (Villa Miriam)</t>
  </si>
  <si>
    <t>Camtuzb – La Carmencita</t>
  </si>
  <si>
    <t>San Sebastián</t>
  </si>
  <si>
    <t>Santa Ana</t>
  </si>
  <si>
    <t>Ariguaní</t>
  </si>
  <si>
    <t>Plato</t>
  </si>
  <si>
    <t>El Piñón</t>
  </si>
  <si>
    <t>Pivijay</t>
  </si>
  <si>
    <t>Sitionuevo</t>
  </si>
  <si>
    <t>Ciénaga</t>
  </si>
  <si>
    <t>Santa Marta</t>
  </si>
  <si>
    <t>Zona Bananera</t>
  </si>
  <si>
    <t>kWh</t>
  </si>
  <si>
    <t>Año</t>
  </si>
  <si>
    <t>MWh</t>
  </si>
  <si>
    <t>12/180</t>
  </si>
  <si>
    <t>Tilr/Azimuth °</t>
  </si>
  <si>
    <t>Air Temperature °C</t>
  </si>
  <si>
    <t>DNI (kWh/m2 per year)</t>
  </si>
  <si>
    <t>9°20'01.2"N</t>
  </si>
  <si>
    <t>9°10'15.2"N</t>
  </si>
  <si>
    <t>9°15'56.5"N</t>
  </si>
  <si>
    <t>9°18'30.0"N</t>
  </si>
  <si>
    <t>9°22'0.5"N</t>
  </si>
  <si>
    <t>9º35'23.4''N</t>
  </si>
  <si>
    <t>9°23'43.7"N</t>
  </si>
  <si>
    <t>9°55'4.81"N</t>
  </si>
  <si>
    <t>9°48'22.5"N</t>
  </si>
  <si>
    <t>10°27'14.4"N</t>
  </si>
  <si>
    <t>10°18'21.9"N</t>
  </si>
  <si>
    <t>10°18'44.0"N</t>
  </si>
  <si>
    <t>10°26'35.8"N</t>
  </si>
  <si>
    <t>10°26'53.9"N</t>
  </si>
  <si>
    <t>10°27'52.7"N</t>
  </si>
  <si>
    <t>10°57'30.2"N</t>
  </si>
  <si>
    <t>10°47'30.8"N</t>
  </si>
  <si>
    <t>10°59'14''N</t>
  </si>
  <si>
    <t>10.970028° N</t>
  </si>
  <si>
    <t>11°0.793' N</t>
  </si>
  <si>
    <t>11°1.687' N</t>
  </si>
  <si>
    <t>11°05'37.9"N</t>
  </si>
  <si>
    <t>11°11'13.4"N</t>
  </si>
  <si>
    <t>11°8'18''N</t>
  </si>
  <si>
    <t>10.80253° N</t>
  </si>
  <si>
    <t>10°45'53.3"N</t>
  </si>
  <si>
    <t>10°38'24.4"N</t>
  </si>
  <si>
    <t>74°04'00.0"W</t>
  </si>
  <si>
    <t>74°14'58.0"W</t>
  </si>
  <si>
    <t>74°21'11.8"W</t>
  </si>
  <si>
    <t>74°18'59.4"W</t>
  </si>
  <si>
    <t>74°13'10.17"W</t>
  </si>
  <si>
    <t>74º24'38.8''W</t>
  </si>
  <si>
    <t>74°38'12.6"W</t>
  </si>
  <si>
    <t>74°11'11.9"W</t>
  </si>
  <si>
    <t>74°44'56.3"W</t>
  </si>
  <si>
    <t>74°42'23.1"W</t>
  </si>
  <si>
    <t>74°42'52.4"W</t>
  </si>
  <si>
    <t>74°40'56.2"W</t>
  </si>
  <si>
    <t>74°27'05.0"W</t>
  </si>
  <si>
    <t>74°32'09.4"W</t>
  </si>
  <si>
    <t>74°36'18.6"W</t>
  </si>
  <si>
    <t>74°44'30.3"W</t>
  </si>
  <si>
    <t>74°42'09.4"W</t>
  </si>
  <si>
    <t>74°42'26''W</t>
  </si>
  <si>
    <t>74.219367° W</t>
  </si>
  <si>
    <t>74°13.898' W</t>
  </si>
  <si>
    <t>74°12.800' W</t>
  </si>
  <si>
    <t>74°04'57.5"W</t>
  </si>
  <si>
    <t>74°12'41.9"W</t>
  </si>
  <si>
    <t>74°6'12''W</t>
  </si>
  <si>
    <t>74.107863° W</t>
  </si>
  <si>
    <t>74°17'50.4"W</t>
  </si>
  <si>
    <t>74°08'21.4"W</t>
  </si>
  <si>
    <t>Latitud</t>
  </si>
  <si>
    <t>Longitud</t>
  </si>
  <si>
    <t>9°19'45.7''N</t>
  </si>
  <si>
    <t>74°18'59.4''W</t>
  </si>
  <si>
    <t>9°51'22.35301''N</t>
  </si>
  <si>
    <t>74°14'10.28465''W</t>
  </si>
  <si>
    <t>74°37'22.9057''W</t>
  </si>
  <si>
    <t>9°51'43.89088''N</t>
  </si>
  <si>
    <t>9°52'22.90087''N</t>
  </si>
  <si>
    <t>74°7'32.7841''W</t>
  </si>
  <si>
    <t>10°0'3.42511''N</t>
  </si>
  <si>
    <t>74°31'12.66179''W</t>
  </si>
  <si>
    <t>13/180</t>
  </si>
  <si>
    <t>14/180</t>
  </si>
  <si>
    <t>15/180</t>
  </si>
  <si>
    <t>15/1810</t>
  </si>
  <si>
    <t>9°17'36"N</t>
  </si>
  <si>
    <t>74°7'7.0"W</t>
  </si>
  <si>
    <t>año</t>
  </si>
  <si>
    <t>KgCO2/kWh</t>
  </si>
  <si>
    <t xml:space="preserve">TOTAL de CO2 en 5 años </t>
  </si>
  <si>
    <t>TOTAL de CO2 por año</t>
  </si>
  <si>
    <t xml:space="preserve">TOTAL de CO2 en 10 años </t>
  </si>
  <si>
    <t xml:space="preserve">TOTAL de CO2 en 15 años </t>
  </si>
  <si>
    <t xml:space="preserve">TOTAL de CO2 en 20 años </t>
  </si>
  <si>
    <t xml:space="preserve">TOTAL de CO2 en 25 años </t>
  </si>
  <si>
    <t>1- eficiencia 20,01%</t>
  </si>
  <si>
    <t>2- eficiencia 19,46%</t>
  </si>
  <si>
    <t>3- eficiencia 18,91%</t>
  </si>
  <si>
    <t>4- eficiencia 18,36%</t>
  </si>
  <si>
    <t>5- eficiencia 17,86%</t>
  </si>
  <si>
    <t>6- eficiencia 17,26%</t>
  </si>
  <si>
    <t>7- eficiencia 16,71%</t>
  </si>
  <si>
    <t>8- eficiencia 16,16%</t>
  </si>
  <si>
    <t>9- eficiencia 15,61%</t>
  </si>
  <si>
    <t>10- eficiencia 15,06%</t>
  </si>
  <si>
    <t>11- eficiencia 14,51%</t>
  </si>
  <si>
    <t>12- eficiencia 13,96%</t>
  </si>
  <si>
    <t>13- eficiencia 13,41%</t>
  </si>
  <si>
    <t>14- eficiencia 12,86%</t>
  </si>
  <si>
    <t>15- eficiencia 12,31%</t>
  </si>
  <si>
    <t>16- eficiencia 11,76%</t>
  </si>
  <si>
    <t>17- eficiencia 11,21%</t>
  </si>
  <si>
    <t>18- eficiencia 10,66%</t>
  </si>
  <si>
    <t>19- eficiencia 10,11%</t>
  </si>
  <si>
    <t>20- eficiencia 9,56%</t>
  </si>
  <si>
    <t>21- eficiencia 9,01%</t>
  </si>
  <si>
    <t>22- eficiencia 8,46%</t>
  </si>
  <si>
    <t>23- eficiencia 7,91%</t>
  </si>
  <si>
    <t>24- eficiencia 7,36%</t>
  </si>
  <si>
    <t>25- eficiencia 6,81%</t>
  </si>
  <si>
    <t>Decrease in energy and amound of CO2 produced over time</t>
  </si>
  <si>
    <t>Total por localidad en 25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</si>
</sst>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333333"/>
      <name val="Arial"/>
      <family val="2"/>
    </font>
    <font>
      <b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57D8D5"/>
        <bgColor indexed="64"/>
      </patternFill>
    </fill>
    <fill>
      <patternFill patternType="solid">
        <fgColor rgb="FFABEBE9"/>
        <bgColor indexed="64"/>
      </patternFill>
    </fill>
    <fill>
      <patternFill patternType="solid">
        <fgColor rgb="FFC5F1F0"/>
        <bgColor indexed="64"/>
      </patternFill>
    </fill>
    <fill>
      <patternFill patternType="solid">
        <fgColor rgb="FFD7F5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3FDF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7" borderId="4" xfId="0" applyFill="1" applyBorder="1"/>
    <xf numFmtId="0" fontId="0" fillId="7" borderId="6" xfId="0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10" borderId="3" xfId="0" applyFill="1" applyBorder="1"/>
    <xf numFmtId="164" fontId="0" fillId="8" borderId="3" xfId="0" applyNumberForma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164" fontId="0" fillId="11" borderId="0" xfId="0" applyNumberFormat="1" applyFill="1"/>
    <xf numFmtId="0" fontId="0" fillId="7" borderId="7" xfId="0" applyFill="1" applyBorder="1"/>
    <xf numFmtId="0" fontId="0" fillId="6" borderId="1" xfId="0" applyFill="1" applyBorder="1" applyAlignment="1">
      <alignment horizontal="center" wrapText="1"/>
    </xf>
    <xf numFmtId="0" fontId="0" fillId="7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DF1"/>
      <color rgb="FFFFFFFF"/>
      <color rgb="FFF6FAF4"/>
      <color rgb="FF00CCFF"/>
      <color rgb="FF00C0BC"/>
      <color rgb="FF009999"/>
      <color rgb="FF0099CC"/>
      <color rgb="FFABEBE9"/>
      <color rgb="FF57D8D5"/>
      <color rgb="FFD7F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0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11"/>
  <sheetViews>
    <sheetView workbookViewId="0">
      <selection activeCell="D12" sqref="D12"/>
    </sheetView>
  </sheetViews>
  <sheetFormatPr baseColWidth="10" defaultColWidth="9.28515625" defaultRowHeight="15" x14ac:dyDescent="0.25"/>
  <cols>
    <col min="3" max="3" width="18.28515625" customWidth="1"/>
    <col min="4" max="4" width="50.28515625" bestFit="1" customWidth="1"/>
    <col min="5" max="5" width="22.28515625" customWidth="1"/>
  </cols>
  <sheetData>
    <row r="2" spans="3:10" x14ac:dyDescent="0.25">
      <c r="C2" t="s">
        <v>0</v>
      </c>
      <c r="E2">
        <v>164.38</v>
      </c>
      <c r="F2" t="s">
        <v>1</v>
      </c>
    </row>
    <row r="3" spans="3:10" x14ac:dyDescent="0.25">
      <c r="C3" t="s">
        <v>2</v>
      </c>
      <c r="D3" t="s">
        <v>3</v>
      </c>
      <c r="E3">
        <f>E4*E2</f>
        <v>1383668.65</v>
      </c>
      <c r="F3" t="s">
        <v>6</v>
      </c>
      <c r="G3">
        <f>E3/1000000</f>
        <v>1.3836686499999999</v>
      </c>
      <c r="H3" t="s">
        <v>7</v>
      </c>
    </row>
    <row r="4" spans="3:10" x14ac:dyDescent="0.25">
      <c r="C4" t="s">
        <v>4</v>
      </c>
      <c r="D4" t="s">
        <v>5</v>
      </c>
      <c r="E4">
        <f>1850*5*0.91</f>
        <v>8417.5</v>
      </c>
    </row>
    <row r="11" spans="3:10" x14ac:dyDescent="0.25">
      <c r="I11">
        <f>300*0.126</f>
        <v>37.799999999999997</v>
      </c>
      <c r="J11">
        <f>14*5*1*(1-0.005*(30-25))</f>
        <v>68.25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48"/>
  <sheetViews>
    <sheetView tabSelected="1" topLeftCell="X1" zoomScaleNormal="100" workbookViewId="0">
      <selection activeCell="CI13" sqref="CI13"/>
    </sheetView>
  </sheetViews>
  <sheetFormatPr baseColWidth="10" defaultRowHeight="15" x14ac:dyDescent="0.25"/>
  <cols>
    <col min="2" max="2" width="52.28515625" bestFit="1" customWidth="1"/>
    <col min="3" max="3" width="13.7109375" bestFit="1" customWidth="1"/>
    <col min="4" max="4" width="13.7109375" customWidth="1"/>
    <col min="5" max="5" width="9.42578125" customWidth="1"/>
    <col min="6" max="6" width="10.7109375" customWidth="1"/>
    <col min="7" max="7" width="11.5703125" customWidth="1"/>
    <col min="8" max="19" width="7.7109375" bestFit="1" customWidth="1"/>
    <col min="22" max="33" width="7.7109375" bestFit="1" customWidth="1"/>
    <col min="88" max="88" width="13.28515625" customWidth="1"/>
    <col min="89" max="89" width="13.7109375" customWidth="1"/>
    <col min="90" max="90" width="53" customWidth="1"/>
    <col min="91" max="91" width="16.28515625" customWidth="1"/>
    <col min="92" max="92" width="16.85546875" customWidth="1"/>
    <col min="93" max="93" width="15.42578125" customWidth="1"/>
    <col min="94" max="94" width="14.28515625" customWidth="1"/>
  </cols>
  <sheetData>
    <row r="1" spans="1:94" x14ac:dyDescent="0.25">
      <c r="T1" s="11">
        <f>435*4</f>
        <v>1740</v>
      </c>
      <c r="AJ1" s="35" t="s">
        <v>176</v>
      </c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J1" s="25"/>
      <c r="CK1" s="25"/>
    </row>
    <row r="2" spans="1:94" x14ac:dyDescent="0.25">
      <c r="H2" s="32" t="s">
        <v>64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8" t="s">
        <v>64</v>
      </c>
      <c r="U2" s="8" t="s">
        <v>66</v>
      </c>
      <c r="V2" s="32" t="s">
        <v>64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8" t="s">
        <v>64</v>
      </c>
      <c r="AI2" s="8" t="s">
        <v>66</v>
      </c>
      <c r="AJ2" s="20" t="s">
        <v>143</v>
      </c>
      <c r="AK2" s="30" t="s">
        <v>151</v>
      </c>
      <c r="AL2" s="30"/>
      <c r="AM2" s="30" t="s">
        <v>152</v>
      </c>
      <c r="AN2" s="30"/>
      <c r="AO2" s="30" t="s">
        <v>153</v>
      </c>
      <c r="AP2" s="30"/>
      <c r="AQ2" s="30" t="s">
        <v>154</v>
      </c>
      <c r="AR2" s="30"/>
      <c r="AS2" s="30" t="s">
        <v>155</v>
      </c>
      <c r="AT2" s="30"/>
      <c r="AU2" s="30" t="s">
        <v>156</v>
      </c>
      <c r="AV2" s="30"/>
      <c r="AW2" s="30" t="s">
        <v>157</v>
      </c>
      <c r="AX2" s="30"/>
      <c r="AY2" s="30" t="s">
        <v>158</v>
      </c>
      <c r="AZ2" s="30"/>
      <c r="BA2" s="30" t="s">
        <v>159</v>
      </c>
      <c r="BB2" s="30"/>
      <c r="BC2" s="30" t="s">
        <v>160</v>
      </c>
      <c r="BD2" s="30"/>
      <c r="BE2" s="30" t="s">
        <v>161</v>
      </c>
      <c r="BF2" s="30"/>
      <c r="BG2" s="30" t="s">
        <v>162</v>
      </c>
      <c r="BH2" s="30"/>
      <c r="BI2" s="30" t="s">
        <v>163</v>
      </c>
      <c r="BJ2" s="30"/>
      <c r="BK2" s="30" t="s">
        <v>164</v>
      </c>
      <c r="BL2" s="30"/>
      <c r="BM2" s="30" t="s">
        <v>165</v>
      </c>
      <c r="BN2" s="30"/>
      <c r="BO2" s="30" t="s">
        <v>166</v>
      </c>
      <c r="BP2" s="30"/>
      <c r="BQ2" s="30" t="s">
        <v>167</v>
      </c>
      <c r="BR2" s="30"/>
      <c r="BS2" s="30" t="s">
        <v>168</v>
      </c>
      <c r="BT2" s="30"/>
      <c r="BU2" s="30" t="s">
        <v>169</v>
      </c>
      <c r="BV2" s="30"/>
      <c r="BW2" s="30" t="s">
        <v>170</v>
      </c>
      <c r="BX2" s="30"/>
      <c r="BY2" s="30" t="s">
        <v>171</v>
      </c>
      <c r="BZ2" s="30"/>
      <c r="CA2" s="30" t="s">
        <v>172</v>
      </c>
      <c r="CB2" s="30"/>
      <c r="CC2" s="30" t="s">
        <v>173</v>
      </c>
      <c r="CD2" s="30"/>
      <c r="CE2" s="30" t="s">
        <v>174</v>
      </c>
      <c r="CF2" s="30"/>
      <c r="CG2" s="30" t="s">
        <v>175</v>
      </c>
      <c r="CH2" s="30"/>
      <c r="CJ2" s="25"/>
      <c r="CO2" s="34" t="s">
        <v>177</v>
      </c>
      <c r="CP2" s="34"/>
    </row>
    <row r="3" spans="1:94" ht="45" x14ac:dyDescent="0.25">
      <c r="C3" s="7" t="s">
        <v>125</v>
      </c>
      <c r="D3" s="7" t="s">
        <v>126</v>
      </c>
      <c r="E3" s="9" t="s">
        <v>70</v>
      </c>
      <c r="F3" s="9" t="s">
        <v>68</v>
      </c>
      <c r="G3" s="9" t="s">
        <v>69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65</v>
      </c>
      <c r="U3" s="10" t="s">
        <v>65</v>
      </c>
      <c r="V3" s="10" t="s">
        <v>9</v>
      </c>
      <c r="W3" s="10" t="s">
        <v>10</v>
      </c>
      <c r="X3" s="10" t="s">
        <v>11</v>
      </c>
      <c r="Y3" s="10" t="s">
        <v>12</v>
      </c>
      <c r="Z3" s="10" t="s">
        <v>13</v>
      </c>
      <c r="AA3" s="10" t="s">
        <v>14</v>
      </c>
      <c r="AB3" s="10" t="s">
        <v>15</v>
      </c>
      <c r="AC3" s="10" t="s">
        <v>16</v>
      </c>
      <c r="AD3" s="10" t="s">
        <v>17</v>
      </c>
      <c r="AE3" s="10" t="s">
        <v>18</v>
      </c>
      <c r="AF3" s="10" t="s">
        <v>19</v>
      </c>
      <c r="AG3" s="10" t="s">
        <v>20</v>
      </c>
      <c r="AH3" s="10" t="s">
        <v>65</v>
      </c>
      <c r="AI3" s="10" t="s">
        <v>65</v>
      </c>
      <c r="AJ3" s="1"/>
      <c r="AK3" s="18" t="s">
        <v>64</v>
      </c>
      <c r="AL3" s="19" t="s">
        <v>144</v>
      </c>
      <c r="AM3" s="18" t="s">
        <v>64</v>
      </c>
      <c r="AN3" s="19" t="s">
        <v>144</v>
      </c>
      <c r="AO3" s="18" t="s">
        <v>64</v>
      </c>
      <c r="AP3" s="19" t="s">
        <v>144</v>
      </c>
      <c r="AQ3" s="18" t="s">
        <v>64</v>
      </c>
      <c r="AR3" s="19" t="s">
        <v>144</v>
      </c>
      <c r="AS3" s="18" t="s">
        <v>64</v>
      </c>
      <c r="AT3" s="19" t="s">
        <v>144</v>
      </c>
      <c r="AU3" s="18" t="s">
        <v>64</v>
      </c>
      <c r="AV3" s="19" t="s">
        <v>144</v>
      </c>
      <c r="AW3" s="18" t="s">
        <v>64</v>
      </c>
      <c r="AX3" s="19" t="s">
        <v>144</v>
      </c>
      <c r="AY3" s="18" t="s">
        <v>64</v>
      </c>
      <c r="AZ3" s="19" t="s">
        <v>144</v>
      </c>
      <c r="BA3" s="18" t="s">
        <v>64</v>
      </c>
      <c r="BB3" s="19" t="s">
        <v>144</v>
      </c>
      <c r="BC3" s="18" t="s">
        <v>64</v>
      </c>
      <c r="BD3" s="19" t="s">
        <v>144</v>
      </c>
      <c r="BE3" s="18" t="s">
        <v>64</v>
      </c>
      <c r="BF3" s="19" t="s">
        <v>144</v>
      </c>
      <c r="BG3" s="18" t="s">
        <v>64</v>
      </c>
      <c r="BH3" s="19" t="s">
        <v>144</v>
      </c>
      <c r="BI3" s="18" t="s">
        <v>64</v>
      </c>
      <c r="BJ3" s="19" t="s">
        <v>144</v>
      </c>
      <c r="BK3" s="18" t="s">
        <v>64</v>
      </c>
      <c r="BL3" s="19" t="s">
        <v>144</v>
      </c>
      <c r="BM3" s="18" t="s">
        <v>64</v>
      </c>
      <c r="BN3" s="19" t="s">
        <v>144</v>
      </c>
      <c r="BO3" s="18" t="s">
        <v>64</v>
      </c>
      <c r="BP3" s="19" t="s">
        <v>144</v>
      </c>
      <c r="BQ3" s="18" t="s">
        <v>64</v>
      </c>
      <c r="BR3" s="19" t="s">
        <v>144</v>
      </c>
      <c r="BS3" s="18" t="s">
        <v>64</v>
      </c>
      <c r="BT3" s="19" t="s">
        <v>144</v>
      </c>
      <c r="BU3" s="18" t="s">
        <v>64</v>
      </c>
      <c r="BV3" s="19" t="s">
        <v>144</v>
      </c>
      <c r="BW3" s="18" t="s">
        <v>64</v>
      </c>
      <c r="BX3" s="19" t="s">
        <v>144</v>
      </c>
      <c r="BY3" s="18" t="s">
        <v>64</v>
      </c>
      <c r="BZ3" s="19" t="s">
        <v>144</v>
      </c>
      <c r="CA3" s="18" t="s">
        <v>64</v>
      </c>
      <c r="CB3" s="19" t="s">
        <v>144</v>
      </c>
      <c r="CC3" s="18" t="s">
        <v>64</v>
      </c>
      <c r="CD3" s="19" t="s">
        <v>144</v>
      </c>
      <c r="CE3" s="18" t="s">
        <v>64</v>
      </c>
      <c r="CF3" s="19" t="s">
        <v>144</v>
      </c>
      <c r="CG3" s="18" t="s">
        <v>64</v>
      </c>
      <c r="CH3" s="19" t="s">
        <v>144</v>
      </c>
      <c r="CJ3" s="26"/>
      <c r="CM3" s="17" t="s">
        <v>125</v>
      </c>
      <c r="CN3" s="17" t="s">
        <v>126</v>
      </c>
      <c r="CO3" s="21" t="s">
        <v>64</v>
      </c>
      <c r="CP3" s="22" t="s">
        <v>144</v>
      </c>
    </row>
    <row r="4" spans="1:94" x14ac:dyDescent="0.25">
      <c r="A4" s="31" t="s">
        <v>8</v>
      </c>
      <c r="B4" s="2" t="s">
        <v>21</v>
      </c>
      <c r="C4" s="3" t="s">
        <v>71</v>
      </c>
      <c r="D4" s="3" t="s">
        <v>98</v>
      </c>
      <c r="E4" s="4">
        <v>1560.4</v>
      </c>
      <c r="F4" s="4" t="s">
        <v>67</v>
      </c>
      <c r="G4" s="4">
        <v>28.3</v>
      </c>
      <c r="H4" s="4">
        <v>149.6</v>
      </c>
      <c r="I4" s="4">
        <v>136.30000000000001</v>
      </c>
      <c r="J4" s="4">
        <v>140.1</v>
      </c>
      <c r="K4" s="4">
        <v>124.1</v>
      </c>
      <c r="L4" s="4">
        <v>119.15</v>
      </c>
      <c r="M4" s="4">
        <v>120.4</v>
      </c>
      <c r="N4" s="4">
        <v>131</v>
      </c>
      <c r="O4" s="4">
        <v>133.69999999999999</v>
      </c>
      <c r="P4" s="4">
        <v>125.3</v>
      </c>
      <c r="Q4" s="4">
        <v>125.2</v>
      </c>
      <c r="R4" s="4">
        <v>121.6</v>
      </c>
      <c r="S4" s="4">
        <v>139.30000000000001</v>
      </c>
      <c r="T4" s="4">
        <f>SUM(H4:S4)</f>
        <v>1565.7499999999998</v>
      </c>
      <c r="U4" s="5">
        <f>T4/1000</f>
        <v>1.5657499999999998</v>
      </c>
      <c r="V4" s="6">
        <f>1.74*H4</f>
        <v>260.30399999999997</v>
      </c>
      <c r="W4" s="6">
        <f t="shared" ref="W4:AG4" si="0">1.74*I4</f>
        <v>237.16200000000001</v>
      </c>
      <c r="X4" s="6">
        <f t="shared" si="0"/>
        <v>243.774</v>
      </c>
      <c r="Y4" s="6">
        <f t="shared" si="0"/>
        <v>215.934</v>
      </c>
      <c r="Z4" s="6">
        <f t="shared" si="0"/>
        <v>207.321</v>
      </c>
      <c r="AA4" s="6">
        <f t="shared" si="0"/>
        <v>209.49600000000001</v>
      </c>
      <c r="AB4" s="6">
        <f t="shared" si="0"/>
        <v>227.94</v>
      </c>
      <c r="AC4" s="6">
        <f t="shared" si="0"/>
        <v>232.63799999999998</v>
      </c>
      <c r="AD4" s="6">
        <f t="shared" si="0"/>
        <v>218.02199999999999</v>
      </c>
      <c r="AE4" s="6">
        <f t="shared" si="0"/>
        <v>217.84800000000001</v>
      </c>
      <c r="AF4" s="6">
        <f t="shared" si="0"/>
        <v>211.584</v>
      </c>
      <c r="AG4" s="6">
        <f t="shared" si="0"/>
        <v>242.38200000000001</v>
      </c>
      <c r="AH4" s="6">
        <f>SUM(V4:AG4)</f>
        <v>2724.4049999999997</v>
      </c>
      <c r="AI4" s="5">
        <f>AH4/1000</f>
        <v>2.724405</v>
      </c>
      <c r="AJ4" s="1"/>
      <c r="AK4" s="13">
        <f>SUM(V4:AG4)</f>
        <v>2724.4049999999997</v>
      </c>
      <c r="AL4" s="14">
        <v>343.27440000000001</v>
      </c>
      <c r="AM4" s="15">
        <f>(AK4*20.01-0.55)/20.01</f>
        <v>2724.377513743128</v>
      </c>
      <c r="AN4" s="14">
        <f>AM4*0.126</f>
        <v>343.27156673163415</v>
      </c>
      <c r="AO4" s="15">
        <f>(AK4*20.01-2*0.55)/20.01</f>
        <v>2724.3500274862567</v>
      </c>
      <c r="AP4" s="14">
        <f>AO4*0.126</f>
        <v>343.26810346326835</v>
      </c>
      <c r="AQ4" s="15">
        <f>(AK4*20.01-3*0.55)/20.01</f>
        <v>2724.322541229385</v>
      </c>
      <c r="AR4" s="14">
        <f>AQ4*0.126</f>
        <v>343.26464019490254</v>
      </c>
      <c r="AS4" s="15">
        <f>(AK4*20.01-4*0.55)/20.01</f>
        <v>2724.2950549725138</v>
      </c>
      <c r="AT4" s="14">
        <f>AS4*0.126</f>
        <v>343.26117692653673</v>
      </c>
      <c r="AU4" s="15">
        <f>(AK4*20.01-5*0.55)/20.01</f>
        <v>2724.267568715642</v>
      </c>
      <c r="AV4" s="14">
        <f>AU4*0.126</f>
        <v>343.25771365817087</v>
      </c>
      <c r="AW4" s="15">
        <f>(AK4*20.01-6*0.55)/20.01</f>
        <v>2724.2400824587703</v>
      </c>
      <c r="AX4" s="14">
        <f>AW4*0.126</f>
        <v>343.25425038980507</v>
      </c>
      <c r="AY4" s="15">
        <f>(AK4*20.01-7*0.55)/20.01</f>
        <v>2724.212596201899</v>
      </c>
      <c r="AZ4" s="14">
        <f>AY4*0.126</f>
        <v>343.25078712143926</v>
      </c>
      <c r="BA4" s="15">
        <f>(AK4*20.01-8*0.55)/20.01</f>
        <v>2724.1851099450273</v>
      </c>
      <c r="BB4" s="14">
        <f>BA4*0.126</f>
        <v>343.24732385307345</v>
      </c>
      <c r="BC4" s="15">
        <f>(AK4*20.01-9*0.55)/20.01</f>
        <v>2724.157623688156</v>
      </c>
      <c r="BD4" s="14">
        <f>BC4*0.126</f>
        <v>343.24386058470765</v>
      </c>
      <c r="BE4" s="15">
        <f>(AK4*20.01-10*0.55)/20.01</f>
        <v>2724.1301374312843</v>
      </c>
      <c r="BF4" s="14">
        <f>BE4*0.126</f>
        <v>343.24039731634184</v>
      </c>
      <c r="BG4" s="15">
        <f>(AK4*20.01-11*0.55)/20.01</f>
        <v>2724.1026511744126</v>
      </c>
      <c r="BH4" s="14">
        <f>BG4*0.126</f>
        <v>343.23693404797598</v>
      </c>
      <c r="BI4" s="15">
        <f>(AK4*20.01-12*0.55)/20.01</f>
        <v>2724.0751649175409</v>
      </c>
      <c r="BJ4" s="14">
        <f>BI4*0.126</f>
        <v>343.23347077961017</v>
      </c>
      <c r="BK4" s="15">
        <f>(AK4*20.01-13*0.55)/20.01</f>
        <v>2724.0476786606696</v>
      </c>
      <c r="BL4" s="14">
        <f>BK4*0.126</f>
        <v>343.23000751124437</v>
      </c>
      <c r="BM4" s="15">
        <f>(AK4*20.01-14*0.55)/20.01</f>
        <v>2724.0201924037979</v>
      </c>
      <c r="BN4" s="14">
        <f>BM4*0.126</f>
        <v>343.22654424287856</v>
      </c>
      <c r="BO4" s="15">
        <f>(AK4*20.01-15*0.55)/20.01</f>
        <v>2723.9927061469261</v>
      </c>
      <c r="BP4" s="14">
        <f>BO4*0.126</f>
        <v>343.2230809745127</v>
      </c>
      <c r="BQ4" s="15">
        <f>(AK4*20.01-16*0.55)/20.01</f>
        <v>2723.9652198900544</v>
      </c>
      <c r="BR4" s="14">
        <f>BQ4*0.126</f>
        <v>343.21961770614683</v>
      </c>
      <c r="BS4" s="15">
        <f>(AK4*20.01-17*0.55)/20.01</f>
        <v>2723.9377336331831</v>
      </c>
      <c r="BT4" s="14">
        <f>BS4*0.126</f>
        <v>343.21615443778109</v>
      </c>
      <c r="BU4" s="15">
        <f>(AK4*20.01-18*0.55)/20.01</f>
        <v>2723.9102473763114</v>
      </c>
      <c r="BV4" s="14">
        <f>BU4*0.126</f>
        <v>343.21269116941522</v>
      </c>
      <c r="BW4" s="15">
        <f>(AK4*20.01-19*0.55)/20.01</f>
        <v>2723.8827611194401</v>
      </c>
      <c r="BX4" s="14">
        <f>BW4*0.126</f>
        <v>343.20922790104947</v>
      </c>
      <c r="BY4" s="15">
        <f>(AK4*20.01-20*0.55)/20.01</f>
        <v>2723.8552748625684</v>
      </c>
      <c r="BZ4" s="14">
        <f>BY4*0.126</f>
        <v>343.20576463268361</v>
      </c>
      <c r="CA4" s="15">
        <f>(AK4*20.01-21*0.55)/20.01</f>
        <v>2723.8277886056967</v>
      </c>
      <c r="CB4" s="14">
        <f>CA4*0.126</f>
        <v>343.2023013643178</v>
      </c>
      <c r="CC4" s="15">
        <f>(AK4*20.01-22*0.55)/20.01</f>
        <v>2723.8003023488254</v>
      </c>
      <c r="CD4" s="14">
        <f>CC4*0.126</f>
        <v>343.198838095952</v>
      </c>
      <c r="CE4" s="15">
        <f>(AK4*20.01-23*0.55)/20.01</f>
        <v>2723.7728160919537</v>
      </c>
      <c r="CF4" s="14">
        <f>CE4*0.126</f>
        <v>343.19537482758619</v>
      </c>
      <c r="CG4" s="15">
        <f>(AK4*20.01-24*0.55)/20.01</f>
        <v>2723.7453298350824</v>
      </c>
      <c r="CH4" s="14">
        <f>CG4*0.126</f>
        <v>343.19191155922039</v>
      </c>
      <c r="CJ4" s="27"/>
      <c r="CK4" s="33" t="s">
        <v>8</v>
      </c>
      <c r="CL4" s="28" t="s">
        <v>21</v>
      </c>
      <c r="CM4" s="29" t="s">
        <v>71</v>
      </c>
      <c r="CN4" s="29" t="s">
        <v>98</v>
      </c>
      <c r="CO4" s="24">
        <f>SUM(AK4,AM4,AO4,AQ4,AS4,AU4,AW4,AY4,BA4,BC4,BE4,BG4,BI4,BK4,BM4,BO4,BQ4,BS4,BU4,BW4,BY4,CA4,CC4,CE4,CG4)</f>
        <v>68101.879122938524</v>
      </c>
      <c r="CP4" s="23">
        <f>SUM(AL4,AN4,AP4,AR4,AT4,AV4,AX4,AZ4,BB4,BD4,BF4,BH4,BJ4,BL4,BN4,BP4,BR4,BT4,BV4,BX4,BZ4,CB4,CD4,CF4,CH4)</f>
        <v>8580.8361394902549</v>
      </c>
    </row>
    <row r="5" spans="1:94" x14ac:dyDescent="0.25">
      <c r="A5" s="31"/>
      <c r="B5" s="2" t="s">
        <v>22</v>
      </c>
      <c r="C5" s="3" t="s">
        <v>141</v>
      </c>
      <c r="D5" s="3" t="s">
        <v>142</v>
      </c>
      <c r="E5" s="4">
        <v>1550.6</v>
      </c>
      <c r="F5" s="4" t="s">
        <v>67</v>
      </c>
      <c r="G5" s="4">
        <v>28.3</v>
      </c>
      <c r="H5" s="4">
        <v>149.69999999999999</v>
      </c>
      <c r="I5" s="4">
        <v>136.69999999999999</v>
      </c>
      <c r="J5" s="4">
        <v>140.4</v>
      </c>
      <c r="K5" s="4">
        <v>123.5</v>
      </c>
      <c r="L5" s="4">
        <v>119</v>
      </c>
      <c r="M5" s="4">
        <v>120.1</v>
      </c>
      <c r="N5" s="4">
        <v>130.9</v>
      </c>
      <c r="O5" s="4">
        <v>133.6</v>
      </c>
      <c r="P5" s="4">
        <v>125</v>
      </c>
      <c r="Q5" s="4">
        <v>124.6</v>
      </c>
      <c r="R5" s="4">
        <v>121.2</v>
      </c>
      <c r="S5" s="4">
        <v>139.30000000000001</v>
      </c>
      <c r="T5" s="4">
        <f t="shared" ref="T5:T36" si="1">SUM(H5:S5)</f>
        <v>1563.9999999999998</v>
      </c>
      <c r="U5" s="5">
        <f t="shared" ref="U5:U36" si="2">T5/1000</f>
        <v>1.5639999999999998</v>
      </c>
      <c r="V5" s="6">
        <f t="shared" ref="V5:V36" si="3">1.74*H5</f>
        <v>260.47799999999995</v>
      </c>
      <c r="W5" s="6">
        <f t="shared" ref="W5:W36" si="4">1.74*I5</f>
        <v>237.85799999999998</v>
      </c>
      <c r="X5" s="6">
        <f t="shared" ref="X5:X36" si="5">1.74*J5</f>
        <v>244.29600000000002</v>
      </c>
      <c r="Y5" s="6">
        <f t="shared" ref="Y5:Y36" si="6">1.74*K5</f>
        <v>214.89</v>
      </c>
      <c r="Z5" s="6">
        <f t="shared" ref="Z5:Z36" si="7">1.74*L5</f>
        <v>207.06</v>
      </c>
      <c r="AA5" s="6">
        <f t="shared" ref="AA5:AA36" si="8">1.74*M5</f>
        <v>208.97399999999999</v>
      </c>
      <c r="AB5" s="6">
        <f t="shared" ref="AB5:AB36" si="9">1.74*N5</f>
        <v>227.76600000000002</v>
      </c>
      <c r="AC5" s="6">
        <f t="shared" ref="AC5:AC36" si="10">1.74*O5</f>
        <v>232.464</v>
      </c>
      <c r="AD5" s="6">
        <f t="shared" ref="AD5:AD36" si="11">1.74*P5</f>
        <v>217.5</v>
      </c>
      <c r="AE5" s="6">
        <f t="shared" ref="AE5:AE36" si="12">1.74*Q5</f>
        <v>216.804</v>
      </c>
      <c r="AF5" s="6">
        <f>1.74*R5</f>
        <v>210.88800000000001</v>
      </c>
      <c r="AG5" s="6">
        <f>1.74*S5</f>
        <v>242.38200000000001</v>
      </c>
      <c r="AH5" s="4">
        <f t="shared" ref="AH5:AH36" si="13">SUM(V5:AG5)</f>
        <v>2721.36</v>
      </c>
      <c r="AI5" s="5">
        <f t="shared" ref="AI5:AI36" si="14">AH5/1000</f>
        <v>2.7213600000000002</v>
      </c>
      <c r="AJ5" s="1"/>
      <c r="AK5" s="13">
        <f t="shared" ref="AK5:AK36" si="15">SUM(V5:AG5)</f>
        <v>2721.36</v>
      </c>
      <c r="AL5" s="14">
        <f>AK5*0.126</f>
        <v>342.89136000000002</v>
      </c>
      <c r="AM5" s="15">
        <f t="shared" ref="AM5:AM36" si="16">(AK5*20.01-0.55)/20.01</f>
        <v>2721.3325137431284</v>
      </c>
      <c r="AN5" s="14">
        <f t="shared" ref="AN5:AN36" si="17">AM5*0.126</f>
        <v>342.88789673163416</v>
      </c>
      <c r="AO5" s="15">
        <f t="shared" ref="AO5:AO36" si="18">(AK5*20.01-2*0.55)/20.01</f>
        <v>2721.3050274862571</v>
      </c>
      <c r="AP5" s="14">
        <f t="shared" ref="AP5:AP36" si="19">AO5*0.126</f>
        <v>342.88443346326841</v>
      </c>
      <c r="AQ5" s="15">
        <f t="shared" ref="AQ5:AQ36" si="20">(AK5*20.01-3*0.55)/20.01</f>
        <v>2721.2775412293854</v>
      </c>
      <c r="AR5" s="14">
        <f t="shared" ref="AR5:AR36" si="21">AQ5*0.126</f>
        <v>342.88097019490255</v>
      </c>
      <c r="AS5" s="15">
        <f t="shared" ref="AS5:AS36" si="22">(AK5*20.01-4*0.55)/20.01</f>
        <v>2721.2500549725141</v>
      </c>
      <c r="AT5" s="14">
        <f t="shared" ref="AT5:AT36" si="23">AS5*0.126</f>
        <v>342.8775069265368</v>
      </c>
      <c r="AU5" s="15">
        <f>(AK5*20.01-5*0.55)/20.01</f>
        <v>2721.2225687156424</v>
      </c>
      <c r="AV5" s="14">
        <f t="shared" ref="AV5:AV36" si="24">AU5*0.126</f>
        <v>342.87404365817093</v>
      </c>
      <c r="AW5" s="15">
        <f t="shared" ref="AW5:AW36" si="25">(AK5*20.01-6*0.55)/20.01</f>
        <v>2721.1950824587707</v>
      </c>
      <c r="AX5" s="14">
        <f t="shared" ref="AX5:AX36" si="26">AW5*0.126</f>
        <v>342.87058038980513</v>
      </c>
      <c r="AY5" s="15">
        <f t="shared" ref="AY5:AY36" si="27">(AK5*20.01-7*0.55)/20.01</f>
        <v>2721.1675962018994</v>
      </c>
      <c r="AZ5" s="14">
        <f t="shared" ref="AZ5:AZ36" si="28">AY5*0.126</f>
        <v>342.86711712143932</v>
      </c>
      <c r="BA5" s="15">
        <f t="shared" ref="BA5:BA36" si="29">(AK5*20.01-8*0.55)/20.01</f>
        <v>2721.1401099450277</v>
      </c>
      <c r="BB5" s="14">
        <f t="shared" ref="BB5:BB36" si="30">BA5*0.126</f>
        <v>342.86365385307352</v>
      </c>
      <c r="BC5" s="15">
        <f t="shared" ref="BC5:BC36" si="31">(AK5*20.01-9*0.55)/20.01</f>
        <v>2721.1126236881564</v>
      </c>
      <c r="BD5" s="14">
        <f t="shared" ref="BD5:BD36" si="32">BC5*0.126</f>
        <v>342.86019058470771</v>
      </c>
      <c r="BE5" s="15">
        <f t="shared" ref="BE5:BE36" si="33">(AK5*20.01-10*0.55)/20.01</f>
        <v>2721.0851374312847</v>
      </c>
      <c r="BF5" s="14">
        <f t="shared" ref="BF5:BF36" si="34">BE5*0.126</f>
        <v>342.85672731634185</v>
      </c>
      <c r="BG5" s="15">
        <f t="shared" ref="BG5:BG36" si="35">(AK5*20.01-11*0.55)/20.01</f>
        <v>2721.057651174413</v>
      </c>
      <c r="BH5" s="14">
        <f t="shared" ref="BH5:BH36" si="36">BG5*0.126</f>
        <v>342.85326404797604</v>
      </c>
      <c r="BI5" s="15">
        <f t="shared" ref="BI5:BI36" si="37">(AK5*20.01-12*0.55)/20.01</f>
        <v>2721.0301649175412</v>
      </c>
      <c r="BJ5" s="14">
        <f t="shared" ref="BJ5:BJ36" si="38">BI5*0.126</f>
        <v>342.84980077961018</v>
      </c>
      <c r="BK5" s="15">
        <f t="shared" ref="BK5:BK36" si="39">(AK5*20.01-13*0.55)/20.01</f>
        <v>2721.0026786606695</v>
      </c>
      <c r="BL5" s="14">
        <f t="shared" ref="BL5:BL36" si="40">BK5*0.126</f>
        <v>342.84633751124437</v>
      </c>
      <c r="BM5" s="15">
        <f t="shared" ref="BM5:BM36" si="41">(AK5*20.01-14*0.55)/20.01</f>
        <v>2720.9751924037982</v>
      </c>
      <c r="BN5" s="14">
        <f t="shared" ref="BN5:BN36" si="42">BM5*0.126</f>
        <v>342.84287424287857</v>
      </c>
      <c r="BO5" s="15">
        <f t="shared" ref="BO5:BO36" si="43">(AK5*20.01-15*0.55)/20.01</f>
        <v>2720.9477061469265</v>
      </c>
      <c r="BP5" s="14">
        <f t="shared" ref="BP5:BP36" si="44">BO5*0.126</f>
        <v>342.83941097451276</v>
      </c>
      <c r="BQ5" s="15">
        <f t="shared" ref="BQ5:BQ36" si="45">(AK5*20.01-16*0.55)/20.01</f>
        <v>2720.9202198900548</v>
      </c>
      <c r="BR5" s="14">
        <f t="shared" ref="BR5:BR36" si="46">BQ5*0.126</f>
        <v>342.8359477061469</v>
      </c>
      <c r="BS5" s="15">
        <f t="shared" ref="BS5:BS36" si="47">(AK5*20.01-17*0.55)/20.01</f>
        <v>2720.8927336331835</v>
      </c>
      <c r="BT5" s="14">
        <f t="shared" ref="BT5:BT36" si="48">BS5*0.126</f>
        <v>342.83248443778115</v>
      </c>
      <c r="BU5" s="15">
        <f t="shared" ref="BU5:BU36" si="49">(AK5*20.01-18*0.55)/20.01</f>
        <v>2720.8652473763118</v>
      </c>
      <c r="BV5" s="14">
        <f t="shared" ref="BV5:BV36" si="50">BU5*0.126</f>
        <v>342.82902116941528</v>
      </c>
      <c r="BW5" s="15">
        <f t="shared" ref="BW5:BW36" si="51">(AK5*20.01-19*0.55)/20.01</f>
        <v>2720.8377611194405</v>
      </c>
      <c r="BX5" s="14">
        <f t="shared" ref="BX5:BX36" si="52">BW5*0.126</f>
        <v>342.82555790104954</v>
      </c>
      <c r="BY5" s="15">
        <f t="shared" ref="BY5:BY36" si="53">(AK5*20.01-20*0.55)/20.01</f>
        <v>2720.8102748625688</v>
      </c>
      <c r="BZ5" s="14">
        <f t="shared" ref="BZ5:BZ36" si="54">BY5*0.126</f>
        <v>342.82209463268367</v>
      </c>
      <c r="CA5" s="15">
        <f t="shared" ref="CA5:CA36" si="55">(AK5*20.01-21*0.55)/20.01</f>
        <v>2720.7827886056971</v>
      </c>
      <c r="CB5" s="14">
        <f t="shared" ref="CB5:CB36" si="56">CA5*0.126</f>
        <v>342.81863136431781</v>
      </c>
      <c r="CC5" s="15">
        <f t="shared" ref="CC5:CC36" si="57">(AK5*20.01-22*0.55)/20.01</f>
        <v>2720.7553023488258</v>
      </c>
      <c r="CD5" s="14">
        <f t="shared" ref="CD5:CD36" si="58">CC5*0.126</f>
        <v>342.81516809595206</v>
      </c>
      <c r="CE5" s="15">
        <f t="shared" ref="CE5:CE36" si="59">(AK5*20.01-23*0.55)/20.01</f>
        <v>2720.7278160919541</v>
      </c>
      <c r="CF5" s="14">
        <f t="shared" ref="CF5:CF36" si="60">CE5*0.126</f>
        <v>342.8117048275862</v>
      </c>
      <c r="CG5" s="15">
        <f t="shared" ref="CG5:CG36" si="61">(AK5*20.01-24*0.55)/20.01</f>
        <v>2720.7003298350828</v>
      </c>
      <c r="CH5" s="14">
        <f t="shared" ref="CH5:CH36" si="62">CG5*0.126</f>
        <v>342.80824155922045</v>
      </c>
      <c r="CJ5" s="25"/>
      <c r="CK5" s="33"/>
      <c r="CL5" s="28" t="s">
        <v>22</v>
      </c>
      <c r="CM5" s="29" t="s">
        <v>141</v>
      </c>
      <c r="CN5" s="29" t="s">
        <v>142</v>
      </c>
      <c r="CO5" s="24">
        <f t="shared" ref="CO5:CO36" si="63">SUM(AK5,AM5,AO5,AQ5,AS5,AU5,AW5,AY5,BA5,BC5,BE5,BG5,BI5,BK5,BM5,BO5,BQ5,BS5,BU5,BW5,BY5,CA5,CC5,CE5,CG5)</f>
        <v>68025.754122938524</v>
      </c>
      <c r="CP5" s="23">
        <f t="shared" ref="CP5:CP36" si="64">SUM(AL5,AN5,AP5,AR5,AT5,AV5,AX5,AZ5,BB5,BD5,BF5,BH5,BJ5,BL5,BN5,BP5,BR5,BT5,BV5,BX5,BZ5,CB5,CD5,CF5,CH5)</f>
        <v>8571.245019490254</v>
      </c>
    </row>
    <row r="6" spans="1:94" x14ac:dyDescent="0.25">
      <c r="A6" s="31"/>
      <c r="B6" s="2" t="s">
        <v>23</v>
      </c>
      <c r="C6" s="3" t="s">
        <v>72</v>
      </c>
      <c r="D6" s="3" t="s">
        <v>99</v>
      </c>
      <c r="E6" s="4">
        <v>1565.3</v>
      </c>
      <c r="F6" s="4" t="s">
        <v>67</v>
      </c>
      <c r="G6" s="4">
        <v>28.4</v>
      </c>
      <c r="H6" s="4">
        <v>151.80000000000001</v>
      </c>
      <c r="I6" s="4">
        <v>138.5</v>
      </c>
      <c r="J6" s="4">
        <v>142.30000000000001</v>
      </c>
      <c r="K6" s="4">
        <v>123.7</v>
      </c>
      <c r="L6" s="4">
        <v>117.9</v>
      </c>
      <c r="M6" s="4">
        <v>120</v>
      </c>
      <c r="N6" s="4">
        <v>130</v>
      </c>
      <c r="O6" s="4">
        <v>133.69999999999999</v>
      </c>
      <c r="P6" s="4">
        <v>125.5</v>
      </c>
      <c r="Q6" s="4">
        <v>125.7</v>
      </c>
      <c r="R6" s="4">
        <v>123.5</v>
      </c>
      <c r="S6" s="4">
        <v>140.9</v>
      </c>
      <c r="T6" s="4">
        <f t="shared" si="1"/>
        <v>1573.5000000000002</v>
      </c>
      <c r="U6" s="5">
        <f t="shared" si="2"/>
        <v>1.5735000000000001</v>
      </c>
      <c r="V6" s="6">
        <f t="shared" si="3"/>
        <v>264.13200000000001</v>
      </c>
      <c r="W6" s="6">
        <f t="shared" si="4"/>
        <v>240.99</v>
      </c>
      <c r="X6" s="6">
        <f t="shared" si="5"/>
        <v>247.60200000000003</v>
      </c>
      <c r="Y6" s="6">
        <f t="shared" si="6"/>
        <v>215.238</v>
      </c>
      <c r="Z6" s="6">
        <f t="shared" si="7"/>
        <v>205.14600000000002</v>
      </c>
      <c r="AA6" s="6">
        <f t="shared" si="8"/>
        <v>208.8</v>
      </c>
      <c r="AB6" s="6">
        <f t="shared" si="9"/>
        <v>226.2</v>
      </c>
      <c r="AC6" s="6">
        <f t="shared" si="10"/>
        <v>232.63799999999998</v>
      </c>
      <c r="AD6" s="6">
        <f t="shared" si="11"/>
        <v>218.37</v>
      </c>
      <c r="AE6" s="6">
        <f t="shared" si="12"/>
        <v>218.71800000000002</v>
      </c>
      <c r="AF6" s="6">
        <f t="shared" ref="AF6:AF36" si="65">1.74*R6</f>
        <v>214.89</v>
      </c>
      <c r="AG6" s="6">
        <f t="shared" ref="AG6:AG36" si="66">1.74*S6</f>
        <v>245.166</v>
      </c>
      <c r="AH6" s="4">
        <f t="shared" si="13"/>
        <v>2737.89</v>
      </c>
      <c r="AI6" s="5">
        <f t="shared" si="14"/>
        <v>2.7378899999999997</v>
      </c>
      <c r="AJ6" s="1"/>
      <c r="AK6" s="13">
        <f t="shared" si="15"/>
        <v>2737.89</v>
      </c>
      <c r="AL6" s="14">
        <f t="shared" ref="AL6:AL36" si="67">AK6*0.126</f>
        <v>344.97413999999998</v>
      </c>
      <c r="AM6" s="15">
        <f t="shared" si="16"/>
        <v>2737.8625137431281</v>
      </c>
      <c r="AN6" s="14">
        <f t="shared" si="17"/>
        <v>344.97067673163417</v>
      </c>
      <c r="AO6" s="15">
        <f t="shared" si="18"/>
        <v>2737.8350274862569</v>
      </c>
      <c r="AP6" s="14">
        <f t="shared" si="19"/>
        <v>344.96721346326837</v>
      </c>
      <c r="AQ6" s="15">
        <f t="shared" si="20"/>
        <v>2737.8075412293852</v>
      </c>
      <c r="AR6" s="14">
        <f t="shared" si="21"/>
        <v>344.96375019490256</v>
      </c>
      <c r="AS6" s="15">
        <f t="shared" si="22"/>
        <v>2737.7800549725134</v>
      </c>
      <c r="AT6" s="14">
        <f t="shared" si="23"/>
        <v>344.9602869265367</v>
      </c>
      <c r="AU6" s="15">
        <f t="shared" ref="AU6:AU36" si="68">(AK6*20.01-5*0.55)/20.01</f>
        <v>2737.7525687156417</v>
      </c>
      <c r="AV6" s="14">
        <f t="shared" si="24"/>
        <v>344.95682365817083</v>
      </c>
      <c r="AW6" s="15">
        <f t="shared" si="25"/>
        <v>2737.7250824587704</v>
      </c>
      <c r="AX6" s="14">
        <f t="shared" si="26"/>
        <v>344.95336038980508</v>
      </c>
      <c r="AY6" s="15">
        <f t="shared" si="27"/>
        <v>2737.6975962018987</v>
      </c>
      <c r="AZ6" s="14">
        <f t="shared" si="28"/>
        <v>344.94989712143922</v>
      </c>
      <c r="BA6" s="15">
        <f t="shared" si="29"/>
        <v>2737.670109945027</v>
      </c>
      <c r="BB6" s="14">
        <f t="shared" si="30"/>
        <v>344.94643385307342</v>
      </c>
      <c r="BC6" s="15">
        <f t="shared" si="31"/>
        <v>2737.6426236881557</v>
      </c>
      <c r="BD6" s="14">
        <f t="shared" si="32"/>
        <v>344.94297058470761</v>
      </c>
      <c r="BE6" s="15">
        <f t="shared" si="33"/>
        <v>2737.615137431284</v>
      </c>
      <c r="BF6" s="14">
        <f t="shared" si="34"/>
        <v>344.9395073163418</v>
      </c>
      <c r="BG6" s="15">
        <f t="shared" si="35"/>
        <v>2737.5876511744123</v>
      </c>
      <c r="BH6" s="14">
        <f t="shared" si="36"/>
        <v>344.93604404797594</v>
      </c>
      <c r="BI6" s="15">
        <f t="shared" si="37"/>
        <v>2737.560164917541</v>
      </c>
      <c r="BJ6" s="14">
        <f t="shared" si="38"/>
        <v>344.93258077961019</v>
      </c>
      <c r="BK6" s="15">
        <f t="shared" si="39"/>
        <v>2737.5326786606693</v>
      </c>
      <c r="BL6" s="14">
        <f t="shared" si="40"/>
        <v>344.92911751124433</v>
      </c>
      <c r="BM6" s="15">
        <f t="shared" si="41"/>
        <v>2737.505192403798</v>
      </c>
      <c r="BN6" s="14">
        <f t="shared" si="42"/>
        <v>344.92565424287852</v>
      </c>
      <c r="BO6" s="15">
        <f t="shared" si="43"/>
        <v>2737.4777061469263</v>
      </c>
      <c r="BP6" s="14">
        <f t="shared" si="44"/>
        <v>344.92219097451272</v>
      </c>
      <c r="BQ6" s="15">
        <f t="shared" si="45"/>
        <v>2737.4502198900545</v>
      </c>
      <c r="BR6" s="14">
        <f t="shared" si="46"/>
        <v>344.91872770614685</v>
      </c>
      <c r="BS6" s="15">
        <f t="shared" si="47"/>
        <v>2737.4227336331833</v>
      </c>
      <c r="BT6" s="14">
        <f t="shared" si="48"/>
        <v>344.9152644377811</v>
      </c>
      <c r="BU6" s="15">
        <f t="shared" si="49"/>
        <v>2737.3952473763115</v>
      </c>
      <c r="BV6" s="14">
        <f t="shared" si="50"/>
        <v>344.91180116941524</v>
      </c>
      <c r="BW6" s="15">
        <f t="shared" si="51"/>
        <v>2737.3677611194403</v>
      </c>
      <c r="BX6" s="14">
        <f t="shared" si="52"/>
        <v>344.90833790104949</v>
      </c>
      <c r="BY6" s="15">
        <f t="shared" si="53"/>
        <v>2737.3402748625685</v>
      </c>
      <c r="BZ6" s="14">
        <f t="shared" si="54"/>
        <v>344.90487463268363</v>
      </c>
      <c r="CA6" s="15">
        <f t="shared" si="55"/>
        <v>2737.3127886056968</v>
      </c>
      <c r="CB6" s="14">
        <f t="shared" si="56"/>
        <v>344.90141136431782</v>
      </c>
      <c r="CC6" s="15">
        <f t="shared" si="57"/>
        <v>2737.2853023488256</v>
      </c>
      <c r="CD6" s="14">
        <f t="shared" si="58"/>
        <v>344.89794809595202</v>
      </c>
      <c r="CE6" s="15">
        <f t="shared" si="59"/>
        <v>2737.2578160919538</v>
      </c>
      <c r="CF6" s="14">
        <f t="shared" si="60"/>
        <v>344.89448482758621</v>
      </c>
      <c r="CG6" s="15">
        <f t="shared" si="61"/>
        <v>2737.2303298350826</v>
      </c>
      <c r="CH6" s="14">
        <f t="shared" si="62"/>
        <v>344.89102155922041</v>
      </c>
      <c r="CJ6" s="25"/>
      <c r="CK6" s="33"/>
      <c r="CL6" s="28" t="s">
        <v>23</v>
      </c>
      <c r="CM6" s="29" t="s">
        <v>72</v>
      </c>
      <c r="CN6" s="29" t="s">
        <v>99</v>
      </c>
      <c r="CO6" s="24">
        <f t="shared" si="63"/>
        <v>68439.004122938539</v>
      </c>
      <c r="CP6" s="23">
        <f t="shared" si="64"/>
        <v>8623.3145194902554</v>
      </c>
    </row>
    <row r="7" spans="1:94" x14ac:dyDescent="0.25">
      <c r="A7" s="31" t="s">
        <v>54</v>
      </c>
      <c r="B7" s="2" t="s">
        <v>24</v>
      </c>
      <c r="C7" s="3" t="s">
        <v>73</v>
      </c>
      <c r="D7" s="3" t="s">
        <v>100</v>
      </c>
      <c r="E7" s="4">
        <v>1570.5</v>
      </c>
      <c r="F7" s="4" t="s">
        <v>67</v>
      </c>
      <c r="G7" s="4">
        <v>28.3</v>
      </c>
      <c r="H7" s="4">
        <v>152.19999999999999</v>
      </c>
      <c r="I7" s="4">
        <v>138.80000000000001</v>
      </c>
      <c r="J7" s="4">
        <v>143</v>
      </c>
      <c r="K7" s="4">
        <v>124.5</v>
      </c>
      <c r="L7" s="4">
        <v>117.8</v>
      </c>
      <c r="M7" s="4">
        <v>120</v>
      </c>
      <c r="N7" s="4">
        <v>130.1</v>
      </c>
      <c r="O7" s="4">
        <v>133.4</v>
      </c>
      <c r="P7" s="4">
        <v>124.9</v>
      </c>
      <c r="Q7" s="4">
        <v>125.4</v>
      </c>
      <c r="R7" s="4">
        <v>123</v>
      </c>
      <c r="S7" s="4">
        <v>140.80000000000001</v>
      </c>
      <c r="T7" s="4">
        <f t="shared" si="1"/>
        <v>1573.9</v>
      </c>
      <c r="U7" s="5">
        <f t="shared" si="2"/>
        <v>1.5739000000000001</v>
      </c>
      <c r="V7" s="6">
        <f t="shared" si="3"/>
        <v>264.82799999999997</v>
      </c>
      <c r="W7" s="6">
        <f t="shared" si="4"/>
        <v>241.51200000000003</v>
      </c>
      <c r="X7" s="6">
        <f t="shared" si="5"/>
        <v>248.82</v>
      </c>
      <c r="Y7" s="6">
        <f t="shared" si="6"/>
        <v>216.63</v>
      </c>
      <c r="Z7" s="6">
        <f t="shared" si="7"/>
        <v>204.97199999999998</v>
      </c>
      <c r="AA7" s="6">
        <f t="shared" si="8"/>
        <v>208.8</v>
      </c>
      <c r="AB7" s="6">
        <f t="shared" si="9"/>
        <v>226.374</v>
      </c>
      <c r="AC7" s="6">
        <f t="shared" si="10"/>
        <v>232.11600000000001</v>
      </c>
      <c r="AD7" s="6">
        <f t="shared" si="11"/>
        <v>217.32600000000002</v>
      </c>
      <c r="AE7" s="6">
        <f t="shared" si="12"/>
        <v>218.196</v>
      </c>
      <c r="AF7" s="6">
        <f t="shared" si="65"/>
        <v>214.02</v>
      </c>
      <c r="AG7" s="6">
        <f t="shared" si="66"/>
        <v>244.99200000000002</v>
      </c>
      <c r="AH7" s="4">
        <f t="shared" si="13"/>
        <v>2738.5860000000002</v>
      </c>
      <c r="AI7" s="5">
        <f t="shared" si="14"/>
        <v>2.7385860000000002</v>
      </c>
      <c r="AJ7" s="1"/>
      <c r="AK7" s="13">
        <f t="shared" si="15"/>
        <v>2738.5860000000002</v>
      </c>
      <c r="AL7" s="14">
        <f t="shared" si="67"/>
        <v>345.06183600000003</v>
      </c>
      <c r="AM7" s="15">
        <f t="shared" si="16"/>
        <v>2738.5585137431285</v>
      </c>
      <c r="AN7" s="14">
        <f t="shared" si="17"/>
        <v>345.05837273163422</v>
      </c>
      <c r="AO7" s="15">
        <f t="shared" si="18"/>
        <v>2738.5310274862572</v>
      </c>
      <c r="AP7" s="14">
        <f t="shared" si="19"/>
        <v>345.05490946326842</v>
      </c>
      <c r="AQ7" s="15">
        <f t="shared" si="20"/>
        <v>2738.5035412293855</v>
      </c>
      <c r="AR7" s="14">
        <f t="shared" si="21"/>
        <v>345.05144619490255</v>
      </c>
      <c r="AS7" s="15">
        <f t="shared" si="22"/>
        <v>2738.4760549725142</v>
      </c>
      <c r="AT7" s="14">
        <f t="shared" si="23"/>
        <v>345.0479829265368</v>
      </c>
      <c r="AU7" s="15">
        <f t="shared" si="68"/>
        <v>2738.4485687156425</v>
      </c>
      <c r="AV7" s="14">
        <f t="shared" si="24"/>
        <v>345.04451965817094</v>
      </c>
      <c r="AW7" s="15">
        <f t="shared" si="25"/>
        <v>2738.4210824587708</v>
      </c>
      <c r="AX7" s="14">
        <f t="shared" si="26"/>
        <v>345.04105638980514</v>
      </c>
      <c r="AY7" s="15">
        <f t="shared" si="27"/>
        <v>2738.3935962018995</v>
      </c>
      <c r="AZ7" s="14">
        <f t="shared" si="28"/>
        <v>345.03759312143933</v>
      </c>
      <c r="BA7" s="15">
        <f t="shared" si="29"/>
        <v>2738.3661099450278</v>
      </c>
      <c r="BB7" s="14">
        <f t="shared" si="30"/>
        <v>345.03412985307352</v>
      </c>
      <c r="BC7" s="15">
        <f t="shared" si="31"/>
        <v>2738.3386236881565</v>
      </c>
      <c r="BD7" s="14">
        <f t="shared" si="32"/>
        <v>345.03066658470772</v>
      </c>
      <c r="BE7" s="15">
        <f t="shared" si="33"/>
        <v>2738.3111374312848</v>
      </c>
      <c r="BF7" s="14">
        <f t="shared" si="34"/>
        <v>345.02720331634191</v>
      </c>
      <c r="BG7" s="15">
        <f t="shared" si="35"/>
        <v>2738.2836511744131</v>
      </c>
      <c r="BH7" s="14">
        <f t="shared" si="36"/>
        <v>345.02374004797605</v>
      </c>
      <c r="BI7" s="15">
        <f t="shared" si="37"/>
        <v>2738.2561649175418</v>
      </c>
      <c r="BJ7" s="14">
        <f t="shared" si="38"/>
        <v>345.02027677961024</v>
      </c>
      <c r="BK7" s="15">
        <f t="shared" si="39"/>
        <v>2738.2286786606701</v>
      </c>
      <c r="BL7" s="14">
        <f t="shared" si="40"/>
        <v>345.01681351124444</v>
      </c>
      <c r="BM7" s="15">
        <f t="shared" si="41"/>
        <v>2738.2011924037984</v>
      </c>
      <c r="BN7" s="14">
        <f t="shared" si="42"/>
        <v>345.01335024287857</v>
      </c>
      <c r="BO7" s="15">
        <f t="shared" si="43"/>
        <v>2738.1737061469266</v>
      </c>
      <c r="BP7" s="14">
        <f t="shared" si="44"/>
        <v>345.00988697451277</v>
      </c>
      <c r="BQ7" s="15">
        <f t="shared" si="45"/>
        <v>2738.1462198900554</v>
      </c>
      <c r="BR7" s="14">
        <f t="shared" si="46"/>
        <v>345.00642370614696</v>
      </c>
      <c r="BS7" s="15">
        <f t="shared" si="47"/>
        <v>2738.1187336331836</v>
      </c>
      <c r="BT7" s="14">
        <f t="shared" si="48"/>
        <v>345.00296043778116</v>
      </c>
      <c r="BU7" s="15">
        <f t="shared" si="49"/>
        <v>2738.0912473763119</v>
      </c>
      <c r="BV7" s="14">
        <f t="shared" si="50"/>
        <v>344.99949716941529</v>
      </c>
      <c r="BW7" s="15">
        <f t="shared" si="51"/>
        <v>2738.0637611194406</v>
      </c>
      <c r="BX7" s="14">
        <f t="shared" si="52"/>
        <v>344.99603390104954</v>
      </c>
      <c r="BY7" s="15">
        <f t="shared" si="53"/>
        <v>2738.0362748625689</v>
      </c>
      <c r="BZ7" s="14">
        <f t="shared" si="54"/>
        <v>344.99257063268368</v>
      </c>
      <c r="CA7" s="15">
        <f t="shared" si="55"/>
        <v>2738.0087886056972</v>
      </c>
      <c r="CB7" s="14">
        <f t="shared" si="56"/>
        <v>344.98910736431787</v>
      </c>
      <c r="CC7" s="15">
        <f t="shared" si="57"/>
        <v>2737.9813023488259</v>
      </c>
      <c r="CD7" s="14">
        <f t="shared" si="58"/>
        <v>344.98564409595207</v>
      </c>
      <c r="CE7" s="15">
        <f t="shared" si="59"/>
        <v>2737.9538160919542</v>
      </c>
      <c r="CF7" s="14">
        <f t="shared" si="60"/>
        <v>344.98218082758621</v>
      </c>
      <c r="CG7" s="15">
        <f t="shared" si="61"/>
        <v>2737.9263298350829</v>
      </c>
      <c r="CH7" s="14">
        <f t="shared" si="62"/>
        <v>344.97871755922046</v>
      </c>
      <c r="CJ7" s="25"/>
      <c r="CK7" s="33" t="s">
        <v>54</v>
      </c>
      <c r="CL7" s="28" t="s">
        <v>24</v>
      </c>
      <c r="CM7" s="29" t="s">
        <v>73</v>
      </c>
      <c r="CN7" s="29" t="s">
        <v>100</v>
      </c>
      <c r="CO7" s="24">
        <f t="shared" si="63"/>
        <v>68456.404122938533</v>
      </c>
      <c r="CP7" s="23">
        <f t="shared" si="64"/>
        <v>8625.5069194902571</v>
      </c>
    </row>
    <row r="8" spans="1:94" x14ac:dyDescent="0.25">
      <c r="A8" s="31"/>
      <c r="B8" s="2" t="s">
        <v>25</v>
      </c>
      <c r="C8" s="3" t="s">
        <v>74</v>
      </c>
      <c r="D8" s="3" t="s">
        <v>101</v>
      </c>
      <c r="E8" s="4">
        <v>1544.3</v>
      </c>
      <c r="F8" s="4" t="s">
        <v>67</v>
      </c>
      <c r="G8" s="4">
        <v>28.3</v>
      </c>
      <c r="H8" s="4">
        <v>150.6</v>
      </c>
      <c r="I8" s="4">
        <v>137.4</v>
      </c>
      <c r="J8" s="4">
        <v>141.4</v>
      </c>
      <c r="K8" s="4">
        <v>123.2</v>
      </c>
      <c r="L8" s="4">
        <v>117.8</v>
      </c>
      <c r="M8" s="4">
        <v>119.7</v>
      </c>
      <c r="N8" s="4">
        <v>130.1</v>
      </c>
      <c r="O8" s="4">
        <v>132.4</v>
      </c>
      <c r="P8" s="4">
        <v>123.7</v>
      </c>
      <c r="Q8" s="4">
        <v>124.1</v>
      </c>
      <c r="R8" s="4">
        <v>121</v>
      </c>
      <c r="S8" s="4">
        <v>138.9</v>
      </c>
      <c r="T8" s="4">
        <f t="shared" si="1"/>
        <v>1560.3000000000002</v>
      </c>
      <c r="U8" s="5">
        <f t="shared" si="2"/>
        <v>1.5603000000000002</v>
      </c>
      <c r="V8" s="6">
        <f t="shared" si="3"/>
        <v>262.04399999999998</v>
      </c>
      <c r="W8" s="6">
        <f t="shared" si="4"/>
        <v>239.07600000000002</v>
      </c>
      <c r="X8" s="6">
        <f t="shared" si="5"/>
        <v>246.036</v>
      </c>
      <c r="Y8" s="6">
        <f t="shared" si="6"/>
        <v>214.36799999999999</v>
      </c>
      <c r="Z8" s="6">
        <f t="shared" si="7"/>
        <v>204.97199999999998</v>
      </c>
      <c r="AA8" s="6">
        <f t="shared" si="8"/>
        <v>208.27799999999999</v>
      </c>
      <c r="AB8" s="6">
        <f t="shared" si="9"/>
        <v>226.374</v>
      </c>
      <c r="AC8" s="6">
        <f t="shared" si="10"/>
        <v>230.376</v>
      </c>
      <c r="AD8" s="6">
        <f t="shared" si="11"/>
        <v>215.238</v>
      </c>
      <c r="AE8" s="6">
        <f t="shared" si="12"/>
        <v>215.934</v>
      </c>
      <c r="AF8" s="6">
        <f t="shared" si="65"/>
        <v>210.54</v>
      </c>
      <c r="AG8" s="6">
        <f t="shared" si="66"/>
        <v>241.68600000000001</v>
      </c>
      <c r="AH8" s="4">
        <f t="shared" si="13"/>
        <v>2714.922</v>
      </c>
      <c r="AI8" s="5">
        <f t="shared" si="14"/>
        <v>2.7149220000000001</v>
      </c>
      <c r="AJ8" s="1"/>
      <c r="AK8" s="13">
        <f t="shared" si="15"/>
        <v>2714.922</v>
      </c>
      <c r="AL8" s="14">
        <f t="shared" si="67"/>
        <v>342.080172</v>
      </c>
      <c r="AM8" s="15">
        <f t="shared" si="16"/>
        <v>2714.8945137431283</v>
      </c>
      <c r="AN8" s="14">
        <f t="shared" si="17"/>
        <v>342.07670873163414</v>
      </c>
      <c r="AO8" s="15">
        <f t="shared" si="18"/>
        <v>2714.867027486257</v>
      </c>
      <c r="AP8" s="14">
        <f t="shared" si="19"/>
        <v>342.07324546326839</v>
      </c>
      <c r="AQ8" s="15">
        <f t="shared" si="20"/>
        <v>2714.8395412293853</v>
      </c>
      <c r="AR8" s="14">
        <f t="shared" si="21"/>
        <v>342.06978219490253</v>
      </c>
      <c r="AS8" s="15">
        <f t="shared" si="22"/>
        <v>2714.8120549725136</v>
      </c>
      <c r="AT8" s="14">
        <f t="shared" si="23"/>
        <v>342.06631892653672</v>
      </c>
      <c r="AU8" s="15">
        <f t="shared" si="68"/>
        <v>2714.7845687156419</v>
      </c>
      <c r="AV8" s="14">
        <f t="shared" si="24"/>
        <v>342.06285565817086</v>
      </c>
      <c r="AW8" s="15">
        <f t="shared" si="25"/>
        <v>2714.7570824587701</v>
      </c>
      <c r="AX8" s="14">
        <f t="shared" si="26"/>
        <v>342.05939238980505</v>
      </c>
      <c r="AY8" s="15">
        <f t="shared" si="27"/>
        <v>2714.7295962018989</v>
      </c>
      <c r="AZ8" s="14">
        <f t="shared" si="28"/>
        <v>342.05592912143925</v>
      </c>
      <c r="BA8" s="15">
        <f t="shared" si="29"/>
        <v>2714.7021099450271</v>
      </c>
      <c r="BB8" s="14">
        <f t="shared" si="30"/>
        <v>342.05246585307344</v>
      </c>
      <c r="BC8" s="15">
        <f t="shared" si="31"/>
        <v>2714.6746236881559</v>
      </c>
      <c r="BD8" s="14">
        <f t="shared" si="32"/>
        <v>342.04900258470764</v>
      </c>
      <c r="BE8" s="15">
        <f t="shared" si="33"/>
        <v>2714.6471374312841</v>
      </c>
      <c r="BF8" s="14">
        <f t="shared" si="34"/>
        <v>342.04553931634183</v>
      </c>
      <c r="BG8" s="15">
        <f t="shared" si="35"/>
        <v>2714.6196511744124</v>
      </c>
      <c r="BH8" s="14">
        <f t="shared" si="36"/>
        <v>342.04207604797597</v>
      </c>
      <c r="BI8" s="15">
        <f t="shared" si="37"/>
        <v>2714.5921649175411</v>
      </c>
      <c r="BJ8" s="14">
        <f t="shared" si="38"/>
        <v>342.03861277961016</v>
      </c>
      <c r="BK8" s="15">
        <f t="shared" si="39"/>
        <v>2714.5646786606694</v>
      </c>
      <c r="BL8" s="14">
        <f t="shared" si="40"/>
        <v>342.03514951124436</v>
      </c>
      <c r="BM8" s="15">
        <f t="shared" si="41"/>
        <v>2714.5371924037981</v>
      </c>
      <c r="BN8" s="14">
        <f t="shared" si="42"/>
        <v>342.03168624287855</v>
      </c>
      <c r="BO8" s="15">
        <f t="shared" si="43"/>
        <v>2714.5097061469264</v>
      </c>
      <c r="BP8" s="14">
        <f t="shared" si="44"/>
        <v>342.02822297451274</v>
      </c>
      <c r="BQ8" s="15">
        <f t="shared" si="45"/>
        <v>2714.4822198900547</v>
      </c>
      <c r="BR8" s="14">
        <f t="shared" si="46"/>
        <v>342.02475970614688</v>
      </c>
      <c r="BS8" s="15">
        <f t="shared" si="47"/>
        <v>2714.4547336331834</v>
      </c>
      <c r="BT8" s="14">
        <f t="shared" si="48"/>
        <v>342.02129643778113</v>
      </c>
      <c r="BU8" s="15">
        <f t="shared" si="49"/>
        <v>2714.4272473763117</v>
      </c>
      <c r="BV8" s="14">
        <f t="shared" si="50"/>
        <v>342.01783316941527</v>
      </c>
      <c r="BW8" s="15">
        <f t="shared" si="51"/>
        <v>2714.3997611194404</v>
      </c>
      <c r="BX8" s="14">
        <f t="shared" si="52"/>
        <v>342.01436990104952</v>
      </c>
      <c r="BY8" s="15">
        <f t="shared" si="53"/>
        <v>2714.3722748625687</v>
      </c>
      <c r="BZ8" s="14">
        <f t="shared" si="54"/>
        <v>342.01090663268366</v>
      </c>
      <c r="CA8" s="15">
        <f t="shared" si="55"/>
        <v>2714.344788605697</v>
      </c>
      <c r="CB8" s="14">
        <f t="shared" si="56"/>
        <v>342.00744336431779</v>
      </c>
      <c r="CC8" s="15">
        <f t="shared" si="57"/>
        <v>2714.3173023488257</v>
      </c>
      <c r="CD8" s="14">
        <f t="shared" si="58"/>
        <v>342.00398009595204</v>
      </c>
      <c r="CE8" s="15">
        <f t="shared" si="59"/>
        <v>2714.289816091954</v>
      </c>
      <c r="CF8" s="14">
        <f t="shared" si="60"/>
        <v>342.00051682758618</v>
      </c>
      <c r="CG8" s="15">
        <f t="shared" si="61"/>
        <v>2714.2623298350823</v>
      </c>
      <c r="CH8" s="14">
        <f t="shared" si="62"/>
        <v>341.99705355922038</v>
      </c>
      <c r="CJ8" s="25"/>
      <c r="CK8" s="33"/>
      <c r="CL8" s="28" t="s">
        <v>25</v>
      </c>
      <c r="CM8" s="29" t="s">
        <v>74</v>
      </c>
      <c r="CN8" s="29" t="s">
        <v>101</v>
      </c>
      <c r="CO8" s="24">
        <f t="shared" si="63"/>
        <v>67864.804122938527</v>
      </c>
      <c r="CP8" s="23">
        <f>SUM(AL8,AN8,AP8,AR8,AT8,AV8,AX8,AZ8,BB8,BD8,BF8,BH8,BJ8,BL8,BN8,BP8,BR8,BT8,BV8,BX8,BZ8,CB8,CD8,CF8,CH8)</f>
        <v>8550.9653194902548</v>
      </c>
    </row>
    <row r="9" spans="1:94" x14ac:dyDescent="0.25">
      <c r="A9" s="31"/>
      <c r="B9" s="2" t="s">
        <v>26</v>
      </c>
      <c r="C9" s="3" t="s">
        <v>75</v>
      </c>
      <c r="D9" s="3" t="s">
        <v>102</v>
      </c>
      <c r="E9" s="4">
        <v>1540.7</v>
      </c>
      <c r="F9" s="4" t="s">
        <v>67</v>
      </c>
      <c r="G9" s="4">
        <v>28.3</v>
      </c>
      <c r="H9" s="4">
        <v>148.69999999999999</v>
      </c>
      <c r="I9" s="4">
        <v>135.19999999999999</v>
      </c>
      <c r="J9" s="4">
        <v>139.19999999999999</v>
      </c>
      <c r="K9" s="4">
        <v>122.8</v>
      </c>
      <c r="L9" s="4">
        <v>118.1</v>
      </c>
      <c r="M9" s="4">
        <v>119.4</v>
      </c>
      <c r="N9" s="4">
        <v>129.9</v>
      </c>
      <c r="O9" s="4">
        <v>132.30000000000001</v>
      </c>
      <c r="P9" s="4">
        <v>123.8</v>
      </c>
      <c r="Q9" s="4">
        <v>124.5</v>
      </c>
      <c r="R9" s="4">
        <v>121.9</v>
      </c>
      <c r="S9" s="4">
        <v>138.4</v>
      </c>
      <c r="T9" s="4">
        <f t="shared" si="1"/>
        <v>1554.2</v>
      </c>
      <c r="U9" s="5">
        <f t="shared" si="2"/>
        <v>1.5542</v>
      </c>
      <c r="V9" s="6">
        <f t="shared" si="3"/>
        <v>258.738</v>
      </c>
      <c r="W9" s="6">
        <f t="shared" si="4"/>
        <v>235.24799999999999</v>
      </c>
      <c r="X9" s="6">
        <f t="shared" si="5"/>
        <v>242.20799999999997</v>
      </c>
      <c r="Y9" s="6">
        <f t="shared" si="6"/>
        <v>213.672</v>
      </c>
      <c r="Z9" s="6">
        <f t="shared" si="7"/>
        <v>205.494</v>
      </c>
      <c r="AA9" s="6">
        <f t="shared" si="8"/>
        <v>207.756</v>
      </c>
      <c r="AB9" s="6">
        <f t="shared" si="9"/>
        <v>226.02600000000001</v>
      </c>
      <c r="AC9" s="6">
        <f t="shared" si="10"/>
        <v>230.20200000000003</v>
      </c>
      <c r="AD9" s="6">
        <f t="shared" si="11"/>
        <v>215.41200000000001</v>
      </c>
      <c r="AE9" s="6">
        <f t="shared" si="12"/>
        <v>216.63</v>
      </c>
      <c r="AF9" s="6">
        <f t="shared" si="65"/>
        <v>212.10600000000002</v>
      </c>
      <c r="AG9" s="6">
        <f t="shared" si="66"/>
        <v>240.816</v>
      </c>
      <c r="AH9" s="4">
        <f t="shared" si="13"/>
        <v>2704.308</v>
      </c>
      <c r="AI9" s="5">
        <f t="shared" si="14"/>
        <v>2.7043080000000002</v>
      </c>
      <c r="AJ9" s="1"/>
      <c r="AK9" s="13">
        <f t="shared" si="15"/>
        <v>2704.308</v>
      </c>
      <c r="AL9" s="14">
        <f t="shared" si="67"/>
        <v>340.74280800000003</v>
      </c>
      <c r="AM9" s="15">
        <f t="shared" si="16"/>
        <v>2704.2805137431283</v>
      </c>
      <c r="AN9" s="14">
        <f t="shared" si="17"/>
        <v>340.73934473163416</v>
      </c>
      <c r="AO9" s="15">
        <f t="shared" si="18"/>
        <v>2704.253027486257</v>
      </c>
      <c r="AP9" s="14">
        <f t="shared" si="19"/>
        <v>340.73588146326836</v>
      </c>
      <c r="AQ9" s="15">
        <f t="shared" si="20"/>
        <v>2704.2255412293853</v>
      </c>
      <c r="AR9" s="14">
        <f t="shared" si="21"/>
        <v>340.73241819490255</v>
      </c>
      <c r="AS9" s="15">
        <f t="shared" si="22"/>
        <v>2704.198054972514</v>
      </c>
      <c r="AT9" s="14">
        <f t="shared" si="23"/>
        <v>340.72895492653674</v>
      </c>
      <c r="AU9" s="15">
        <f t="shared" si="68"/>
        <v>2704.1705687156423</v>
      </c>
      <c r="AV9" s="14">
        <f t="shared" si="24"/>
        <v>340.72549165817094</v>
      </c>
      <c r="AW9" s="15">
        <f t="shared" si="25"/>
        <v>2704.1430824587706</v>
      </c>
      <c r="AX9" s="14">
        <f t="shared" si="26"/>
        <v>340.72202838980508</v>
      </c>
      <c r="AY9" s="15">
        <f t="shared" si="27"/>
        <v>2704.1155962018993</v>
      </c>
      <c r="AZ9" s="14">
        <f t="shared" si="28"/>
        <v>340.71856512143933</v>
      </c>
      <c r="BA9" s="15">
        <f t="shared" si="29"/>
        <v>2704.0881099450276</v>
      </c>
      <c r="BB9" s="14">
        <f t="shared" si="30"/>
        <v>340.71510185307346</v>
      </c>
      <c r="BC9" s="15">
        <f t="shared" si="31"/>
        <v>2704.0606236881563</v>
      </c>
      <c r="BD9" s="14">
        <f t="shared" si="32"/>
        <v>340.71163858470771</v>
      </c>
      <c r="BE9" s="15">
        <f t="shared" si="33"/>
        <v>2704.0331374312846</v>
      </c>
      <c r="BF9" s="14">
        <f t="shared" si="34"/>
        <v>340.70817531634185</v>
      </c>
      <c r="BG9" s="15">
        <f t="shared" si="35"/>
        <v>2704.0056511744128</v>
      </c>
      <c r="BH9" s="14">
        <f t="shared" si="36"/>
        <v>340.70471204797605</v>
      </c>
      <c r="BI9" s="15">
        <f t="shared" si="37"/>
        <v>2703.9781649175416</v>
      </c>
      <c r="BJ9" s="14">
        <f t="shared" si="38"/>
        <v>340.70124877961024</v>
      </c>
      <c r="BK9" s="15">
        <f t="shared" si="39"/>
        <v>2703.9506786606698</v>
      </c>
      <c r="BL9" s="14">
        <f t="shared" si="40"/>
        <v>340.69778551124438</v>
      </c>
      <c r="BM9" s="15">
        <f t="shared" si="41"/>
        <v>2703.9231924037986</v>
      </c>
      <c r="BN9" s="14">
        <f t="shared" si="42"/>
        <v>340.69432224287863</v>
      </c>
      <c r="BO9" s="15">
        <f t="shared" si="43"/>
        <v>2703.8957061469268</v>
      </c>
      <c r="BP9" s="14">
        <f t="shared" si="44"/>
        <v>340.69085897451276</v>
      </c>
      <c r="BQ9" s="15">
        <f t="shared" si="45"/>
        <v>2703.8682198900551</v>
      </c>
      <c r="BR9" s="14">
        <f t="shared" si="46"/>
        <v>340.68739570614696</v>
      </c>
      <c r="BS9" s="15">
        <f t="shared" si="47"/>
        <v>2703.8407336331834</v>
      </c>
      <c r="BT9" s="14">
        <f t="shared" si="48"/>
        <v>340.6839324377811</v>
      </c>
      <c r="BU9" s="15">
        <f t="shared" si="49"/>
        <v>2703.8132473763117</v>
      </c>
      <c r="BV9" s="14">
        <f t="shared" si="50"/>
        <v>340.68046916941529</v>
      </c>
      <c r="BW9" s="15">
        <f t="shared" si="51"/>
        <v>2703.7857611194404</v>
      </c>
      <c r="BX9" s="14">
        <f t="shared" si="52"/>
        <v>340.67700590104948</v>
      </c>
      <c r="BY9" s="15">
        <f t="shared" si="53"/>
        <v>2703.7582748625687</v>
      </c>
      <c r="BZ9" s="14">
        <f t="shared" si="54"/>
        <v>340.67354263268368</v>
      </c>
      <c r="CA9" s="15">
        <f t="shared" si="55"/>
        <v>2703.7307886056969</v>
      </c>
      <c r="CB9" s="14">
        <f t="shared" si="56"/>
        <v>340.67007936431781</v>
      </c>
      <c r="CC9" s="15">
        <f t="shared" si="57"/>
        <v>2703.7033023488257</v>
      </c>
      <c r="CD9" s="14">
        <f t="shared" si="58"/>
        <v>340.66661609595207</v>
      </c>
      <c r="CE9" s="15">
        <f t="shared" si="59"/>
        <v>2703.6758160919539</v>
      </c>
      <c r="CF9" s="14">
        <f t="shared" si="60"/>
        <v>340.6631528275862</v>
      </c>
      <c r="CG9" s="15">
        <f t="shared" si="61"/>
        <v>2703.6483298350827</v>
      </c>
      <c r="CH9" s="14">
        <f t="shared" si="62"/>
        <v>340.6596895592204</v>
      </c>
      <c r="CJ9" s="25"/>
      <c r="CK9" s="33"/>
      <c r="CL9" s="28" t="s">
        <v>26</v>
      </c>
      <c r="CM9" s="29" t="s">
        <v>75</v>
      </c>
      <c r="CN9" s="29" t="s">
        <v>102</v>
      </c>
      <c r="CO9" s="24">
        <f t="shared" si="63"/>
        <v>67599.454122938536</v>
      </c>
      <c r="CP9" s="23">
        <f t="shared" si="64"/>
        <v>8517.5312194902563</v>
      </c>
    </row>
    <row r="10" spans="1:94" x14ac:dyDescent="0.25">
      <c r="A10" s="31" t="s">
        <v>55</v>
      </c>
      <c r="B10" s="2" t="s">
        <v>27</v>
      </c>
      <c r="C10" s="3" t="s">
        <v>76</v>
      </c>
      <c r="D10" s="3" t="s">
        <v>103</v>
      </c>
      <c r="E10" s="4">
        <v>1540.7</v>
      </c>
      <c r="F10" s="4" t="s">
        <v>67</v>
      </c>
      <c r="G10" s="4">
        <v>28.3</v>
      </c>
      <c r="H10" s="4">
        <v>148.69999999999999</v>
      </c>
      <c r="I10" s="4">
        <v>135.19999999999999</v>
      </c>
      <c r="J10" s="4">
        <v>139.19999999999999</v>
      </c>
      <c r="K10" s="4">
        <v>122.8</v>
      </c>
      <c r="L10" s="4">
        <v>118.1</v>
      </c>
      <c r="M10" s="4">
        <v>119.4</v>
      </c>
      <c r="N10" s="4">
        <v>129.9</v>
      </c>
      <c r="O10" s="4">
        <v>132.30000000000001</v>
      </c>
      <c r="P10" s="4">
        <v>123.8</v>
      </c>
      <c r="Q10" s="4">
        <v>124.5</v>
      </c>
      <c r="R10" s="4">
        <v>121.9</v>
      </c>
      <c r="S10" s="4">
        <v>138.4</v>
      </c>
      <c r="T10" s="4">
        <f t="shared" si="1"/>
        <v>1554.2</v>
      </c>
      <c r="U10" s="5">
        <f t="shared" si="2"/>
        <v>1.5542</v>
      </c>
      <c r="V10" s="6">
        <f t="shared" si="3"/>
        <v>258.738</v>
      </c>
      <c r="W10" s="6">
        <f t="shared" si="4"/>
        <v>235.24799999999999</v>
      </c>
      <c r="X10" s="6">
        <f t="shared" si="5"/>
        <v>242.20799999999997</v>
      </c>
      <c r="Y10" s="6">
        <f t="shared" si="6"/>
        <v>213.672</v>
      </c>
      <c r="Z10" s="6">
        <f t="shared" si="7"/>
        <v>205.494</v>
      </c>
      <c r="AA10" s="6">
        <f t="shared" si="8"/>
        <v>207.756</v>
      </c>
      <c r="AB10" s="6">
        <f t="shared" si="9"/>
        <v>226.02600000000001</v>
      </c>
      <c r="AC10" s="6">
        <f t="shared" si="10"/>
        <v>230.20200000000003</v>
      </c>
      <c r="AD10" s="6">
        <f t="shared" si="11"/>
        <v>215.41200000000001</v>
      </c>
      <c r="AE10" s="6">
        <f t="shared" si="12"/>
        <v>216.63</v>
      </c>
      <c r="AF10" s="6">
        <f t="shared" si="65"/>
        <v>212.10600000000002</v>
      </c>
      <c r="AG10" s="6">
        <f t="shared" si="66"/>
        <v>240.816</v>
      </c>
      <c r="AH10" s="4">
        <f t="shared" si="13"/>
        <v>2704.308</v>
      </c>
      <c r="AI10" s="5">
        <f t="shared" si="14"/>
        <v>2.7043080000000002</v>
      </c>
      <c r="AJ10" s="1"/>
      <c r="AK10" s="13">
        <f t="shared" si="15"/>
        <v>2704.308</v>
      </c>
      <c r="AL10" s="14">
        <f t="shared" si="67"/>
        <v>340.74280800000003</v>
      </c>
      <c r="AM10" s="15">
        <f t="shared" si="16"/>
        <v>2704.2805137431283</v>
      </c>
      <c r="AN10" s="14">
        <f t="shared" si="17"/>
        <v>340.73934473163416</v>
      </c>
      <c r="AO10" s="15">
        <f t="shared" si="18"/>
        <v>2704.253027486257</v>
      </c>
      <c r="AP10" s="14">
        <f t="shared" si="19"/>
        <v>340.73588146326836</v>
      </c>
      <c r="AQ10" s="15">
        <f t="shared" si="20"/>
        <v>2704.2255412293853</v>
      </c>
      <c r="AR10" s="14">
        <f t="shared" si="21"/>
        <v>340.73241819490255</v>
      </c>
      <c r="AS10" s="15">
        <f t="shared" si="22"/>
        <v>2704.198054972514</v>
      </c>
      <c r="AT10" s="14">
        <f t="shared" si="23"/>
        <v>340.72895492653674</v>
      </c>
      <c r="AU10" s="15">
        <f t="shared" si="68"/>
        <v>2704.1705687156423</v>
      </c>
      <c r="AV10" s="14">
        <f t="shared" si="24"/>
        <v>340.72549165817094</v>
      </c>
      <c r="AW10" s="15">
        <f t="shared" si="25"/>
        <v>2704.1430824587706</v>
      </c>
      <c r="AX10" s="14">
        <f t="shared" si="26"/>
        <v>340.72202838980508</v>
      </c>
      <c r="AY10" s="15">
        <f t="shared" si="27"/>
        <v>2704.1155962018993</v>
      </c>
      <c r="AZ10" s="14">
        <f t="shared" si="28"/>
        <v>340.71856512143933</v>
      </c>
      <c r="BA10" s="15">
        <f t="shared" si="29"/>
        <v>2704.0881099450276</v>
      </c>
      <c r="BB10" s="14">
        <f t="shared" si="30"/>
        <v>340.71510185307346</v>
      </c>
      <c r="BC10" s="15">
        <f t="shared" si="31"/>
        <v>2704.0606236881563</v>
      </c>
      <c r="BD10" s="14">
        <f t="shared" si="32"/>
        <v>340.71163858470771</v>
      </c>
      <c r="BE10" s="15">
        <f t="shared" si="33"/>
        <v>2704.0331374312846</v>
      </c>
      <c r="BF10" s="14">
        <f t="shared" si="34"/>
        <v>340.70817531634185</v>
      </c>
      <c r="BG10" s="15">
        <f t="shared" si="35"/>
        <v>2704.0056511744128</v>
      </c>
      <c r="BH10" s="14">
        <f t="shared" si="36"/>
        <v>340.70471204797605</v>
      </c>
      <c r="BI10" s="15">
        <f t="shared" si="37"/>
        <v>2703.9781649175416</v>
      </c>
      <c r="BJ10" s="14">
        <f t="shared" si="38"/>
        <v>340.70124877961024</v>
      </c>
      <c r="BK10" s="15">
        <f t="shared" si="39"/>
        <v>2703.9506786606698</v>
      </c>
      <c r="BL10" s="14">
        <f t="shared" si="40"/>
        <v>340.69778551124438</v>
      </c>
      <c r="BM10" s="15">
        <f t="shared" si="41"/>
        <v>2703.9231924037986</v>
      </c>
      <c r="BN10" s="14">
        <f t="shared" si="42"/>
        <v>340.69432224287863</v>
      </c>
      <c r="BO10" s="15">
        <f t="shared" si="43"/>
        <v>2703.8957061469268</v>
      </c>
      <c r="BP10" s="14">
        <f t="shared" si="44"/>
        <v>340.69085897451276</v>
      </c>
      <c r="BQ10" s="15">
        <f t="shared" si="45"/>
        <v>2703.8682198900551</v>
      </c>
      <c r="BR10" s="14">
        <f t="shared" si="46"/>
        <v>340.68739570614696</v>
      </c>
      <c r="BS10" s="15">
        <f t="shared" si="47"/>
        <v>2703.8407336331834</v>
      </c>
      <c r="BT10" s="14">
        <f t="shared" si="48"/>
        <v>340.6839324377811</v>
      </c>
      <c r="BU10" s="15">
        <f t="shared" si="49"/>
        <v>2703.8132473763117</v>
      </c>
      <c r="BV10" s="14">
        <f t="shared" si="50"/>
        <v>340.68046916941529</v>
      </c>
      <c r="BW10" s="15">
        <f t="shared" si="51"/>
        <v>2703.7857611194404</v>
      </c>
      <c r="BX10" s="14">
        <f t="shared" si="52"/>
        <v>340.67700590104948</v>
      </c>
      <c r="BY10" s="15">
        <f t="shared" si="53"/>
        <v>2703.7582748625687</v>
      </c>
      <c r="BZ10" s="14">
        <f t="shared" si="54"/>
        <v>340.67354263268368</v>
      </c>
      <c r="CA10" s="15">
        <f t="shared" si="55"/>
        <v>2703.7307886056969</v>
      </c>
      <c r="CB10" s="14">
        <f t="shared" si="56"/>
        <v>340.67007936431781</v>
      </c>
      <c r="CC10" s="15">
        <f t="shared" si="57"/>
        <v>2703.7033023488257</v>
      </c>
      <c r="CD10" s="14">
        <f t="shared" si="58"/>
        <v>340.66661609595207</v>
      </c>
      <c r="CE10" s="15">
        <f t="shared" si="59"/>
        <v>2703.6758160919539</v>
      </c>
      <c r="CF10" s="14">
        <f t="shared" si="60"/>
        <v>340.6631528275862</v>
      </c>
      <c r="CG10" s="15">
        <f t="shared" si="61"/>
        <v>2703.6483298350827</v>
      </c>
      <c r="CH10" s="14">
        <f t="shared" si="62"/>
        <v>340.6596895592204</v>
      </c>
      <c r="CJ10" s="25"/>
      <c r="CK10" s="33" t="s">
        <v>55</v>
      </c>
      <c r="CL10" s="28" t="s">
        <v>27</v>
      </c>
      <c r="CM10" s="29" t="s">
        <v>76</v>
      </c>
      <c r="CN10" s="29" t="s">
        <v>103</v>
      </c>
      <c r="CO10" s="24">
        <f t="shared" si="63"/>
        <v>67599.454122938536</v>
      </c>
      <c r="CP10" s="23">
        <f t="shared" si="64"/>
        <v>8517.5312194902563</v>
      </c>
    </row>
    <row r="11" spans="1:94" x14ac:dyDescent="0.25">
      <c r="A11" s="31"/>
      <c r="B11" s="2" t="s">
        <v>28</v>
      </c>
      <c r="C11" s="3" t="s">
        <v>127</v>
      </c>
      <c r="D11" s="3" t="s">
        <v>128</v>
      </c>
      <c r="E11" s="4">
        <v>1531.5</v>
      </c>
      <c r="F11" s="4" t="s">
        <v>67</v>
      </c>
      <c r="G11" s="4">
        <v>28.4</v>
      </c>
      <c r="H11" s="4">
        <v>149.69999999999999</v>
      </c>
      <c r="I11" s="4">
        <v>138.30000000000001</v>
      </c>
      <c r="J11" s="4">
        <v>140</v>
      </c>
      <c r="K11" s="4">
        <v>122.3</v>
      </c>
      <c r="L11" s="4">
        <v>117.3</v>
      </c>
      <c r="M11" s="4">
        <v>119.2</v>
      </c>
      <c r="N11" s="4">
        <v>129.69999999999999</v>
      </c>
      <c r="O11" s="4">
        <v>131.80000000000001</v>
      </c>
      <c r="P11" s="4">
        <v>123.3</v>
      </c>
      <c r="Q11" s="4">
        <v>123.9</v>
      </c>
      <c r="R11" s="4">
        <v>120.9</v>
      </c>
      <c r="S11" s="4">
        <v>138.30000000000001</v>
      </c>
      <c r="T11" s="4">
        <f t="shared" si="1"/>
        <v>1554.7</v>
      </c>
      <c r="U11" s="5">
        <f t="shared" si="2"/>
        <v>1.5547</v>
      </c>
      <c r="V11" s="6">
        <f t="shared" si="3"/>
        <v>260.47799999999995</v>
      </c>
      <c r="W11" s="6">
        <f t="shared" si="4"/>
        <v>240.64200000000002</v>
      </c>
      <c r="X11" s="6">
        <f t="shared" si="5"/>
        <v>243.6</v>
      </c>
      <c r="Y11" s="6">
        <f t="shared" si="6"/>
        <v>212.80199999999999</v>
      </c>
      <c r="Z11" s="6">
        <f t="shared" si="7"/>
        <v>204.102</v>
      </c>
      <c r="AA11" s="6">
        <f t="shared" si="8"/>
        <v>207.40800000000002</v>
      </c>
      <c r="AB11" s="6">
        <f t="shared" si="9"/>
        <v>225.67799999999997</v>
      </c>
      <c r="AC11" s="6">
        <f t="shared" si="10"/>
        <v>229.33200000000002</v>
      </c>
      <c r="AD11" s="6">
        <f t="shared" si="11"/>
        <v>214.542</v>
      </c>
      <c r="AE11" s="6">
        <f t="shared" si="12"/>
        <v>215.58600000000001</v>
      </c>
      <c r="AF11" s="6">
        <f t="shared" si="65"/>
        <v>210.36600000000001</v>
      </c>
      <c r="AG11" s="6">
        <f t="shared" si="66"/>
        <v>240.64200000000002</v>
      </c>
      <c r="AH11" s="4">
        <f t="shared" si="13"/>
        <v>2705.1779999999999</v>
      </c>
      <c r="AI11" s="5">
        <f t="shared" si="14"/>
        <v>2.7051780000000001</v>
      </c>
      <c r="AJ11" s="1"/>
      <c r="AK11" s="13">
        <f t="shared" si="15"/>
        <v>2705.1779999999999</v>
      </c>
      <c r="AL11" s="14">
        <f t="shared" si="67"/>
        <v>340.85242799999997</v>
      </c>
      <c r="AM11" s="15">
        <f t="shared" si="16"/>
        <v>2705.1505137431282</v>
      </c>
      <c r="AN11" s="14">
        <f t="shared" si="17"/>
        <v>340.84896473163417</v>
      </c>
      <c r="AO11" s="15">
        <f t="shared" si="18"/>
        <v>2705.1230274862569</v>
      </c>
      <c r="AP11" s="14">
        <f t="shared" si="19"/>
        <v>340.84550146326836</v>
      </c>
      <c r="AQ11" s="15">
        <f t="shared" si="20"/>
        <v>2705.0955412293852</v>
      </c>
      <c r="AR11" s="14">
        <f t="shared" si="21"/>
        <v>340.84203819490256</v>
      </c>
      <c r="AS11" s="15">
        <f t="shared" si="22"/>
        <v>2705.0680549725134</v>
      </c>
      <c r="AT11" s="14">
        <f t="shared" si="23"/>
        <v>340.83857492653669</v>
      </c>
      <c r="AU11" s="15">
        <f t="shared" si="68"/>
        <v>2705.0405687156417</v>
      </c>
      <c r="AV11" s="14">
        <f t="shared" si="24"/>
        <v>340.83511165817083</v>
      </c>
      <c r="AW11" s="15">
        <f t="shared" si="25"/>
        <v>2705.0130824587704</v>
      </c>
      <c r="AX11" s="14">
        <f t="shared" si="26"/>
        <v>340.83164838980508</v>
      </c>
      <c r="AY11" s="15">
        <f t="shared" si="27"/>
        <v>2704.9855962018987</v>
      </c>
      <c r="AZ11" s="14">
        <f t="shared" si="28"/>
        <v>340.82818512143922</v>
      </c>
      <c r="BA11" s="15">
        <f t="shared" si="29"/>
        <v>2704.958109945027</v>
      </c>
      <c r="BB11" s="14">
        <f t="shared" si="30"/>
        <v>340.82472185307341</v>
      </c>
      <c r="BC11" s="15">
        <f t="shared" si="31"/>
        <v>2704.9306236881557</v>
      </c>
      <c r="BD11" s="14">
        <f t="shared" si="32"/>
        <v>340.82125858470761</v>
      </c>
      <c r="BE11" s="15">
        <f t="shared" si="33"/>
        <v>2704.903137431284</v>
      </c>
      <c r="BF11" s="14">
        <f t="shared" si="34"/>
        <v>340.8177953163418</v>
      </c>
      <c r="BG11" s="15">
        <f t="shared" si="35"/>
        <v>2704.8756511744123</v>
      </c>
      <c r="BH11" s="14">
        <f t="shared" si="36"/>
        <v>340.81433204797594</v>
      </c>
      <c r="BI11" s="15">
        <f t="shared" si="37"/>
        <v>2704.848164917541</v>
      </c>
      <c r="BJ11" s="14">
        <f t="shared" si="38"/>
        <v>340.81086877961019</v>
      </c>
      <c r="BK11" s="15">
        <f t="shared" si="39"/>
        <v>2704.8206786606693</v>
      </c>
      <c r="BL11" s="14">
        <f t="shared" si="40"/>
        <v>340.80740551124433</v>
      </c>
      <c r="BM11" s="15">
        <f t="shared" si="41"/>
        <v>2704.793192403798</v>
      </c>
      <c r="BN11" s="14">
        <f t="shared" si="42"/>
        <v>340.80394224287858</v>
      </c>
      <c r="BO11" s="15">
        <f t="shared" si="43"/>
        <v>2704.7657061469263</v>
      </c>
      <c r="BP11" s="14">
        <f t="shared" si="44"/>
        <v>340.80047897451271</v>
      </c>
      <c r="BQ11" s="15">
        <f t="shared" si="45"/>
        <v>2704.7382198900546</v>
      </c>
      <c r="BR11" s="14">
        <f t="shared" si="46"/>
        <v>340.79701570614685</v>
      </c>
      <c r="BS11" s="15">
        <f t="shared" si="47"/>
        <v>2704.7107336331833</v>
      </c>
      <c r="BT11" s="14">
        <f t="shared" si="48"/>
        <v>340.7935524377811</v>
      </c>
      <c r="BU11" s="15">
        <f t="shared" si="49"/>
        <v>2704.6832473763116</v>
      </c>
      <c r="BV11" s="14">
        <f t="shared" si="50"/>
        <v>340.79008916941524</v>
      </c>
      <c r="BW11" s="15">
        <f t="shared" si="51"/>
        <v>2704.6557611194403</v>
      </c>
      <c r="BX11" s="14">
        <f t="shared" si="52"/>
        <v>340.78662590104949</v>
      </c>
      <c r="BY11" s="15">
        <f t="shared" si="53"/>
        <v>2704.6282748625686</v>
      </c>
      <c r="BZ11" s="14">
        <f t="shared" si="54"/>
        <v>340.78316263268363</v>
      </c>
      <c r="CA11" s="15">
        <f t="shared" si="55"/>
        <v>2704.6007886056968</v>
      </c>
      <c r="CB11" s="14">
        <f t="shared" si="56"/>
        <v>340.77969936431782</v>
      </c>
      <c r="CC11" s="15">
        <f t="shared" si="57"/>
        <v>2704.5733023488256</v>
      </c>
      <c r="CD11" s="14">
        <f t="shared" si="58"/>
        <v>340.77623609595202</v>
      </c>
      <c r="CE11" s="15">
        <f t="shared" si="59"/>
        <v>2704.5458160919538</v>
      </c>
      <c r="CF11" s="14">
        <f t="shared" si="60"/>
        <v>340.77277282758621</v>
      </c>
      <c r="CG11" s="15">
        <f t="shared" si="61"/>
        <v>2704.5183298350826</v>
      </c>
      <c r="CH11" s="14">
        <f t="shared" si="62"/>
        <v>340.7693095592204</v>
      </c>
      <c r="CJ11" s="25"/>
      <c r="CK11" s="33"/>
      <c r="CL11" s="28" t="s">
        <v>28</v>
      </c>
      <c r="CM11" s="29" t="s">
        <v>127</v>
      </c>
      <c r="CN11" s="29" t="s">
        <v>128</v>
      </c>
      <c r="CO11" s="24">
        <f t="shared" si="63"/>
        <v>67621.204122938536</v>
      </c>
      <c r="CP11" s="23">
        <f t="shared" si="64"/>
        <v>8520.2717194902543</v>
      </c>
    </row>
    <row r="12" spans="1:94" x14ac:dyDescent="0.25">
      <c r="A12" s="31"/>
      <c r="B12" s="2" t="s">
        <v>29</v>
      </c>
      <c r="C12" s="3" t="s">
        <v>77</v>
      </c>
      <c r="D12" s="3" t="s">
        <v>104</v>
      </c>
      <c r="E12" s="4">
        <v>1603.3</v>
      </c>
      <c r="F12" s="4" t="s">
        <v>67</v>
      </c>
      <c r="G12" s="4">
        <v>28.6</v>
      </c>
      <c r="H12" s="4">
        <v>152.5</v>
      </c>
      <c r="I12" s="4">
        <v>139.30000000000001</v>
      </c>
      <c r="J12" s="4">
        <v>143.6</v>
      </c>
      <c r="K12" s="4">
        <v>125.5</v>
      </c>
      <c r="L12" s="4">
        <v>117.3</v>
      </c>
      <c r="M12" s="4">
        <v>120.1</v>
      </c>
      <c r="N12" s="4">
        <v>129.5</v>
      </c>
      <c r="O12" s="4">
        <v>132.5</v>
      </c>
      <c r="P12" s="4">
        <v>126.4</v>
      </c>
      <c r="Q12" s="4">
        <v>127.2</v>
      </c>
      <c r="R12" s="4">
        <v>1285.9000000000001</v>
      </c>
      <c r="S12" s="4">
        <v>140.80000000000001</v>
      </c>
      <c r="T12" s="4">
        <f t="shared" si="1"/>
        <v>2740.6000000000004</v>
      </c>
      <c r="U12" s="5">
        <f t="shared" si="2"/>
        <v>2.7406000000000001</v>
      </c>
      <c r="V12" s="6">
        <f t="shared" si="3"/>
        <v>265.35000000000002</v>
      </c>
      <c r="W12" s="6">
        <f t="shared" si="4"/>
        <v>242.38200000000001</v>
      </c>
      <c r="X12" s="6">
        <f t="shared" si="5"/>
        <v>249.86399999999998</v>
      </c>
      <c r="Y12" s="6">
        <f t="shared" si="6"/>
        <v>218.37</v>
      </c>
      <c r="Z12" s="6">
        <f t="shared" si="7"/>
        <v>204.102</v>
      </c>
      <c r="AA12" s="6">
        <f t="shared" si="8"/>
        <v>208.97399999999999</v>
      </c>
      <c r="AB12" s="6">
        <f t="shared" si="9"/>
        <v>225.33</v>
      </c>
      <c r="AC12" s="6">
        <f t="shared" si="10"/>
        <v>230.55</v>
      </c>
      <c r="AD12" s="6">
        <f t="shared" si="11"/>
        <v>219.93600000000001</v>
      </c>
      <c r="AE12" s="6">
        <f t="shared" si="12"/>
        <v>221.328</v>
      </c>
      <c r="AF12" s="6">
        <f t="shared" si="65"/>
        <v>2237.4660000000003</v>
      </c>
      <c r="AG12" s="6">
        <f t="shared" si="66"/>
        <v>244.99200000000002</v>
      </c>
      <c r="AH12" s="4">
        <f t="shared" si="13"/>
        <v>4768.6440000000002</v>
      </c>
      <c r="AI12" s="5">
        <f t="shared" si="14"/>
        <v>4.7686440000000001</v>
      </c>
      <c r="AJ12" s="1"/>
      <c r="AK12" s="13">
        <f t="shared" si="15"/>
        <v>4768.6440000000002</v>
      </c>
      <c r="AL12" s="14">
        <f t="shared" si="67"/>
        <v>600.84914400000002</v>
      </c>
      <c r="AM12" s="15">
        <f t="shared" si="16"/>
        <v>4768.6165137431281</v>
      </c>
      <c r="AN12" s="14">
        <f t="shared" si="17"/>
        <v>600.84568073163416</v>
      </c>
      <c r="AO12" s="15">
        <f t="shared" si="18"/>
        <v>4768.5890274862568</v>
      </c>
      <c r="AP12" s="14">
        <f t="shared" si="19"/>
        <v>600.84221746326841</v>
      </c>
      <c r="AQ12" s="15">
        <f t="shared" si="20"/>
        <v>4768.5615412293855</v>
      </c>
      <c r="AR12" s="14">
        <f t="shared" si="21"/>
        <v>600.83875419490255</v>
      </c>
      <c r="AS12" s="15">
        <f t="shared" si="22"/>
        <v>4768.5340549725142</v>
      </c>
      <c r="AT12" s="14">
        <f t="shared" si="23"/>
        <v>600.8352909265368</v>
      </c>
      <c r="AU12" s="15">
        <f t="shared" si="68"/>
        <v>4768.5065687156421</v>
      </c>
      <c r="AV12" s="14">
        <f t="shared" si="24"/>
        <v>600.83182765817094</v>
      </c>
      <c r="AW12" s="15">
        <f t="shared" si="25"/>
        <v>4768.4790824587708</v>
      </c>
      <c r="AX12" s="14">
        <f t="shared" si="26"/>
        <v>600.82836438980507</v>
      </c>
      <c r="AY12" s="15">
        <f t="shared" si="27"/>
        <v>4768.4515962018986</v>
      </c>
      <c r="AZ12" s="14">
        <f t="shared" si="28"/>
        <v>600.82490112143921</v>
      </c>
      <c r="BA12" s="15">
        <f t="shared" si="29"/>
        <v>4768.4241099450282</v>
      </c>
      <c r="BB12" s="14">
        <f t="shared" si="30"/>
        <v>600.82143785307358</v>
      </c>
      <c r="BC12" s="15">
        <f t="shared" si="31"/>
        <v>4768.3966236881561</v>
      </c>
      <c r="BD12" s="14">
        <f t="shared" si="32"/>
        <v>600.81797458470771</v>
      </c>
      <c r="BE12" s="15">
        <f t="shared" si="33"/>
        <v>4768.3691374312848</v>
      </c>
      <c r="BF12" s="14">
        <f t="shared" si="34"/>
        <v>600.81451131634185</v>
      </c>
      <c r="BG12" s="15">
        <f t="shared" si="35"/>
        <v>4768.3416511744126</v>
      </c>
      <c r="BH12" s="14">
        <f t="shared" si="36"/>
        <v>600.81104804797599</v>
      </c>
      <c r="BI12" s="15">
        <f t="shared" si="37"/>
        <v>4768.3141649175413</v>
      </c>
      <c r="BJ12" s="14">
        <f t="shared" si="38"/>
        <v>600.80758477961024</v>
      </c>
      <c r="BK12" s="15">
        <f t="shared" si="39"/>
        <v>4768.2866786606701</v>
      </c>
      <c r="BL12" s="14">
        <f t="shared" si="40"/>
        <v>600.80412151124449</v>
      </c>
      <c r="BM12" s="15">
        <f t="shared" si="41"/>
        <v>4768.2591924037988</v>
      </c>
      <c r="BN12" s="14">
        <f t="shared" si="42"/>
        <v>600.80065824287863</v>
      </c>
      <c r="BO12" s="15">
        <f t="shared" si="43"/>
        <v>4768.2317061469266</v>
      </c>
      <c r="BP12" s="14">
        <f t="shared" si="44"/>
        <v>600.79719497451276</v>
      </c>
      <c r="BQ12" s="15">
        <f t="shared" si="45"/>
        <v>4768.2042198900554</v>
      </c>
      <c r="BR12" s="14">
        <f t="shared" si="46"/>
        <v>600.79373170614701</v>
      </c>
      <c r="BS12" s="15">
        <f t="shared" si="47"/>
        <v>4768.1767336331832</v>
      </c>
      <c r="BT12" s="14">
        <f t="shared" si="48"/>
        <v>600.79026843778104</v>
      </c>
      <c r="BU12" s="15">
        <f t="shared" si="49"/>
        <v>4768.1492473763119</v>
      </c>
      <c r="BV12" s="14">
        <f t="shared" si="50"/>
        <v>600.78680516941529</v>
      </c>
      <c r="BW12" s="15">
        <f t="shared" si="51"/>
        <v>4768.1217611194406</v>
      </c>
      <c r="BX12" s="14">
        <f t="shared" si="52"/>
        <v>600.78334190104954</v>
      </c>
      <c r="BY12" s="15">
        <f t="shared" si="53"/>
        <v>4768.0942748625685</v>
      </c>
      <c r="BZ12" s="14">
        <f t="shared" si="54"/>
        <v>600.77987863268368</v>
      </c>
      <c r="CA12" s="15">
        <f t="shared" si="55"/>
        <v>4768.0667886056972</v>
      </c>
      <c r="CB12" s="14">
        <f t="shared" si="56"/>
        <v>600.77641536431781</v>
      </c>
      <c r="CC12" s="15">
        <f t="shared" si="57"/>
        <v>4768.039302348825</v>
      </c>
      <c r="CD12" s="14">
        <f t="shared" si="58"/>
        <v>600.77295209595195</v>
      </c>
      <c r="CE12" s="15">
        <f t="shared" si="59"/>
        <v>4768.0118160919546</v>
      </c>
      <c r="CF12" s="14">
        <f t="shared" si="60"/>
        <v>600.76948882758631</v>
      </c>
      <c r="CG12" s="15">
        <f t="shared" si="61"/>
        <v>4767.9843298350825</v>
      </c>
      <c r="CH12" s="14">
        <f t="shared" si="62"/>
        <v>600.76602555922034</v>
      </c>
      <c r="CJ12" s="25"/>
      <c r="CK12" s="33"/>
      <c r="CL12" s="28" t="s">
        <v>29</v>
      </c>
      <c r="CM12" s="29" t="s">
        <v>77</v>
      </c>
      <c r="CN12" s="29" t="s">
        <v>104</v>
      </c>
      <c r="CO12" s="24">
        <f t="shared" si="63"/>
        <v>119207.85412293853</v>
      </c>
      <c r="CP12" s="23">
        <f t="shared" si="64"/>
        <v>15020.189619490257</v>
      </c>
    </row>
    <row r="13" spans="1:94" ht="30" x14ac:dyDescent="0.25">
      <c r="A13" s="31" t="s">
        <v>56</v>
      </c>
      <c r="B13" s="2" t="s">
        <v>30</v>
      </c>
      <c r="C13" s="3" t="s">
        <v>129</v>
      </c>
      <c r="D13" s="3" t="s">
        <v>130</v>
      </c>
      <c r="E13" s="4">
        <v>1593.8</v>
      </c>
      <c r="F13" s="4" t="s">
        <v>137</v>
      </c>
      <c r="G13" s="4">
        <v>27.8</v>
      </c>
      <c r="H13" s="4">
        <v>150.30000000000001</v>
      </c>
      <c r="I13" s="4">
        <v>138.30000000000001</v>
      </c>
      <c r="J13" s="4">
        <v>143.6</v>
      </c>
      <c r="K13" s="4">
        <v>128</v>
      </c>
      <c r="L13" s="4">
        <v>120.3</v>
      </c>
      <c r="M13" s="4">
        <v>118.9</v>
      </c>
      <c r="N13" s="4">
        <v>128</v>
      </c>
      <c r="O13" s="4">
        <v>131.80000000000001</v>
      </c>
      <c r="P13" s="4">
        <v>126.1</v>
      </c>
      <c r="Q13" s="4">
        <v>124.7</v>
      </c>
      <c r="R13" s="4">
        <v>123.5</v>
      </c>
      <c r="S13" s="4">
        <v>139</v>
      </c>
      <c r="T13" s="4">
        <f t="shared" si="1"/>
        <v>1572.5</v>
      </c>
      <c r="U13" s="5">
        <f t="shared" si="2"/>
        <v>1.5725</v>
      </c>
      <c r="V13" s="6">
        <f t="shared" si="3"/>
        <v>261.52199999999999</v>
      </c>
      <c r="W13" s="6">
        <f t="shared" si="4"/>
        <v>240.64200000000002</v>
      </c>
      <c r="X13" s="6">
        <f t="shared" si="5"/>
        <v>249.86399999999998</v>
      </c>
      <c r="Y13" s="6">
        <f t="shared" si="6"/>
        <v>222.72</v>
      </c>
      <c r="Z13" s="6">
        <f t="shared" si="7"/>
        <v>209.322</v>
      </c>
      <c r="AA13" s="6">
        <f t="shared" si="8"/>
        <v>206.886</v>
      </c>
      <c r="AB13" s="6">
        <f t="shared" si="9"/>
        <v>222.72</v>
      </c>
      <c r="AC13" s="6">
        <f t="shared" si="10"/>
        <v>229.33200000000002</v>
      </c>
      <c r="AD13" s="6">
        <f t="shared" si="11"/>
        <v>219.41399999999999</v>
      </c>
      <c r="AE13" s="6">
        <f t="shared" si="12"/>
        <v>216.97800000000001</v>
      </c>
      <c r="AF13" s="6">
        <f t="shared" si="65"/>
        <v>214.89</v>
      </c>
      <c r="AG13" s="6">
        <f t="shared" si="66"/>
        <v>241.85999999999999</v>
      </c>
      <c r="AH13" s="4">
        <f t="shared" si="13"/>
        <v>2736.1500000000005</v>
      </c>
      <c r="AI13" s="5">
        <f t="shared" si="14"/>
        <v>2.7361500000000007</v>
      </c>
      <c r="AJ13" s="1"/>
      <c r="AK13" s="13">
        <f t="shared" si="15"/>
        <v>2736.1500000000005</v>
      </c>
      <c r="AL13" s="14">
        <f t="shared" si="67"/>
        <v>344.75490000000008</v>
      </c>
      <c r="AM13" s="15">
        <f t="shared" si="16"/>
        <v>2736.1225137431288</v>
      </c>
      <c r="AN13" s="14">
        <f t="shared" si="17"/>
        <v>344.75143673163421</v>
      </c>
      <c r="AO13" s="15">
        <f t="shared" si="18"/>
        <v>2736.0950274862575</v>
      </c>
      <c r="AP13" s="14">
        <f t="shared" si="19"/>
        <v>344.74797346326847</v>
      </c>
      <c r="AQ13" s="15">
        <f t="shared" si="20"/>
        <v>2736.0675412293858</v>
      </c>
      <c r="AR13" s="14">
        <f t="shared" si="21"/>
        <v>344.7445101949026</v>
      </c>
      <c r="AS13" s="15">
        <f t="shared" si="22"/>
        <v>2736.0400549725146</v>
      </c>
      <c r="AT13" s="14">
        <f t="shared" si="23"/>
        <v>344.74104692653685</v>
      </c>
      <c r="AU13" s="15">
        <f t="shared" si="68"/>
        <v>2736.0125687156428</v>
      </c>
      <c r="AV13" s="14">
        <f t="shared" si="24"/>
        <v>344.73758365817099</v>
      </c>
      <c r="AW13" s="15">
        <f t="shared" si="25"/>
        <v>2735.9850824587711</v>
      </c>
      <c r="AX13" s="14">
        <f t="shared" si="26"/>
        <v>344.73412038980518</v>
      </c>
      <c r="AY13" s="15">
        <f t="shared" si="27"/>
        <v>2735.9575962018994</v>
      </c>
      <c r="AZ13" s="14">
        <f t="shared" si="28"/>
        <v>344.73065712143932</v>
      </c>
      <c r="BA13" s="15">
        <f t="shared" si="29"/>
        <v>2735.9301099450281</v>
      </c>
      <c r="BB13" s="14">
        <f t="shared" si="30"/>
        <v>344.72719385307352</v>
      </c>
      <c r="BC13" s="15">
        <f t="shared" si="31"/>
        <v>2735.9026236881564</v>
      </c>
      <c r="BD13" s="14">
        <f t="shared" si="32"/>
        <v>344.72373058470771</v>
      </c>
      <c r="BE13" s="15">
        <f t="shared" si="33"/>
        <v>2735.8751374312847</v>
      </c>
      <c r="BF13" s="14">
        <f t="shared" si="34"/>
        <v>344.72026731634185</v>
      </c>
      <c r="BG13" s="15">
        <f t="shared" si="35"/>
        <v>2735.8476511744129</v>
      </c>
      <c r="BH13" s="14">
        <f t="shared" si="36"/>
        <v>344.71680404797604</v>
      </c>
      <c r="BI13" s="15">
        <f t="shared" si="37"/>
        <v>2735.8201649175417</v>
      </c>
      <c r="BJ13" s="14">
        <f t="shared" si="38"/>
        <v>344.71334077961023</v>
      </c>
      <c r="BK13" s="15">
        <f t="shared" si="39"/>
        <v>2735.7926786606699</v>
      </c>
      <c r="BL13" s="14">
        <f t="shared" si="40"/>
        <v>344.70987751124443</v>
      </c>
      <c r="BM13" s="15">
        <f t="shared" si="41"/>
        <v>2735.7651924037987</v>
      </c>
      <c r="BN13" s="14">
        <f t="shared" si="42"/>
        <v>344.70641424287862</v>
      </c>
      <c r="BO13" s="15">
        <f t="shared" si="43"/>
        <v>2735.7377061469269</v>
      </c>
      <c r="BP13" s="14">
        <f t="shared" si="44"/>
        <v>344.70295097451282</v>
      </c>
      <c r="BQ13" s="15">
        <f t="shared" si="45"/>
        <v>2735.7102198900552</v>
      </c>
      <c r="BR13" s="14">
        <f t="shared" si="46"/>
        <v>344.69948770614695</v>
      </c>
      <c r="BS13" s="15">
        <f t="shared" si="47"/>
        <v>2735.6827336331839</v>
      </c>
      <c r="BT13" s="14">
        <f t="shared" si="48"/>
        <v>344.6960244377812</v>
      </c>
      <c r="BU13" s="15">
        <f t="shared" si="49"/>
        <v>2735.6552473763122</v>
      </c>
      <c r="BV13" s="14">
        <f t="shared" si="50"/>
        <v>344.69256116941534</v>
      </c>
      <c r="BW13" s="15">
        <f t="shared" si="51"/>
        <v>2735.6277611194409</v>
      </c>
      <c r="BX13" s="14">
        <f t="shared" si="52"/>
        <v>344.68909790104954</v>
      </c>
      <c r="BY13" s="15">
        <f t="shared" si="53"/>
        <v>2735.6002748625692</v>
      </c>
      <c r="BZ13" s="14">
        <f t="shared" si="54"/>
        <v>344.68563463268373</v>
      </c>
      <c r="CA13" s="15">
        <f t="shared" si="55"/>
        <v>2735.5727886056975</v>
      </c>
      <c r="CB13" s="14">
        <f t="shared" si="56"/>
        <v>344.68217136431787</v>
      </c>
      <c r="CC13" s="15">
        <f t="shared" si="57"/>
        <v>2735.5453023488262</v>
      </c>
      <c r="CD13" s="14">
        <f t="shared" si="58"/>
        <v>344.67870809595212</v>
      </c>
      <c r="CE13" s="15">
        <f t="shared" si="59"/>
        <v>2735.5178160919545</v>
      </c>
      <c r="CF13" s="14">
        <f t="shared" si="60"/>
        <v>344.67524482758625</v>
      </c>
      <c r="CG13" s="15">
        <f t="shared" si="61"/>
        <v>2735.4903298350832</v>
      </c>
      <c r="CH13" s="14">
        <f t="shared" si="62"/>
        <v>344.67178155922051</v>
      </c>
      <c r="CJ13" s="25"/>
      <c r="CK13" s="33" t="s">
        <v>56</v>
      </c>
      <c r="CL13" s="28" t="s">
        <v>30</v>
      </c>
      <c r="CM13" s="29" t="s">
        <v>129</v>
      </c>
      <c r="CN13" s="29" t="s">
        <v>130</v>
      </c>
      <c r="CO13" s="24">
        <f t="shared" si="63"/>
        <v>68395.504122938553</v>
      </c>
      <c r="CP13" s="23">
        <f t="shared" si="64"/>
        <v>8617.8335194902575</v>
      </c>
    </row>
    <row r="14" spans="1:94" ht="30" x14ac:dyDescent="0.25">
      <c r="A14" s="31"/>
      <c r="B14" s="2" t="s">
        <v>31</v>
      </c>
      <c r="C14" s="3" t="s">
        <v>133</v>
      </c>
      <c r="D14" s="3" t="s">
        <v>134</v>
      </c>
      <c r="E14" s="4">
        <v>1617.9</v>
      </c>
      <c r="F14" s="4" t="s">
        <v>137</v>
      </c>
      <c r="G14" s="4">
        <v>28.3</v>
      </c>
      <c r="H14" s="4">
        <v>151</v>
      </c>
      <c r="I14" s="4">
        <v>138.5</v>
      </c>
      <c r="J14" s="4">
        <v>144.30000000000001</v>
      </c>
      <c r="K14" s="4">
        <v>128.4</v>
      </c>
      <c r="L14" s="4">
        <v>121.2</v>
      </c>
      <c r="M14" s="4">
        <v>119.4</v>
      </c>
      <c r="N14" s="4">
        <v>128.30000000000001</v>
      </c>
      <c r="O14" s="4">
        <v>131.9</v>
      </c>
      <c r="P14" s="4">
        <v>129.4</v>
      </c>
      <c r="Q14" s="4">
        <v>125.7</v>
      </c>
      <c r="R14" s="4">
        <v>125.1</v>
      </c>
      <c r="S14" s="4">
        <v>140.19999999999999</v>
      </c>
      <c r="T14" s="4">
        <f t="shared" si="1"/>
        <v>1583.4000000000003</v>
      </c>
      <c r="U14" s="5">
        <f t="shared" si="2"/>
        <v>1.5834000000000004</v>
      </c>
      <c r="V14" s="6">
        <f t="shared" si="3"/>
        <v>262.74</v>
      </c>
      <c r="W14" s="6">
        <f t="shared" si="4"/>
        <v>240.99</v>
      </c>
      <c r="X14" s="6">
        <f t="shared" si="5"/>
        <v>251.08200000000002</v>
      </c>
      <c r="Y14" s="6">
        <f t="shared" si="6"/>
        <v>223.416</v>
      </c>
      <c r="Z14" s="6">
        <f t="shared" si="7"/>
        <v>210.88800000000001</v>
      </c>
      <c r="AA14" s="6">
        <f t="shared" si="8"/>
        <v>207.756</v>
      </c>
      <c r="AB14" s="6">
        <f t="shared" si="9"/>
        <v>223.24200000000002</v>
      </c>
      <c r="AC14" s="6">
        <f t="shared" si="10"/>
        <v>229.506</v>
      </c>
      <c r="AD14" s="6">
        <f t="shared" si="11"/>
        <v>225.15600000000001</v>
      </c>
      <c r="AE14" s="6">
        <f t="shared" si="12"/>
        <v>218.71800000000002</v>
      </c>
      <c r="AF14" s="6">
        <f t="shared" si="65"/>
        <v>217.67399999999998</v>
      </c>
      <c r="AG14" s="6">
        <f t="shared" si="66"/>
        <v>243.94799999999998</v>
      </c>
      <c r="AH14" s="4">
        <f t="shared" si="13"/>
        <v>2755.116</v>
      </c>
      <c r="AI14" s="5">
        <f t="shared" si="14"/>
        <v>2.7551160000000001</v>
      </c>
      <c r="AJ14" s="1"/>
      <c r="AK14" s="13">
        <f t="shared" si="15"/>
        <v>2755.116</v>
      </c>
      <c r="AL14" s="14">
        <f t="shared" si="67"/>
        <v>347.14461599999998</v>
      </c>
      <c r="AM14" s="15">
        <f t="shared" si="16"/>
        <v>2755.0885137431283</v>
      </c>
      <c r="AN14" s="14">
        <f t="shared" si="17"/>
        <v>347.14115273163418</v>
      </c>
      <c r="AO14" s="15">
        <f t="shared" si="18"/>
        <v>2755.061027486257</v>
      </c>
      <c r="AP14" s="14">
        <f t="shared" si="19"/>
        <v>347.13768946326837</v>
      </c>
      <c r="AQ14" s="15">
        <f t="shared" si="20"/>
        <v>2755.0335412293853</v>
      </c>
      <c r="AR14" s="14">
        <f t="shared" si="21"/>
        <v>347.13422619490257</v>
      </c>
      <c r="AS14" s="15">
        <f t="shared" si="22"/>
        <v>2755.006054972514</v>
      </c>
      <c r="AT14" s="14">
        <f t="shared" si="23"/>
        <v>347.13076292653676</v>
      </c>
      <c r="AU14" s="15">
        <f t="shared" si="68"/>
        <v>2754.9785687156423</v>
      </c>
      <c r="AV14" s="14">
        <f t="shared" si="24"/>
        <v>347.12729965817095</v>
      </c>
      <c r="AW14" s="15">
        <f t="shared" si="25"/>
        <v>2754.9510824587705</v>
      </c>
      <c r="AX14" s="14">
        <f t="shared" si="26"/>
        <v>347.12383638980509</v>
      </c>
      <c r="AY14" s="15">
        <f t="shared" si="27"/>
        <v>2754.9235962018988</v>
      </c>
      <c r="AZ14" s="14">
        <f t="shared" si="28"/>
        <v>347.12037312143923</v>
      </c>
      <c r="BA14" s="15">
        <f t="shared" si="29"/>
        <v>2754.8961099450271</v>
      </c>
      <c r="BB14" s="14">
        <f t="shared" si="30"/>
        <v>347.11690985307342</v>
      </c>
      <c r="BC14" s="15">
        <f t="shared" si="31"/>
        <v>2754.8686236881558</v>
      </c>
      <c r="BD14" s="14">
        <f t="shared" si="32"/>
        <v>347.11344658470762</v>
      </c>
      <c r="BE14" s="15">
        <f t="shared" si="33"/>
        <v>2754.8411374312841</v>
      </c>
      <c r="BF14" s="14">
        <f t="shared" si="34"/>
        <v>347.10998331634181</v>
      </c>
      <c r="BG14" s="15">
        <f t="shared" si="35"/>
        <v>2754.8136511744124</v>
      </c>
      <c r="BH14" s="14">
        <f t="shared" si="36"/>
        <v>347.10652004797595</v>
      </c>
      <c r="BI14" s="15">
        <f t="shared" si="37"/>
        <v>2754.7861649175411</v>
      </c>
      <c r="BJ14" s="14">
        <f t="shared" si="38"/>
        <v>347.1030567796102</v>
      </c>
      <c r="BK14" s="15">
        <f t="shared" si="39"/>
        <v>2754.7586786606694</v>
      </c>
      <c r="BL14" s="14">
        <f t="shared" si="40"/>
        <v>347.09959351124434</v>
      </c>
      <c r="BM14" s="15">
        <f t="shared" si="41"/>
        <v>2754.7311924037981</v>
      </c>
      <c r="BN14" s="14">
        <f t="shared" si="42"/>
        <v>347.09613024287859</v>
      </c>
      <c r="BO14" s="15">
        <f t="shared" si="43"/>
        <v>2754.7037061469264</v>
      </c>
      <c r="BP14" s="14">
        <f t="shared" si="44"/>
        <v>347.09266697451272</v>
      </c>
      <c r="BQ14" s="15">
        <f t="shared" si="45"/>
        <v>2754.6762198900547</v>
      </c>
      <c r="BR14" s="14">
        <f t="shared" si="46"/>
        <v>347.08920370614686</v>
      </c>
      <c r="BS14" s="15">
        <f t="shared" si="47"/>
        <v>2754.6487336331834</v>
      </c>
      <c r="BT14" s="14">
        <f t="shared" si="48"/>
        <v>347.08574043778111</v>
      </c>
      <c r="BU14" s="15">
        <f t="shared" si="49"/>
        <v>2754.6212473763117</v>
      </c>
      <c r="BV14" s="14">
        <f t="shared" si="50"/>
        <v>347.08227716941525</v>
      </c>
      <c r="BW14" s="15">
        <f t="shared" si="51"/>
        <v>2754.5937611194404</v>
      </c>
      <c r="BX14" s="14">
        <f t="shared" si="52"/>
        <v>347.0788139010495</v>
      </c>
      <c r="BY14" s="15">
        <f t="shared" si="53"/>
        <v>2754.5662748625687</v>
      </c>
      <c r="BZ14" s="14">
        <f t="shared" si="54"/>
        <v>347.07535063268364</v>
      </c>
      <c r="CA14" s="15">
        <f t="shared" si="55"/>
        <v>2754.5387886056969</v>
      </c>
      <c r="CB14" s="14">
        <f t="shared" si="56"/>
        <v>347.07188736431783</v>
      </c>
      <c r="CC14" s="15">
        <f t="shared" si="57"/>
        <v>2754.5113023488257</v>
      </c>
      <c r="CD14" s="14">
        <f t="shared" si="58"/>
        <v>347.06842409595203</v>
      </c>
      <c r="CE14" s="15">
        <f t="shared" si="59"/>
        <v>2754.4838160919539</v>
      </c>
      <c r="CF14" s="14">
        <f t="shared" si="60"/>
        <v>347.06496082758622</v>
      </c>
      <c r="CG14" s="15">
        <f t="shared" si="61"/>
        <v>2754.4563298350827</v>
      </c>
      <c r="CH14" s="14">
        <f t="shared" si="62"/>
        <v>347.06149755922041</v>
      </c>
      <c r="CJ14" s="25"/>
      <c r="CK14" s="33"/>
      <c r="CL14" s="28" t="s">
        <v>31</v>
      </c>
      <c r="CM14" s="29" t="s">
        <v>133</v>
      </c>
      <c r="CN14" s="29" t="s">
        <v>134</v>
      </c>
      <c r="CO14" s="24">
        <f t="shared" si="63"/>
        <v>68869.654122938533</v>
      </c>
      <c r="CP14" s="23">
        <f t="shared" si="64"/>
        <v>8677.5764194902549</v>
      </c>
    </row>
    <row r="15" spans="1:94" x14ac:dyDescent="0.25">
      <c r="A15" s="31"/>
      <c r="B15" s="2" t="s">
        <v>32</v>
      </c>
      <c r="C15" s="3" t="s">
        <v>78</v>
      </c>
      <c r="D15" s="3" t="s">
        <v>105</v>
      </c>
      <c r="E15" s="4">
        <v>1597.1</v>
      </c>
      <c r="F15" s="4" t="s">
        <v>137</v>
      </c>
      <c r="G15" s="4">
        <v>28.1</v>
      </c>
      <c r="H15" s="4">
        <v>150.4</v>
      </c>
      <c r="I15" s="4">
        <v>137.69999999999999</v>
      </c>
      <c r="J15" s="4">
        <v>143.1</v>
      </c>
      <c r="K15" s="4">
        <v>126.8</v>
      </c>
      <c r="L15" s="4">
        <v>120.6</v>
      </c>
      <c r="M15" s="4">
        <v>118.6</v>
      </c>
      <c r="N15" s="4">
        <v>127.2</v>
      </c>
      <c r="O15" s="4">
        <v>130.80000000000001</v>
      </c>
      <c r="P15" s="4">
        <v>125.4</v>
      </c>
      <c r="Q15" s="4">
        <v>124.3</v>
      </c>
      <c r="R15" s="4">
        <v>123.9</v>
      </c>
      <c r="S15" s="4">
        <v>139.5</v>
      </c>
      <c r="T15" s="4">
        <f t="shared" si="1"/>
        <v>1568.3000000000002</v>
      </c>
      <c r="U15" s="5">
        <f t="shared" si="2"/>
        <v>1.5683000000000002</v>
      </c>
      <c r="V15" s="6">
        <f t="shared" si="3"/>
        <v>261.69600000000003</v>
      </c>
      <c r="W15" s="6">
        <f t="shared" si="4"/>
        <v>239.59799999999998</v>
      </c>
      <c r="X15" s="6">
        <f t="shared" si="5"/>
        <v>248.994</v>
      </c>
      <c r="Y15" s="6">
        <f t="shared" si="6"/>
        <v>220.63200000000001</v>
      </c>
      <c r="Z15" s="6">
        <f t="shared" si="7"/>
        <v>209.84399999999999</v>
      </c>
      <c r="AA15" s="6">
        <f t="shared" si="8"/>
        <v>206.36399999999998</v>
      </c>
      <c r="AB15" s="6">
        <f t="shared" si="9"/>
        <v>221.328</v>
      </c>
      <c r="AC15" s="6">
        <f t="shared" si="10"/>
        <v>227.59200000000001</v>
      </c>
      <c r="AD15" s="6">
        <f t="shared" si="11"/>
        <v>218.196</v>
      </c>
      <c r="AE15" s="6">
        <f t="shared" si="12"/>
        <v>216.28199999999998</v>
      </c>
      <c r="AF15" s="6">
        <f t="shared" si="65"/>
        <v>215.58600000000001</v>
      </c>
      <c r="AG15" s="6">
        <f t="shared" si="66"/>
        <v>242.73</v>
      </c>
      <c r="AH15" s="4">
        <f t="shared" si="13"/>
        <v>2728.8420000000001</v>
      </c>
      <c r="AI15" s="5">
        <f t="shared" si="14"/>
        <v>2.7288420000000002</v>
      </c>
      <c r="AJ15" s="1"/>
      <c r="AK15" s="13">
        <f t="shared" si="15"/>
        <v>2728.8420000000001</v>
      </c>
      <c r="AL15" s="14">
        <f t="shared" si="67"/>
        <v>343.834092</v>
      </c>
      <c r="AM15" s="15">
        <f t="shared" si="16"/>
        <v>2728.8145137431284</v>
      </c>
      <c r="AN15" s="14">
        <f t="shared" si="17"/>
        <v>343.83062873163419</v>
      </c>
      <c r="AO15" s="15">
        <f t="shared" si="18"/>
        <v>2728.7870274862571</v>
      </c>
      <c r="AP15" s="14">
        <f t="shared" si="19"/>
        <v>343.82716546326839</v>
      </c>
      <c r="AQ15" s="15">
        <f t="shared" si="20"/>
        <v>2728.7595412293854</v>
      </c>
      <c r="AR15" s="14">
        <f t="shared" si="21"/>
        <v>343.82370219490258</v>
      </c>
      <c r="AS15" s="15">
        <f t="shared" si="22"/>
        <v>2728.7320549725141</v>
      </c>
      <c r="AT15" s="14">
        <f t="shared" si="23"/>
        <v>343.82023892653677</v>
      </c>
      <c r="AU15" s="15">
        <f t="shared" si="68"/>
        <v>2728.7045687156424</v>
      </c>
      <c r="AV15" s="14">
        <f t="shared" si="24"/>
        <v>343.81677565817097</v>
      </c>
      <c r="AW15" s="15">
        <f t="shared" si="25"/>
        <v>2728.6770824587707</v>
      </c>
      <c r="AX15" s="14">
        <f t="shared" si="26"/>
        <v>343.81331238980511</v>
      </c>
      <c r="AY15" s="15">
        <f t="shared" si="27"/>
        <v>2728.6495962018994</v>
      </c>
      <c r="AZ15" s="14">
        <f t="shared" si="28"/>
        <v>343.8098491214393</v>
      </c>
      <c r="BA15" s="15">
        <f t="shared" si="29"/>
        <v>2728.6221099450277</v>
      </c>
      <c r="BB15" s="14">
        <f t="shared" si="30"/>
        <v>343.80638585307349</v>
      </c>
      <c r="BC15" s="15">
        <f t="shared" si="31"/>
        <v>2728.5946236881564</v>
      </c>
      <c r="BD15" s="14">
        <f t="shared" si="32"/>
        <v>343.80292258470769</v>
      </c>
      <c r="BE15" s="15">
        <f t="shared" si="33"/>
        <v>2728.5671374312847</v>
      </c>
      <c r="BF15" s="14">
        <f t="shared" si="34"/>
        <v>343.79945931634188</v>
      </c>
      <c r="BG15" s="15">
        <f t="shared" si="35"/>
        <v>2728.5396511744129</v>
      </c>
      <c r="BH15" s="14">
        <f t="shared" si="36"/>
        <v>343.79599604797602</v>
      </c>
      <c r="BI15" s="15">
        <f t="shared" si="37"/>
        <v>2728.5121649175417</v>
      </c>
      <c r="BJ15" s="14">
        <f t="shared" si="38"/>
        <v>343.79253277961027</v>
      </c>
      <c r="BK15" s="15">
        <f t="shared" si="39"/>
        <v>2728.4846786606699</v>
      </c>
      <c r="BL15" s="14">
        <f t="shared" si="40"/>
        <v>343.78906951124441</v>
      </c>
      <c r="BM15" s="15">
        <f t="shared" si="41"/>
        <v>2728.4571924037982</v>
      </c>
      <c r="BN15" s="14">
        <f t="shared" si="42"/>
        <v>343.7856062428786</v>
      </c>
      <c r="BO15" s="15">
        <f t="shared" si="43"/>
        <v>2728.4297061469269</v>
      </c>
      <c r="BP15" s="14">
        <f t="shared" si="44"/>
        <v>343.78214297451279</v>
      </c>
      <c r="BQ15" s="15">
        <f t="shared" si="45"/>
        <v>2728.4022198900552</v>
      </c>
      <c r="BR15" s="14">
        <f t="shared" si="46"/>
        <v>343.77867970614699</v>
      </c>
      <c r="BS15" s="15">
        <f t="shared" si="47"/>
        <v>2728.3747336331835</v>
      </c>
      <c r="BT15" s="14">
        <f t="shared" si="48"/>
        <v>343.77521643778113</v>
      </c>
      <c r="BU15" s="15">
        <f t="shared" si="49"/>
        <v>2728.3472473763118</v>
      </c>
      <c r="BV15" s="14">
        <f t="shared" si="50"/>
        <v>343.77175316941526</v>
      </c>
      <c r="BW15" s="15">
        <f t="shared" si="51"/>
        <v>2728.3197611194405</v>
      </c>
      <c r="BX15" s="14">
        <f t="shared" si="52"/>
        <v>343.76828990104951</v>
      </c>
      <c r="BY15" s="15">
        <f t="shared" si="53"/>
        <v>2728.2922748625688</v>
      </c>
      <c r="BZ15" s="14">
        <f t="shared" si="54"/>
        <v>343.76482663268365</v>
      </c>
      <c r="CA15" s="15">
        <f t="shared" si="55"/>
        <v>2728.264788605697</v>
      </c>
      <c r="CB15" s="14">
        <f t="shared" si="56"/>
        <v>343.76136336431784</v>
      </c>
      <c r="CC15" s="15">
        <f t="shared" si="57"/>
        <v>2728.2373023488258</v>
      </c>
      <c r="CD15" s="14">
        <f t="shared" si="58"/>
        <v>343.75790009595204</v>
      </c>
      <c r="CE15" s="15">
        <f t="shared" si="59"/>
        <v>2728.2098160919541</v>
      </c>
      <c r="CF15" s="14">
        <f t="shared" si="60"/>
        <v>343.75443682758623</v>
      </c>
      <c r="CG15" s="15">
        <f t="shared" si="61"/>
        <v>2728.1823298350828</v>
      </c>
      <c r="CH15" s="14">
        <f t="shared" si="62"/>
        <v>343.75097355922043</v>
      </c>
      <c r="CJ15" s="25"/>
      <c r="CK15" s="33"/>
      <c r="CL15" s="28" t="s">
        <v>32</v>
      </c>
      <c r="CM15" s="29" t="s">
        <v>78</v>
      </c>
      <c r="CN15" s="29" t="s">
        <v>105</v>
      </c>
      <c r="CO15" s="24">
        <f t="shared" si="63"/>
        <v>68212.804122938527</v>
      </c>
      <c r="CP15" s="23">
        <f t="shared" si="64"/>
        <v>8594.8133194902548</v>
      </c>
    </row>
    <row r="16" spans="1:94" ht="30" x14ac:dyDescent="0.25">
      <c r="A16" s="31" t="s">
        <v>57</v>
      </c>
      <c r="B16" s="2" t="s">
        <v>33</v>
      </c>
      <c r="C16" s="3" t="s">
        <v>132</v>
      </c>
      <c r="D16" s="3" t="s">
        <v>131</v>
      </c>
      <c r="E16" s="4">
        <v>1493.7</v>
      </c>
      <c r="F16" s="4" t="s">
        <v>67</v>
      </c>
      <c r="G16" s="4">
        <v>28.1</v>
      </c>
      <c r="H16" s="4">
        <v>145.6</v>
      </c>
      <c r="I16" s="4">
        <v>133</v>
      </c>
      <c r="J16" s="4">
        <v>138</v>
      </c>
      <c r="K16" s="4">
        <v>123.4</v>
      </c>
      <c r="L16" s="4">
        <v>118.9</v>
      </c>
      <c r="M16" s="4">
        <v>119.1</v>
      </c>
      <c r="N16" s="4">
        <v>127.6</v>
      </c>
      <c r="O16" s="4">
        <v>130</v>
      </c>
      <c r="P16" s="4">
        <v>123.4</v>
      </c>
      <c r="Q16" s="4">
        <v>122.7</v>
      </c>
      <c r="R16" s="4">
        <v>118.6</v>
      </c>
      <c r="S16" s="4">
        <v>132.6</v>
      </c>
      <c r="T16" s="4">
        <f t="shared" si="1"/>
        <v>1532.8999999999999</v>
      </c>
      <c r="U16" s="5">
        <f t="shared" si="2"/>
        <v>1.5328999999999999</v>
      </c>
      <c r="V16" s="6">
        <f t="shared" si="3"/>
        <v>253.34399999999999</v>
      </c>
      <c r="W16" s="6">
        <f t="shared" si="4"/>
        <v>231.42</v>
      </c>
      <c r="X16" s="6">
        <f t="shared" si="5"/>
        <v>240.12</v>
      </c>
      <c r="Y16" s="6">
        <f t="shared" si="6"/>
        <v>214.71600000000001</v>
      </c>
      <c r="Z16" s="6">
        <f t="shared" si="7"/>
        <v>206.886</v>
      </c>
      <c r="AA16" s="6">
        <f t="shared" si="8"/>
        <v>207.23399999999998</v>
      </c>
      <c r="AB16" s="6">
        <f t="shared" si="9"/>
        <v>222.024</v>
      </c>
      <c r="AC16" s="6">
        <f t="shared" si="10"/>
        <v>226.2</v>
      </c>
      <c r="AD16" s="6">
        <f t="shared" si="11"/>
        <v>214.71600000000001</v>
      </c>
      <c r="AE16" s="6">
        <f t="shared" si="12"/>
        <v>213.49799999999999</v>
      </c>
      <c r="AF16" s="6">
        <f t="shared" si="65"/>
        <v>206.36399999999998</v>
      </c>
      <c r="AG16" s="6">
        <f t="shared" si="66"/>
        <v>230.72399999999999</v>
      </c>
      <c r="AH16" s="4">
        <f t="shared" si="13"/>
        <v>2667.2460000000005</v>
      </c>
      <c r="AI16" s="5">
        <f t="shared" si="14"/>
        <v>2.6672460000000004</v>
      </c>
      <c r="AJ16" s="1"/>
      <c r="AK16" s="13">
        <f>SUM(V16:AG16)</f>
        <v>2667.2460000000005</v>
      </c>
      <c r="AL16" s="14">
        <f t="shared" si="67"/>
        <v>336.07299600000005</v>
      </c>
      <c r="AM16" s="15">
        <f t="shared" si="16"/>
        <v>2667.2185137431288</v>
      </c>
      <c r="AN16" s="14">
        <f t="shared" si="17"/>
        <v>336.06953273163424</v>
      </c>
      <c r="AO16" s="15">
        <f t="shared" si="18"/>
        <v>2667.1910274862576</v>
      </c>
      <c r="AP16" s="14">
        <f t="shared" si="19"/>
        <v>336.06606946326843</v>
      </c>
      <c r="AQ16" s="15">
        <f t="shared" si="20"/>
        <v>2667.1635412293858</v>
      </c>
      <c r="AR16" s="14">
        <f t="shared" si="21"/>
        <v>336.06260619490263</v>
      </c>
      <c r="AS16" s="15">
        <f t="shared" si="22"/>
        <v>2667.1360549725146</v>
      </c>
      <c r="AT16" s="14">
        <f t="shared" si="23"/>
        <v>336.05914292653682</v>
      </c>
      <c r="AU16" s="15">
        <f t="shared" si="68"/>
        <v>2667.1085687156428</v>
      </c>
      <c r="AV16" s="14">
        <f t="shared" si="24"/>
        <v>336.05567965817102</v>
      </c>
      <c r="AW16" s="15">
        <f t="shared" si="25"/>
        <v>2667.0810824587711</v>
      </c>
      <c r="AX16" s="14">
        <f t="shared" si="26"/>
        <v>336.05221638980515</v>
      </c>
      <c r="AY16" s="15">
        <f t="shared" si="27"/>
        <v>2667.0535962018998</v>
      </c>
      <c r="AZ16" s="14">
        <f t="shared" si="28"/>
        <v>336.0487531214394</v>
      </c>
      <c r="BA16" s="15">
        <f t="shared" si="29"/>
        <v>2667.0261099450281</v>
      </c>
      <c r="BB16" s="14">
        <f t="shared" si="30"/>
        <v>336.04528985307354</v>
      </c>
      <c r="BC16" s="15">
        <f t="shared" si="31"/>
        <v>2666.9986236881564</v>
      </c>
      <c r="BD16" s="14">
        <f t="shared" si="32"/>
        <v>336.04182658470774</v>
      </c>
      <c r="BE16" s="15">
        <f t="shared" si="33"/>
        <v>2666.9711374312847</v>
      </c>
      <c r="BF16" s="14">
        <f t="shared" si="34"/>
        <v>336.03836331634187</v>
      </c>
      <c r="BG16" s="15">
        <f t="shared" si="35"/>
        <v>2666.9436511744129</v>
      </c>
      <c r="BH16" s="14">
        <f t="shared" si="36"/>
        <v>336.03490004797601</v>
      </c>
      <c r="BI16" s="15">
        <f t="shared" si="37"/>
        <v>2666.9161649175417</v>
      </c>
      <c r="BJ16" s="14">
        <f t="shared" si="38"/>
        <v>336.03143677961026</v>
      </c>
      <c r="BK16" s="15">
        <f t="shared" si="39"/>
        <v>2666.8886786606699</v>
      </c>
      <c r="BL16" s="14">
        <f t="shared" si="40"/>
        <v>336.0279735112444</v>
      </c>
      <c r="BM16" s="15">
        <f t="shared" si="41"/>
        <v>2666.8611924037987</v>
      </c>
      <c r="BN16" s="14">
        <f t="shared" si="42"/>
        <v>336.02451024287865</v>
      </c>
      <c r="BO16" s="15">
        <f t="shared" si="43"/>
        <v>2666.8337061469269</v>
      </c>
      <c r="BP16" s="14">
        <f t="shared" si="44"/>
        <v>336.02104697451279</v>
      </c>
      <c r="BQ16" s="15">
        <f t="shared" si="45"/>
        <v>2666.8062198900552</v>
      </c>
      <c r="BR16" s="14">
        <f t="shared" si="46"/>
        <v>336.01758370614698</v>
      </c>
      <c r="BS16" s="15">
        <f t="shared" si="47"/>
        <v>2666.7787336331839</v>
      </c>
      <c r="BT16" s="14">
        <f t="shared" si="48"/>
        <v>336.01412043778117</v>
      </c>
      <c r="BU16" s="15">
        <f t="shared" si="49"/>
        <v>2666.7512473763122</v>
      </c>
      <c r="BV16" s="14">
        <f t="shared" si="50"/>
        <v>336.01065716941537</v>
      </c>
      <c r="BW16" s="15">
        <f t="shared" si="51"/>
        <v>2666.723761119441</v>
      </c>
      <c r="BX16" s="14">
        <f t="shared" si="52"/>
        <v>336.00719390104956</v>
      </c>
      <c r="BY16" s="15">
        <f t="shared" si="53"/>
        <v>2666.6962748625692</v>
      </c>
      <c r="BZ16" s="14">
        <f t="shared" si="54"/>
        <v>336.0037306326837</v>
      </c>
      <c r="CA16" s="15">
        <f t="shared" si="55"/>
        <v>2666.6687886056975</v>
      </c>
      <c r="CB16" s="14">
        <f t="shared" si="56"/>
        <v>336.00026736431789</v>
      </c>
      <c r="CC16" s="15">
        <f t="shared" si="57"/>
        <v>2666.6413023488262</v>
      </c>
      <c r="CD16" s="14">
        <f t="shared" si="58"/>
        <v>335.99680409595209</v>
      </c>
      <c r="CE16" s="15">
        <f t="shared" si="59"/>
        <v>2666.6138160919545</v>
      </c>
      <c r="CF16" s="14">
        <f t="shared" si="60"/>
        <v>335.99334082758628</v>
      </c>
      <c r="CG16" s="15">
        <f t="shared" si="61"/>
        <v>2666.5863298350832</v>
      </c>
      <c r="CH16" s="14">
        <f t="shared" si="62"/>
        <v>335.98987755922047</v>
      </c>
      <c r="CJ16" s="25"/>
      <c r="CK16" s="33" t="s">
        <v>57</v>
      </c>
      <c r="CL16" s="28" t="s">
        <v>33</v>
      </c>
      <c r="CM16" s="29" t="s">
        <v>132</v>
      </c>
      <c r="CN16" s="29" t="s">
        <v>131</v>
      </c>
      <c r="CO16" s="24">
        <f t="shared" si="63"/>
        <v>66672.904122938548</v>
      </c>
      <c r="CP16" s="23">
        <f t="shared" si="64"/>
        <v>8400.7859194902576</v>
      </c>
    </row>
    <row r="17" spans="1:94" ht="30" x14ac:dyDescent="0.25">
      <c r="A17" s="31"/>
      <c r="B17" s="2" t="s">
        <v>34</v>
      </c>
      <c r="C17" s="3" t="s">
        <v>135</v>
      </c>
      <c r="D17" s="3" t="s">
        <v>136</v>
      </c>
      <c r="E17" s="4">
        <v>1517.9</v>
      </c>
      <c r="F17" s="4" t="s">
        <v>137</v>
      </c>
      <c r="G17" s="4">
        <v>28.1</v>
      </c>
      <c r="H17" s="4">
        <v>146.19999999999999</v>
      </c>
      <c r="I17" s="4">
        <v>133.69999999999999</v>
      </c>
      <c r="J17" s="4">
        <v>139.4</v>
      </c>
      <c r="K17" s="4">
        <v>124.9</v>
      </c>
      <c r="L17" s="4">
        <v>119.6</v>
      </c>
      <c r="M17" s="4">
        <v>117.6</v>
      </c>
      <c r="N17" s="4">
        <v>126.3</v>
      </c>
      <c r="O17" s="4">
        <v>129.69999999999999</v>
      </c>
      <c r="P17" s="4">
        <v>124.6</v>
      </c>
      <c r="Q17" s="4">
        <v>124</v>
      </c>
      <c r="R17" s="4">
        <v>121.2</v>
      </c>
      <c r="S17" s="4">
        <v>135.1</v>
      </c>
      <c r="T17" s="4">
        <f t="shared" si="1"/>
        <v>1542.2999999999997</v>
      </c>
      <c r="U17" s="5">
        <f t="shared" si="2"/>
        <v>1.5422999999999998</v>
      </c>
      <c r="V17" s="6">
        <f t="shared" si="3"/>
        <v>254.38799999999998</v>
      </c>
      <c r="W17" s="6">
        <f t="shared" si="4"/>
        <v>232.63799999999998</v>
      </c>
      <c r="X17" s="6">
        <f t="shared" si="5"/>
        <v>242.55600000000001</v>
      </c>
      <c r="Y17" s="6">
        <f t="shared" si="6"/>
        <v>217.32600000000002</v>
      </c>
      <c r="Z17" s="6">
        <f t="shared" si="7"/>
        <v>208.10399999999998</v>
      </c>
      <c r="AA17" s="6">
        <f t="shared" si="8"/>
        <v>204.624</v>
      </c>
      <c r="AB17" s="6">
        <f t="shared" si="9"/>
        <v>219.762</v>
      </c>
      <c r="AC17" s="6">
        <f t="shared" si="10"/>
        <v>225.67799999999997</v>
      </c>
      <c r="AD17" s="6">
        <f t="shared" si="11"/>
        <v>216.804</v>
      </c>
      <c r="AE17" s="6">
        <f t="shared" si="12"/>
        <v>215.76</v>
      </c>
      <c r="AF17" s="6">
        <f t="shared" si="65"/>
        <v>210.88800000000001</v>
      </c>
      <c r="AG17" s="6">
        <f t="shared" si="66"/>
        <v>235.07399999999998</v>
      </c>
      <c r="AH17" s="4">
        <f t="shared" si="13"/>
        <v>2683.6019999999999</v>
      </c>
      <c r="AI17" s="5">
        <f t="shared" si="14"/>
        <v>2.683602</v>
      </c>
      <c r="AJ17" s="1"/>
      <c r="AK17" s="13">
        <f>SUM(V17:AG17)</f>
        <v>2683.6019999999999</v>
      </c>
      <c r="AL17" s="14">
        <f t="shared" si="67"/>
        <v>338.13385199999999</v>
      </c>
      <c r="AM17" s="15">
        <f t="shared" si="16"/>
        <v>2683.5745137431281</v>
      </c>
      <c r="AN17" s="14">
        <f t="shared" si="17"/>
        <v>338.13038873163413</v>
      </c>
      <c r="AO17" s="15">
        <f t="shared" si="18"/>
        <v>2683.5470274862569</v>
      </c>
      <c r="AP17" s="14">
        <f t="shared" si="19"/>
        <v>338.12692546326838</v>
      </c>
      <c r="AQ17" s="15">
        <f t="shared" si="20"/>
        <v>2683.5195412293851</v>
      </c>
      <c r="AR17" s="14">
        <f t="shared" si="21"/>
        <v>338.12346219490252</v>
      </c>
      <c r="AS17" s="15">
        <f t="shared" si="22"/>
        <v>2683.4920549725139</v>
      </c>
      <c r="AT17" s="14">
        <f t="shared" si="23"/>
        <v>338.11999892653677</v>
      </c>
      <c r="AU17" s="15">
        <f t="shared" si="68"/>
        <v>2683.4645687156421</v>
      </c>
      <c r="AV17" s="14">
        <f t="shared" si="24"/>
        <v>338.1165356581709</v>
      </c>
      <c r="AW17" s="15">
        <f t="shared" si="25"/>
        <v>2683.4370824587704</v>
      </c>
      <c r="AX17" s="14">
        <f t="shared" si="26"/>
        <v>338.1130723898051</v>
      </c>
      <c r="AY17" s="15">
        <f t="shared" si="27"/>
        <v>2683.4095962018991</v>
      </c>
      <c r="AZ17" s="14">
        <f t="shared" si="28"/>
        <v>338.10960912143929</v>
      </c>
      <c r="BA17" s="15">
        <f t="shared" si="29"/>
        <v>2683.3821099450274</v>
      </c>
      <c r="BB17" s="14">
        <f t="shared" si="30"/>
        <v>338.10614585307349</v>
      </c>
      <c r="BC17" s="15">
        <f t="shared" si="31"/>
        <v>2683.3546236881562</v>
      </c>
      <c r="BD17" s="14">
        <f t="shared" si="32"/>
        <v>338.10268258470768</v>
      </c>
      <c r="BE17" s="15">
        <f t="shared" si="33"/>
        <v>2683.3271374312844</v>
      </c>
      <c r="BF17" s="14">
        <f t="shared" si="34"/>
        <v>338.09921931634182</v>
      </c>
      <c r="BG17" s="15">
        <f t="shared" si="35"/>
        <v>2683.2996511744127</v>
      </c>
      <c r="BH17" s="14">
        <f t="shared" si="36"/>
        <v>338.09575604797601</v>
      </c>
      <c r="BI17" s="15">
        <f t="shared" si="37"/>
        <v>2683.2721649175414</v>
      </c>
      <c r="BJ17" s="14">
        <f t="shared" si="38"/>
        <v>338.0922927796102</v>
      </c>
      <c r="BK17" s="15">
        <f t="shared" si="39"/>
        <v>2683.2446786606697</v>
      </c>
      <c r="BL17" s="14">
        <f t="shared" si="40"/>
        <v>338.0888295112444</v>
      </c>
      <c r="BM17" s="15">
        <f t="shared" si="41"/>
        <v>2683.217192403798</v>
      </c>
      <c r="BN17" s="14">
        <f t="shared" si="42"/>
        <v>338.08536624287854</v>
      </c>
      <c r="BO17" s="15">
        <f t="shared" si="43"/>
        <v>2683.1897061469267</v>
      </c>
      <c r="BP17" s="14">
        <f t="shared" si="44"/>
        <v>338.08190297451279</v>
      </c>
      <c r="BQ17" s="15">
        <f t="shared" si="45"/>
        <v>2683.162219890055</v>
      </c>
      <c r="BR17" s="14">
        <f t="shared" si="46"/>
        <v>338.07843970614692</v>
      </c>
      <c r="BS17" s="15">
        <f t="shared" si="47"/>
        <v>2683.1347336331833</v>
      </c>
      <c r="BT17" s="14">
        <f t="shared" si="48"/>
        <v>338.07497643778112</v>
      </c>
      <c r="BU17" s="15">
        <f t="shared" si="49"/>
        <v>2683.1072473763115</v>
      </c>
      <c r="BV17" s="14">
        <f t="shared" si="50"/>
        <v>338.07151316941525</v>
      </c>
      <c r="BW17" s="15">
        <f t="shared" si="51"/>
        <v>2683.0797611194403</v>
      </c>
      <c r="BX17" s="14">
        <f t="shared" si="52"/>
        <v>338.06804990104945</v>
      </c>
      <c r="BY17" s="15">
        <f t="shared" si="53"/>
        <v>2683.0522748625685</v>
      </c>
      <c r="BZ17" s="14">
        <f t="shared" si="54"/>
        <v>338.06458663268364</v>
      </c>
      <c r="CA17" s="15">
        <f t="shared" si="55"/>
        <v>2683.0247886056968</v>
      </c>
      <c r="CB17" s="14">
        <f t="shared" si="56"/>
        <v>338.06112336431778</v>
      </c>
      <c r="CC17" s="15">
        <f t="shared" si="57"/>
        <v>2682.9973023488255</v>
      </c>
      <c r="CD17" s="14">
        <f t="shared" si="58"/>
        <v>338.05766009595203</v>
      </c>
      <c r="CE17" s="15">
        <f t="shared" si="59"/>
        <v>2682.9698160919538</v>
      </c>
      <c r="CF17" s="14">
        <f t="shared" si="60"/>
        <v>338.05419682758617</v>
      </c>
      <c r="CG17" s="15">
        <f t="shared" si="61"/>
        <v>2682.9423298350825</v>
      </c>
      <c r="CH17" s="14">
        <f t="shared" si="62"/>
        <v>338.05073355922042</v>
      </c>
      <c r="CJ17" s="25"/>
      <c r="CK17" s="33"/>
      <c r="CL17" s="28" t="s">
        <v>34</v>
      </c>
      <c r="CM17" s="29" t="s">
        <v>135</v>
      </c>
      <c r="CN17" s="29" t="s">
        <v>136</v>
      </c>
      <c r="CO17" s="24">
        <f t="shared" si="63"/>
        <v>67081.804122938542</v>
      </c>
      <c r="CP17" s="23">
        <f t="shared" si="64"/>
        <v>8452.3073194902554</v>
      </c>
    </row>
    <row r="18" spans="1:94" x14ac:dyDescent="0.25">
      <c r="A18" s="31"/>
      <c r="B18" s="2" t="s">
        <v>35</v>
      </c>
      <c r="C18" s="3" t="s">
        <v>79</v>
      </c>
      <c r="D18" s="3" t="s">
        <v>106</v>
      </c>
      <c r="E18" s="4">
        <v>1628</v>
      </c>
      <c r="F18" s="4" t="s">
        <v>137</v>
      </c>
      <c r="G18" s="4">
        <v>28.1</v>
      </c>
      <c r="H18" s="4">
        <v>152.19999999999999</v>
      </c>
      <c r="I18" s="4">
        <v>139.30000000000001</v>
      </c>
      <c r="J18" s="4">
        <v>144.5</v>
      </c>
      <c r="K18" s="4">
        <v>127.1</v>
      </c>
      <c r="L18" s="4">
        <v>119.1</v>
      </c>
      <c r="M18" s="4">
        <v>119.2</v>
      </c>
      <c r="N18" s="4">
        <v>128.19999999999999</v>
      </c>
      <c r="O18" s="4">
        <v>132.4</v>
      </c>
      <c r="P18" s="4">
        <v>127.1</v>
      </c>
      <c r="Q18" s="4">
        <v>127.9</v>
      </c>
      <c r="R18" s="4">
        <v>125.8</v>
      </c>
      <c r="S18" s="4">
        <v>140.19999999999999</v>
      </c>
      <c r="T18" s="4">
        <f t="shared" si="1"/>
        <v>1583.0000000000002</v>
      </c>
      <c r="U18" s="5">
        <f t="shared" si="2"/>
        <v>1.5830000000000002</v>
      </c>
      <c r="V18" s="6">
        <f t="shared" si="3"/>
        <v>264.82799999999997</v>
      </c>
      <c r="W18" s="6">
        <f t="shared" si="4"/>
        <v>242.38200000000001</v>
      </c>
      <c r="X18" s="6">
        <f t="shared" si="5"/>
        <v>251.43</v>
      </c>
      <c r="Y18" s="6">
        <f t="shared" si="6"/>
        <v>221.154</v>
      </c>
      <c r="Z18" s="6">
        <f t="shared" si="7"/>
        <v>207.23399999999998</v>
      </c>
      <c r="AA18" s="6">
        <f t="shared" si="8"/>
        <v>207.40800000000002</v>
      </c>
      <c r="AB18" s="6">
        <f t="shared" si="9"/>
        <v>223.06799999999998</v>
      </c>
      <c r="AC18" s="6">
        <f t="shared" si="10"/>
        <v>230.376</v>
      </c>
      <c r="AD18" s="6">
        <f t="shared" si="11"/>
        <v>221.154</v>
      </c>
      <c r="AE18" s="6">
        <f t="shared" si="12"/>
        <v>222.54600000000002</v>
      </c>
      <c r="AF18" s="6">
        <f t="shared" si="65"/>
        <v>218.892</v>
      </c>
      <c r="AG18" s="6">
        <f t="shared" si="66"/>
        <v>243.94799999999998</v>
      </c>
      <c r="AH18" s="4">
        <f t="shared" si="13"/>
        <v>2754.4199999999996</v>
      </c>
      <c r="AI18" s="5">
        <f t="shared" si="14"/>
        <v>2.7544199999999996</v>
      </c>
      <c r="AJ18" s="1"/>
      <c r="AK18" s="13">
        <f>SUM(V18:AG18)</f>
        <v>2754.4199999999996</v>
      </c>
      <c r="AL18" s="14">
        <f t="shared" si="67"/>
        <v>347.05691999999993</v>
      </c>
      <c r="AM18" s="15">
        <f t="shared" si="16"/>
        <v>2754.3925137431279</v>
      </c>
      <c r="AN18" s="14">
        <f t="shared" si="17"/>
        <v>347.05345673163413</v>
      </c>
      <c r="AO18" s="15">
        <f t="shared" si="18"/>
        <v>2754.3650274862566</v>
      </c>
      <c r="AP18" s="14">
        <f t="shared" si="19"/>
        <v>347.04999346326832</v>
      </c>
      <c r="AQ18" s="15">
        <f t="shared" si="20"/>
        <v>2754.3375412293849</v>
      </c>
      <c r="AR18" s="14">
        <f t="shared" si="21"/>
        <v>347.04653019490252</v>
      </c>
      <c r="AS18" s="15">
        <f t="shared" si="22"/>
        <v>2754.3100549725136</v>
      </c>
      <c r="AT18" s="14">
        <f t="shared" si="23"/>
        <v>347.04306692653671</v>
      </c>
      <c r="AU18" s="15">
        <f t="shared" si="68"/>
        <v>2754.2825687156419</v>
      </c>
      <c r="AV18" s="14">
        <f t="shared" si="24"/>
        <v>347.0396036581709</v>
      </c>
      <c r="AW18" s="15">
        <f t="shared" si="25"/>
        <v>2754.2550824587702</v>
      </c>
      <c r="AX18" s="14">
        <f t="shared" si="26"/>
        <v>347.03614038980504</v>
      </c>
      <c r="AY18" s="15">
        <f t="shared" si="27"/>
        <v>2754.2275962018989</v>
      </c>
      <c r="AZ18" s="14">
        <f t="shared" si="28"/>
        <v>347.03267712143929</v>
      </c>
      <c r="BA18" s="15">
        <f t="shared" si="29"/>
        <v>2754.2001099450272</v>
      </c>
      <c r="BB18" s="14">
        <f t="shared" si="30"/>
        <v>347.02921385307343</v>
      </c>
      <c r="BC18" s="15">
        <f t="shared" si="31"/>
        <v>2754.1726236881559</v>
      </c>
      <c r="BD18" s="14">
        <f t="shared" si="32"/>
        <v>347.02575058470762</v>
      </c>
      <c r="BE18" s="15">
        <f t="shared" si="33"/>
        <v>2754.1451374312842</v>
      </c>
      <c r="BF18" s="14">
        <f t="shared" si="34"/>
        <v>347.02228731634182</v>
      </c>
      <c r="BG18" s="15">
        <f t="shared" si="35"/>
        <v>2754.1176511744125</v>
      </c>
      <c r="BH18" s="14">
        <f t="shared" si="36"/>
        <v>347.01882404797595</v>
      </c>
      <c r="BI18" s="15">
        <f t="shared" si="37"/>
        <v>2754.0901649175412</v>
      </c>
      <c r="BJ18" s="14">
        <f t="shared" si="38"/>
        <v>347.01536077961021</v>
      </c>
      <c r="BK18" s="15">
        <f t="shared" si="39"/>
        <v>2754.0626786606695</v>
      </c>
      <c r="BL18" s="14">
        <f t="shared" si="40"/>
        <v>347.01189751124434</v>
      </c>
      <c r="BM18" s="15">
        <f t="shared" si="41"/>
        <v>2754.0351924037977</v>
      </c>
      <c r="BN18" s="14">
        <f t="shared" si="42"/>
        <v>347.00843424287854</v>
      </c>
      <c r="BO18" s="15">
        <f t="shared" si="43"/>
        <v>2754.007706146926</v>
      </c>
      <c r="BP18" s="14">
        <f t="shared" si="44"/>
        <v>347.00497097451267</v>
      </c>
      <c r="BQ18" s="15">
        <f t="shared" si="45"/>
        <v>2753.9802198900547</v>
      </c>
      <c r="BR18" s="14">
        <f t="shared" si="46"/>
        <v>347.00150770614692</v>
      </c>
      <c r="BS18" s="15">
        <f t="shared" si="47"/>
        <v>2753.952733633183</v>
      </c>
      <c r="BT18" s="14">
        <f t="shared" si="48"/>
        <v>346.99804443778106</v>
      </c>
      <c r="BU18" s="15">
        <f t="shared" si="49"/>
        <v>2753.9252473763113</v>
      </c>
      <c r="BV18" s="14">
        <f t="shared" si="50"/>
        <v>346.9945811694152</v>
      </c>
      <c r="BW18" s="15">
        <f t="shared" si="51"/>
        <v>2753.89776111944</v>
      </c>
      <c r="BX18" s="14">
        <f t="shared" si="52"/>
        <v>346.99111790104945</v>
      </c>
      <c r="BY18" s="15">
        <f t="shared" si="53"/>
        <v>2753.8702748625683</v>
      </c>
      <c r="BZ18" s="14">
        <f t="shared" si="54"/>
        <v>346.98765463268359</v>
      </c>
      <c r="CA18" s="15">
        <f t="shared" si="55"/>
        <v>2753.8427886056966</v>
      </c>
      <c r="CB18" s="14">
        <f t="shared" si="56"/>
        <v>346.98419136431778</v>
      </c>
      <c r="CC18" s="15">
        <f t="shared" si="57"/>
        <v>2753.8153023488253</v>
      </c>
      <c r="CD18" s="14">
        <f t="shared" si="58"/>
        <v>346.98072809595197</v>
      </c>
      <c r="CE18" s="15">
        <f t="shared" si="59"/>
        <v>2753.7878160919536</v>
      </c>
      <c r="CF18" s="14">
        <f t="shared" si="60"/>
        <v>346.97726482758617</v>
      </c>
      <c r="CG18" s="15">
        <f t="shared" si="61"/>
        <v>2753.7603298350823</v>
      </c>
      <c r="CH18" s="14">
        <f t="shared" si="62"/>
        <v>346.97380155922036</v>
      </c>
      <c r="CJ18" s="25"/>
      <c r="CK18" s="33"/>
      <c r="CL18" s="28" t="s">
        <v>35</v>
      </c>
      <c r="CM18" s="29" t="s">
        <v>79</v>
      </c>
      <c r="CN18" s="29" t="s">
        <v>106</v>
      </c>
      <c r="CO18" s="24">
        <f t="shared" si="63"/>
        <v>68852.254122938524</v>
      </c>
      <c r="CP18" s="23">
        <f t="shared" si="64"/>
        <v>8675.3840194902532</v>
      </c>
    </row>
    <row r="19" spans="1:94" x14ac:dyDescent="0.25">
      <c r="A19" s="31" t="s">
        <v>58</v>
      </c>
      <c r="B19" s="2" t="s">
        <v>36</v>
      </c>
      <c r="C19" s="3" t="s">
        <v>80</v>
      </c>
      <c r="D19" s="3" t="s">
        <v>107</v>
      </c>
      <c r="E19" s="4">
        <v>1615.4</v>
      </c>
      <c r="F19" s="4" t="s">
        <v>138</v>
      </c>
      <c r="G19" s="4">
        <v>28.4</v>
      </c>
      <c r="H19" s="4">
        <v>153.69999999999999</v>
      </c>
      <c r="I19" s="4">
        <v>140.6</v>
      </c>
      <c r="J19" s="4">
        <v>144.1</v>
      </c>
      <c r="K19" s="4">
        <v>124.3</v>
      </c>
      <c r="L19" s="4">
        <v>121</v>
      </c>
      <c r="M19" s="4">
        <v>117.7</v>
      </c>
      <c r="N19" s="4">
        <v>125.7</v>
      </c>
      <c r="O19" s="4">
        <v>130.4</v>
      </c>
      <c r="P19" s="4">
        <v>125.8</v>
      </c>
      <c r="Q19" s="4">
        <v>126.9</v>
      </c>
      <c r="R19" s="4">
        <v>123.6</v>
      </c>
      <c r="S19" s="4">
        <v>139.80000000000001</v>
      </c>
      <c r="T19" s="4">
        <f t="shared" si="1"/>
        <v>1573.6</v>
      </c>
      <c r="U19" s="5">
        <f t="shared" si="2"/>
        <v>1.5735999999999999</v>
      </c>
      <c r="V19" s="6">
        <f t="shared" si="3"/>
        <v>267.43799999999999</v>
      </c>
      <c r="W19" s="6">
        <f t="shared" si="4"/>
        <v>244.64399999999998</v>
      </c>
      <c r="X19" s="6">
        <f t="shared" si="5"/>
        <v>250.73399999999998</v>
      </c>
      <c r="Y19" s="6">
        <f t="shared" si="6"/>
        <v>216.28199999999998</v>
      </c>
      <c r="Z19" s="6">
        <f t="shared" si="7"/>
        <v>210.54</v>
      </c>
      <c r="AA19" s="6">
        <f t="shared" si="8"/>
        <v>204.798</v>
      </c>
      <c r="AB19" s="6">
        <f t="shared" si="9"/>
        <v>218.71800000000002</v>
      </c>
      <c r="AC19" s="6">
        <f t="shared" si="10"/>
        <v>226.89600000000002</v>
      </c>
      <c r="AD19" s="6">
        <f t="shared" si="11"/>
        <v>218.892</v>
      </c>
      <c r="AE19" s="6">
        <f t="shared" si="12"/>
        <v>220.80600000000001</v>
      </c>
      <c r="AF19" s="6">
        <f t="shared" si="65"/>
        <v>215.06399999999999</v>
      </c>
      <c r="AG19" s="6">
        <f t="shared" si="66"/>
        <v>243.25200000000001</v>
      </c>
      <c r="AH19" s="4">
        <f t="shared" si="13"/>
        <v>2738.0639999999999</v>
      </c>
      <c r="AI19" s="5">
        <f t="shared" si="14"/>
        <v>2.7380640000000001</v>
      </c>
      <c r="AJ19" s="1"/>
      <c r="AK19" s="13">
        <f>SUM(V19:AG19)</f>
        <v>2738.0639999999999</v>
      </c>
      <c r="AL19" s="14">
        <f t="shared" si="67"/>
        <v>344.99606399999999</v>
      </c>
      <c r="AM19" s="15">
        <f t="shared" si="16"/>
        <v>2738.0365137431281</v>
      </c>
      <c r="AN19" s="14">
        <f t="shared" si="17"/>
        <v>344.99260073163413</v>
      </c>
      <c r="AO19" s="15">
        <f t="shared" si="18"/>
        <v>2738.0090274862569</v>
      </c>
      <c r="AP19" s="14">
        <f t="shared" si="19"/>
        <v>344.98913746326838</v>
      </c>
      <c r="AQ19" s="15">
        <f t="shared" si="20"/>
        <v>2737.9815412293851</v>
      </c>
      <c r="AR19" s="14">
        <f t="shared" si="21"/>
        <v>344.98567419490251</v>
      </c>
      <c r="AS19" s="15">
        <f t="shared" si="22"/>
        <v>2737.9540549725139</v>
      </c>
      <c r="AT19" s="14">
        <f t="shared" si="23"/>
        <v>344.98221092653677</v>
      </c>
      <c r="AU19" s="15">
        <f t="shared" si="68"/>
        <v>2737.9265687156421</v>
      </c>
      <c r="AV19" s="14">
        <f t="shared" si="24"/>
        <v>344.9787476581709</v>
      </c>
      <c r="AW19" s="15">
        <f t="shared" si="25"/>
        <v>2737.8990824587704</v>
      </c>
      <c r="AX19" s="14">
        <f t="shared" si="26"/>
        <v>344.9752843898051</v>
      </c>
      <c r="AY19" s="15">
        <f t="shared" si="27"/>
        <v>2737.8715962018991</v>
      </c>
      <c r="AZ19" s="14">
        <f t="shared" si="28"/>
        <v>344.97182112143929</v>
      </c>
      <c r="BA19" s="15">
        <f t="shared" si="29"/>
        <v>2737.8441099450274</v>
      </c>
      <c r="BB19" s="14">
        <f t="shared" si="30"/>
        <v>344.96835785307343</v>
      </c>
      <c r="BC19" s="15">
        <f t="shared" si="31"/>
        <v>2737.8166236881561</v>
      </c>
      <c r="BD19" s="14">
        <f t="shared" si="32"/>
        <v>344.96489458470768</v>
      </c>
      <c r="BE19" s="15">
        <f t="shared" si="33"/>
        <v>2737.7891374312844</v>
      </c>
      <c r="BF19" s="14">
        <f t="shared" si="34"/>
        <v>344.96143131634182</v>
      </c>
      <c r="BG19" s="15">
        <f t="shared" si="35"/>
        <v>2737.7616511744127</v>
      </c>
      <c r="BH19" s="14">
        <f t="shared" si="36"/>
        <v>344.95796804797601</v>
      </c>
      <c r="BI19" s="15">
        <f t="shared" si="37"/>
        <v>2737.734164917541</v>
      </c>
      <c r="BJ19" s="14">
        <f t="shared" si="38"/>
        <v>344.95450477961015</v>
      </c>
      <c r="BK19" s="15">
        <f t="shared" si="39"/>
        <v>2737.7066786606697</v>
      </c>
      <c r="BL19" s="14">
        <f t="shared" si="40"/>
        <v>344.9510415112444</v>
      </c>
      <c r="BM19" s="15">
        <f t="shared" si="41"/>
        <v>2737.679192403798</v>
      </c>
      <c r="BN19" s="14">
        <f t="shared" si="42"/>
        <v>344.94757824287854</v>
      </c>
      <c r="BO19" s="15">
        <f t="shared" si="43"/>
        <v>2737.6517061469262</v>
      </c>
      <c r="BP19" s="14">
        <f t="shared" si="44"/>
        <v>344.94411497451273</v>
      </c>
      <c r="BQ19" s="15">
        <f t="shared" si="45"/>
        <v>2737.6242198900545</v>
      </c>
      <c r="BR19" s="14">
        <f t="shared" si="46"/>
        <v>344.94065170614687</v>
      </c>
      <c r="BS19" s="15">
        <f t="shared" si="47"/>
        <v>2737.5967336331832</v>
      </c>
      <c r="BT19" s="14">
        <f t="shared" si="48"/>
        <v>344.93718843778112</v>
      </c>
      <c r="BU19" s="15">
        <f t="shared" si="49"/>
        <v>2737.5692473763115</v>
      </c>
      <c r="BV19" s="14">
        <f t="shared" si="50"/>
        <v>344.93372516941525</v>
      </c>
      <c r="BW19" s="15">
        <f t="shared" si="51"/>
        <v>2737.5417611194403</v>
      </c>
      <c r="BX19" s="14">
        <f t="shared" si="52"/>
        <v>344.93026190104945</v>
      </c>
      <c r="BY19" s="15">
        <f t="shared" si="53"/>
        <v>2737.5142748625685</v>
      </c>
      <c r="BZ19" s="14">
        <f t="shared" si="54"/>
        <v>344.92679863268364</v>
      </c>
      <c r="CA19" s="15">
        <f t="shared" si="55"/>
        <v>2737.4867886056968</v>
      </c>
      <c r="CB19" s="14">
        <f t="shared" si="56"/>
        <v>344.92333536431778</v>
      </c>
      <c r="CC19" s="15">
        <f t="shared" si="57"/>
        <v>2737.4593023488255</v>
      </c>
      <c r="CD19" s="14">
        <f t="shared" si="58"/>
        <v>344.91987209595203</v>
      </c>
      <c r="CE19" s="15">
        <f t="shared" si="59"/>
        <v>2737.4318160919538</v>
      </c>
      <c r="CF19" s="14">
        <f t="shared" si="60"/>
        <v>344.91640882758617</v>
      </c>
      <c r="CG19" s="15">
        <f t="shared" si="61"/>
        <v>2737.4043298350825</v>
      </c>
      <c r="CH19" s="14">
        <f t="shared" si="62"/>
        <v>344.91294555922042</v>
      </c>
      <c r="CJ19" s="25"/>
      <c r="CK19" s="33" t="s">
        <v>58</v>
      </c>
      <c r="CL19" s="28" t="s">
        <v>36</v>
      </c>
      <c r="CM19" s="29" t="s">
        <v>80</v>
      </c>
      <c r="CN19" s="29" t="s">
        <v>107</v>
      </c>
      <c r="CO19" s="24">
        <f t="shared" si="63"/>
        <v>68443.35412293853</v>
      </c>
      <c r="CP19" s="23">
        <f t="shared" si="64"/>
        <v>8623.8626194902554</v>
      </c>
    </row>
    <row r="20" spans="1:94" x14ac:dyDescent="0.25">
      <c r="A20" s="31"/>
      <c r="B20" s="2" t="s">
        <v>37</v>
      </c>
      <c r="C20" s="3" t="s">
        <v>81</v>
      </c>
      <c r="D20" s="3" t="s">
        <v>108</v>
      </c>
      <c r="E20" s="4">
        <v>1528.5</v>
      </c>
      <c r="F20" s="4" t="s">
        <v>137</v>
      </c>
      <c r="G20" s="4">
        <v>28.3</v>
      </c>
      <c r="H20" s="4">
        <v>146.4</v>
      </c>
      <c r="I20" s="4">
        <v>134.30000000000001</v>
      </c>
      <c r="J20" s="4">
        <v>139.19999999999999</v>
      </c>
      <c r="K20" s="4">
        <v>123.9</v>
      </c>
      <c r="L20" s="4">
        <v>120.8</v>
      </c>
      <c r="M20" s="4">
        <v>118.4</v>
      </c>
      <c r="N20" s="4">
        <v>126.1</v>
      </c>
      <c r="O20" s="4">
        <v>130.6</v>
      </c>
      <c r="P20" s="4">
        <v>125</v>
      </c>
      <c r="Q20" s="4">
        <v>125.6</v>
      </c>
      <c r="R20" s="4">
        <v>120.7</v>
      </c>
      <c r="S20" s="4">
        <v>132.80000000000001</v>
      </c>
      <c r="T20" s="4">
        <f t="shared" si="1"/>
        <v>1543.8</v>
      </c>
      <c r="U20" s="5">
        <f t="shared" si="2"/>
        <v>1.5438000000000001</v>
      </c>
      <c r="V20" s="6">
        <f t="shared" si="3"/>
        <v>254.73600000000002</v>
      </c>
      <c r="W20" s="6">
        <f t="shared" si="4"/>
        <v>233.68200000000002</v>
      </c>
      <c r="X20" s="6">
        <f t="shared" si="5"/>
        <v>242.20799999999997</v>
      </c>
      <c r="Y20" s="6">
        <f t="shared" si="6"/>
        <v>215.58600000000001</v>
      </c>
      <c r="Z20" s="6">
        <f t="shared" si="7"/>
        <v>210.19200000000001</v>
      </c>
      <c r="AA20" s="6">
        <f t="shared" si="8"/>
        <v>206.01600000000002</v>
      </c>
      <c r="AB20" s="6">
        <f t="shared" si="9"/>
        <v>219.41399999999999</v>
      </c>
      <c r="AC20" s="6">
        <f t="shared" si="10"/>
        <v>227.244</v>
      </c>
      <c r="AD20" s="6">
        <f t="shared" si="11"/>
        <v>217.5</v>
      </c>
      <c r="AE20" s="6">
        <f t="shared" si="12"/>
        <v>218.54399999999998</v>
      </c>
      <c r="AF20" s="6">
        <f t="shared" si="65"/>
        <v>210.018</v>
      </c>
      <c r="AG20" s="6">
        <f t="shared" si="66"/>
        <v>231.07200000000003</v>
      </c>
      <c r="AH20" s="4">
        <f t="shared" si="13"/>
        <v>2686.212</v>
      </c>
      <c r="AI20" s="5">
        <f t="shared" si="14"/>
        <v>2.6862119999999998</v>
      </c>
      <c r="AJ20" s="1"/>
      <c r="AK20" s="13">
        <f t="shared" si="15"/>
        <v>2686.212</v>
      </c>
      <c r="AL20" s="14">
        <f t="shared" si="67"/>
        <v>338.46271200000001</v>
      </c>
      <c r="AM20" s="15">
        <f t="shared" si="16"/>
        <v>2686.1845137431283</v>
      </c>
      <c r="AN20" s="14">
        <f t="shared" si="17"/>
        <v>338.45924873163415</v>
      </c>
      <c r="AO20" s="15">
        <f t="shared" si="18"/>
        <v>2686.157027486257</v>
      </c>
      <c r="AP20" s="14">
        <f t="shared" si="19"/>
        <v>338.4557854632684</v>
      </c>
      <c r="AQ20" s="15">
        <f t="shared" si="20"/>
        <v>2686.1295412293853</v>
      </c>
      <c r="AR20" s="14">
        <f t="shared" si="21"/>
        <v>338.45232219490254</v>
      </c>
      <c r="AS20" s="15">
        <f t="shared" si="22"/>
        <v>2686.102054972514</v>
      </c>
      <c r="AT20" s="14">
        <f t="shared" si="23"/>
        <v>338.44885892653679</v>
      </c>
      <c r="AU20" s="15">
        <f t="shared" si="68"/>
        <v>2686.0745687156423</v>
      </c>
      <c r="AV20" s="14">
        <f t="shared" si="24"/>
        <v>338.44539565817092</v>
      </c>
      <c r="AW20" s="15">
        <f t="shared" si="25"/>
        <v>2686.0470824587705</v>
      </c>
      <c r="AX20" s="14">
        <f t="shared" si="26"/>
        <v>338.44193238980512</v>
      </c>
      <c r="AY20" s="15">
        <f t="shared" si="27"/>
        <v>2686.0195962018993</v>
      </c>
      <c r="AZ20" s="14">
        <f t="shared" si="28"/>
        <v>338.43846912143931</v>
      </c>
      <c r="BA20" s="15">
        <f t="shared" si="29"/>
        <v>2685.9921099450276</v>
      </c>
      <c r="BB20" s="14">
        <f t="shared" si="30"/>
        <v>338.43500585307345</v>
      </c>
      <c r="BC20" s="15">
        <f t="shared" si="31"/>
        <v>2685.9646236881558</v>
      </c>
      <c r="BD20" s="14">
        <f t="shared" si="32"/>
        <v>338.43154258470764</v>
      </c>
      <c r="BE20" s="15">
        <f t="shared" si="33"/>
        <v>2685.9371374312841</v>
      </c>
      <c r="BF20" s="14">
        <f t="shared" si="34"/>
        <v>338.42807931634178</v>
      </c>
      <c r="BG20" s="15">
        <f t="shared" si="35"/>
        <v>2685.9096511744124</v>
      </c>
      <c r="BH20" s="14">
        <f t="shared" si="36"/>
        <v>338.42461604797597</v>
      </c>
      <c r="BI20" s="15">
        <f t="shared" si="37"/>
        <v>2685.8821649175411</v>
      </c>
      <c r="BJ20" s="14">
        <f t="shared" si="38"/>
        <v>338.42115277961017</v>
      </c>
      <c r="BK20" s="15">
        <f t="shared" si="39"/>
        <v>2685.8546786606694</v>
      </c>
      <c r="BL20" s="14">
        <f t="shared" si="40"/>
        <v>338.41768951124436</v>
      </c>
      <c r="BM20" s="15">
        <f t="shared" si="41"/>
        <v>2685.8271924037981</v>
      </c>
      <c r="BN20" s="14">
        <f t="shared" si="42"/>
        <v>338.41422624287856</v>
      </c>
      <c r="BO20" s="15">
        <f t="shared" si="43"/>
        <v>2685.7997061469264</v>
      </c>
      <c r="BP20" s="14">
        <f t="shared" si="44"/>
        <v>338.41076297451275</v>
      </c>
      <c r="BQ20" s="15">
        <f t="shared" si="45"/>
        <v>2685.7722198900547</v>
      </c>
      <c r="BR20" s="14">
        <f t="shared" si="46"/>
        <v>338.40729970614689</v>
      </c>
      <c r="BS20" s="15">
        <f t="shared" si="47"/>
        <v>2685.7447336331834</v>
      </c>
      <c r="BT20" s="14">
        <f t="shared" si="48"/>
        <v>338.40383643778108</v>
      </c>
      <c r="BU20" s="15">
        <f t="shared" si="49"/>
        <v>2685.7172473763117</v>
      </c>
      <c r="BV20" s="14">
        <f t="shared" si="50"/>
        <v>338.40037316941527</v>
      </c>
      <c r="BW20" s="15">
        <f t="shared" si="51"/>
        <v>2685.6897611194404</v>
      </c>
      <c r="BX20" s="14">
        <f t="shared" si="52"/>
        <v>338.39690990104947</v>
      </c>
      <c r="BY20" s="15">
        <f t="shared" si="53"/>
        <v>2685.6622748625687</v>
      </c>
      <c r="BZ20" s="14">
        <f t="shared" si="54"/>
        <v>338.39344663268366</v>
      </c>
      <c r="CA20" s="15">
        <f t="shared" si="55"/>
        <v>2685.6347886056969</v>
      </c>
      <c r="CB20" s="14">
        <f t="shared" si="56"/>
        <v>338.3899833643178</v>
      </c>
      <c r="CC20" s="15">
        <f t="shared" si="57"/>
        <v>2685.6073023488257</v>
      </c>
      <c r="CD20" s="14">
        <f t="shared" si="58"/>
        <v>338.38652009595205</v>
      </c>
      <c r="CE20" s="15">
        <f t="shared" si="59"/>
        <v>2685.5798160919539</v>
      </c>
      <c r="CF20" s="14">
        <f t="shared" si="60"/>
        <v>338.38305682758619</v>
      </c>
      <c r="CG20" s="15">
        <f t="shared" si="61"/>
        <v>2685.5523298350827</v>
      </c>
      <c r="CH20" s="14">
        <f t="shared" si="62"/>
        <v>338.37959355922044</v>
      </c>
      <c r="CJ20" s="25"/>
      <c r="CK20" s="33"/>
      <c r="CL20" s="28" t="s">
        <v>37</v>
      </c>
      <c r="CM20" s="29" t="s">
        <v>81</v>
      </c>
      <c r="CN20" s="29" t="s">
        <v>108</v>
      </c>
      <c r="CO20" s="24">
        <f t="shared" si="63"/>
        <v>67147.054122938527</v>
      </c>
      <c r="CP20" s="23">
        <f t="shared" si="64"/>
        <v>8460.528819490255</v>
      </c>
    </row>
    <row r="21" spans="1:94" x14ac:dyDescent="0.25">
      <c r="A21" s="31"/>
      <c r="B21" s="2" t="s">
        <v>38</v>
      </c>
      <c r="C21" s="3" t="s">
        <v>82</v>
      </c>
      <c r="D21" s="3" t="s">
        <v>109</v>
      </c>
      <c r="E21" s="4">
        <v>1554.5</v>
      </c>
      <c r="F21" s="4" t="s">
        <v>137</v>
      </c>
      <c r="G21" s="4">
        <v>28.5</v>
      </c>
      <c r="H21" s="4">
        <v>148.4</v>
      </c>
      <c r="I21" s="4">
        <v>135.6</v>
      </c>
      <c r="J21" s="4">
        <v>140.1</v>
      </c>
      <c r="K21" s="4">
        <v>123.9</v>
      </c>
      <c r="L21" s="4">
        <v>120.9</v>
      </c>
      <c r="M21" s="4">
        <v>118.5</v>
      </c>
      <c r="N21" s="4">
        <v>126.3</v>
      </c>
      <c r="O21" s="4">
        <v>130.69999999999999</v>
      </c>
      <c r="P21" s="4">
        <v>125.5</v>
      </c>
      <c r="Q21" s="4">
        <v>126</v>
      </c>
      <c r="R21" s="4">
        <v>121.7</v>
      </c>
      <c r="S21" s="4">
        <v>134.69999999999999</v>
      </c>
      <c r="T21" s="4">
        <f t="shared" si="1"/>
        <v>1552.3</v>
      </c>
      <c r="U21" s="5">
        <f t="shared" si="2"/>
        <v>1.5523</v>
      </c>
      <c r="V21" s="6">
        <f t="shared" si="3"/>
        <v>258.21600000000001</v>
      </c>
      <c r="W21" s="6">
        <f t="shared" si="4"/>
        <v>235.94399999999999</v>
      </c>
      <c r="X21" s="6">
        <f t="shared" si="5"/>
        <v>243.774</v>
      </c>
      <c r="Y21" s="6">
        <f t="shared" si="6"/>
        <v>215.58600000000001</v>
      </c>
      <c r="Z21" s="6">
        <f t="shared" si="7"/>
        <v>210.36600000000001</v>
      </c>
      <c r="AA21" s="6">
        <f t="shared" si="8"/>
        <v>206.19</v>
      </c>
      <c r="AB21" s="6">
        <f t="shared" si="9"/>
        <v>219.762</v>
      </c>
      <c r="AC21" s="6">
        <f t="shared" si="10"/>
        <v>227.41799999999998</v>
      </c>
      <c r="AD21" s="6">
        <f t="shared" si="11"/>
        <v>218.37</v>
      </c>
      <c r="AE21" s="6">
        <f t="shared" si="12"/>
        <v>219.24</v>
      </c>
      <c r="AF21" s="6">
        <f t="shared" si="65"/>
        <v>211.75800000000001</v>
      </c>
      <c r="AG21" s="6">
        <f t="shared" si="66"/>
        <v>234.37799999999999</v>
      </c>
      <c r="AH21" s="4">
        <f t="shared" si="13"/>
        <v>2701.002</v>
      </c>
      <c r="AI21" s="5">
        <f t="shared" si="14"/>
        <v>2.7010019999999999</v>
      </c>
      <c r="AJ21" s="1"/>
      <c r="AK21" s="13">
        <f t="shared" si="15"/>
        <v>2701.002</v>
      </c>
      <c r="AL21" s="14">
        <f t="shared" si="67"/>
        <v>340.32625200000001</v>
      </c>
      <c r="AM21" s="15">
        <f t="shared" si="16"/>
        <v>2700.9745137431282</v>
      </c>
      <c r="AN21" s="14">
        <f t="shared" si="17"/>
        <v>340.32278873163415</v>
      </c>
      <c r="AO21" s="15">
        <f t="shared" si="18"/>
        <v>2700.947027486257</v>
      </c>
      <c r="AP21" s="14">
        <f t="shared" si="19"/>
        <v>340.3193254632684</v>
      </c>
      <c r="AQ21" s="15">
        <f t="shared" si="20"/>
        <v>2700.9195412293852</v>
      </c>
      <c r="AR21" s="14">
        <f t="shared" si="21"/>
        <v>340.31586219490254</v>
      </c>
      <c r="AS21" s="15">
        <f t="shared" si="22"/>
        <v>2700.892054972514</v>
      </c>
      <c r="AT21" s="14">
        <f t="shared" si="23"/>
        <v>340.31239892653679</v>
      </c>
      <c r="AU21" s="15">
        <f t="shared" si="68"/>
        <v>2700.8645687156422</v>
      </c>
      <c r="AV21" s="14">
        <f t="shared" si="24"/>
        <v>340.30893565817092</v>
      </c>
      <c r="AW21" s="15">
        <f t="shared" si="25"/>
        <v>2700.8370824587705</v>
      </c>
      <c r="AX21" s="14">
        <f t="shared" si="26"/>
        <v>340.30547238980506</v>
      </c>
      <c r="AY21" s="15">
        <f t="shared" si="27"/>
        <v>2700.8095962018992</v>
      </c>
      <c r="AZ21" s="14">
        <f t="shared" si="28"/>
        <v>340.30200912143931</v>
      </c>
      <c r="BA21" s="15">
        <f t="shared" si="29"/>
        <v>2700.7821099450275</v>
      </c>
      <c r="BB21" s="14">
        <f t="shared" si="30"/>
        <v>340.29854585307345</v>
      </c>
      <c r="BC21" s="15">
        <f t="shared" si="31"/>
        <v>2700.7546236881558</v>
      </c>
      <c r="BD21" s="14">
        <f t="shared" si="32"/>
        <v>340.29508258470764</v>
      </c>
      <c r="BE21" s="15">
        <f t="shared" si="33"/>
        <v>2700.7271374312841</v>
      </c>
      <c r="BF21" s="14">
        <f t="shared" si="34"/>
        <v>340.29161931634178</v>
      </c>
      <c r="BG21" s="15">
        <f t="shared" si="35"/>
        <v>2700.6996511744123</v>
      </c>
      <c r="BH21" s="14">
        <f t="shared" si="36"/>
        <v>340.28815604797597</v>
      </c>
      <c r="BI21" s="15">
        <f t="shared" si="37"/>
        <v>2700.6721649175411</v>
      </c>
      <c r="BJ21" s="14">
        <f t="shared" si="38"/>
        <v>340.28469277961017</v>
      </c>
      <c r="BK21" s="15">
        <f t="shared" si="39"/>
        <v>2700.6446786606693</v>
      </c>
      <c r="BL21" s="14">
        <f t="shared" si="40"/>
        <v>340.28122951124436</v>
      </c>
      <c r="BM21" s="15">
        <f t="shared" si="41"/>
        <v>2700.6171924037981</v>
      </c>
      <c r="BN21" s="14">
        <f t="shared" si="42"/>
        <v>340.27776624287856</v>
      </c>
      <c r="BO21" s="15">
        <f t="shared" si="43"/>
        <v>2700.5897061469263</v>
      </c>
      <c r="BP21" s="14">
        <f t="shared" si="44"/>
        <v>340.27430297451275</v>
      </c>
      <c r="BQ21" s="15">
        <f t="shared" si="45"/>
        <v>2700.5622198900546</v>
      </c>
      <c r="BR21" s="14">
        <f t="shared" si="46"/>
        <v>340.27083970614689</v>
      </c>
      <c r="BS21" s="15">
        <f t="shared" si="47"/>
        <v>2700.5347336331834</v>
      </c>
      <c r="BT21" s="14">
        <f t="shared" si="48"/>
        <v>340.26737643778108</v>
      </c>
      <c r="BU21" s="15">
        <f t="shared" si="49"/>
        <v>2700.5072473763116</v>
      </c>
      <c r="BV21" s="14">
        <f t="shared" si="50"/>
        <v>340.26391316941528</v>
      </c>
      <c r="BW21" s="15">
        <f t="shared" si="51"/>
        <v>2700.4797611194404</v>
      </c>
      <c r="BX21" s="14">
        <f t="shared" si="52"/>
        <v>340.26044990104947</v>
      </c>
      <c r="BY21" s="15">
        <f t="shared" si="53"/>
        <v>2700.4522748625686</v>
      </c>
      <c r="BZ21" s="14">
        <f t="shared" si="54"/>
        <v>340.25698663268366</v>
      </c>
      <c r="CA21" s="15">
        <f t="shared" si="55"/>
        <v>2700.4247886056969</v>
      </c>
      <c r="CB21" s="14">
        <f t="shared" si="56"/>
        <v>340.2535233643178</v>
      </c>
      <c r="CC21" s="15">
        <f t="shared" si="57"/>
        <v>2700.3973023488256</v>
      </c>
      <c r="CD21" s="14">
        <f t="shared" si="58"/>
        <v>340.25006009595205</v>
      </c>
      <c r="CE21" s="15">
        <f t="shared" si="59"/>
        <v>2700.3698160919539</v>
      </c>
      <c r="CF21" s="14">
        <f t="shared" si="60"/>
        <v>340.24659682758619</v>
      </c>
      <c r="CG21" s="15">
        <f t="shared" si="61"/>
        <v>2700.3423298350826</v>
      </c>
      <c r="CH21" s="14">
        <f t="shared" si="62"/>
        <v>340.24313355922044</v>
      </c>
      <c r="CJ21" s="25"/>
      <c r="CK21" s="33"/>
      <c r="CL21" s="28" t="s">
        <v>38</v>
      </c>
      <c r="CM21" s="29" t="s">
        <v>82</v>
      </c>
      <c r="CN21" s="29" t="s">
        <v>109</v>
      </c>
      <c r="CO21" s="24">
        <f t="shared" si="63"/>
        <v>67516.804122938527</v>
      </c>
      <c r="CP21" s="23">
        <f t="shared" si="64"/>
        <v>8507.1173194902549</v>
      </c>
    </row>
    <row r="22" spans="1:94" x14ac:dyDescent="0.25">
      <c r="A22" s="31" t="s">
        <v>59</v>
      </c>
      <c r="B22" s="2" t="s">
        <v>39</v>
      </c>
      <c r="C22" s="3" t="s">
        <v>83</v>
      </c>
      <c r="D22" s="3" t="s">
        <v>110</v>
      </c>
      <c r="E22" s="4">
        <v>1572.1</v>
      </c>
      <c r="F22" s="4" t="s">
        <v>138</v>
      </c>
      <c r="G22" s="4">
        <v>28.3</v>
      </c>
      <c r="H22" s="4">
        <v>150.30000000000001</v>
      </c>
      <c r="I22" s="4">
        <v>137</v>
      </c>
      <c r="J22" s="4">
        <v>140.69999999999999</v>
      </c>
      <c r="K22" s="4">
        <v>124.4</v>
      </c>
      <c r="L22" s="4">
        <v>121.8</v>
      </c>
      <c r="M22" s="4">
        <v>117</v>
      </c>
      <c r="N22" s="4">
        <v>124.5</v>
      </c>
      <c r="O22" s="4">
        <v>128.5</v>
      </c>
      <c r="P22" s="4">
        <v>125.7</v>
      </c>
      <c r="Q22" s="4">
        <v>126.6</v>
      </c>
      <c r="R22" s="4">
        <v>123.2</v>
      </c>
      <c r="S22" s="4">
        <v>137</v>
      </c>
      <c r="T22" s="4">
        <f t="shared" si="1"/>
        <v>1556.6999999999998</v>
      </c>
      <c r="U22" s="5">
        <f t="shared" si="2"/>
        <v>1.5566999999999998</v>
      </c>
      <c r="V22" s="6">
        <f t="shared" si="3"/>
        <v>261.52199999999999</v>
      </c>
      <c r="W22" s="6">
        <f t="shared" si="4"/>
        <v>238.38</v>
      </c>
      <c r="X22" s="6">
        <f t="shared" si="5"/>
        <v>244.81799999999998</v>
      </c>
      <c r="Y22" s="6">
        <f t="shared" si="6"/>
        <v>216.45600000000002</v>
      </c>
      <c r="Z22" s="6">
        <f t="shared" si="7"/>
        <v>211.93199999999999</v>
      </c>
      <c r="AA22" s="6">
        <f t="shared" si="8"/>
        <v>203.58</v>
      </c>
      <c r="AB22" s="6">
        <f t="shared" si="9"/>
        <v>216.63</v>
      </c>
      <c r="AC22" s="6">
        <f t="shared" si="10"/>
        <v>223.59</v>
      </c>
      <c r="AD22" s="6">
        <f t="shared" si="11"/>
        <v>218.71800000000002</v>
      </c>
      <c r="AE22" s="6">
        <f t="shared" si="12"/>
        <v>220.28399999999999</v>
      </c>
      <c r="AF22" s="6">
        <f t="shared" si="65"/>
        <v>214.36799999999999</v>
      </c>
      <c r="AG22" s="6">
        <f t="shared" si="66"/>
        <v>238.38</v>
      </c>
      <c r="AH22" s="4">
        <f t="shared" si="13"/>
        <v>2708.6579999999999</v>
      </c>
      <c r="AI22" s="5">
        <f t="shared" si="14"/>
        <v>2.7086579999999998</v>
      </c>
      <c r="AJ22" s="1"/>
      <c r="AK22" s="13">
        <f>SUM(V22:AG22)</f>
        <v>2708.6579999999999</v>
      </c>
      <c r="AL22" s="14">
        <f t="shared" si="67"/>
        <v>341.290908</v>
      </c>
      <c r="AM22" s="15">
        <f t="shared" si="16"/>
        <v>2708.6305137431282</v>
      </c>
      <c r="AN22" s="14">
        <f t="shared" si="17"/>
        <v>341.28744473163414</v>
      </c>
      <c r="AO22" s="15">
        <f t="shared" si="18"/>
        <v>2708.6030274862569</v>
      </c>
      <c r="AP22" s="14">
        <f t="shared" si="19"/>
        <v>341.28398146326839</v>
      </c>
      <c r="AQ22" s="15">
        <f t="shared" si="20"/>
        <v>2708.5755412293852</v>
      </c>
      <c r="AR22" s="14">
        <f t="shared" si="21"/>
        <v>341.28051819490253</v>
      </c>
      <c r="AS22" s="15">
        <f t="shared" si="22"/>
        <v>2708.5480549725135</v>
      </c>
      <c r="AT22" s="14">
        <f t="shared" si="23"/>
        <v>341.27705492653672</v>
      </c>
      <c r="AU22" s="15">
        <f t="shared" si="68"/>
        <v>2708.5205687156417</v>
      </c>
      <c r="AV22" s="14">
        <f t="shared" si="24"/>
        <v>341.27359165817086</v>
      </c>
      <c r="AW22" s="15">
        <f t="shared" si="25"/>
        <v>2708.49308245877</v>
      </c>
      <c r="AX22" s="14">
        <f t="shared" si="26"/>
        <v>341.270128389805</v>
      </c>
      <c r="AY22" s="15">
        <f t="shared" si="27"/>
        <v>2708.4655962018987</v>
      </c>
      <c r="AZ22" s="14">
        <f t="shared" si="28"/>
        <v>341.26666512143925</v>
      </c>
      <c r="BA22" s="15">
        <f t="shared" si="29"/>
        <v>2708.438109945027</v>
      </c>
      <c r="BB22" s="14">
        <f t="shared" si="30"/>
        <v>341.26320185307338</v>
      </c>
      <c r="BC22" s="15">
        <f t="shared" si="31"/>
        <v>2708.4106236881557</v>
      </c>
      <c r="BD22" s="14">
        <f t="shared" si="32"/>
        <v>341.25973858470763</v>
      </c>
      <c r="BE22" s="15">
        <f t="shared" si="33"/>
        <v>2708.383137431284</v>
      </c>
      <c r="BF22" s="14">
        <f t="shared" si="34"/>
        <v>341.25627531634177</v>
      </c>
      <c r="BG22" s="15">
        <f t="shared" si="35"/>
        <v>2708.3556511744123</v>
      </c>
      <c r="BH22" s="14">
        <f t="shared" si="36"/>
        <v>341.25281204797597</v>
      </c>
      <c r="BI22" s="15">
        <f t="shared" si="37"/>
        <v>2708.328164917541</v>
      </c>
      <c r="BJ22" s="14">
        <f t="shared" si="38"/>
        <v>341.24934877961016</v>
      </c>
      <c r="BK22" s="15">
        <f t="shared" si="39"/>
        <v>2708.3006786606693</v>
      </c>
      <c r="BL22" s="14">
        <f t="shared" si="40"/>
        <v>341.24588551124435</v>
      </c>
      <c r="BM22" s="15">
        <f t="shared" si="41"/>
        <v>2708.273192403798</v>
      </c>
      <c r="BN22" s="14">
        <f t="shared" si="42"/>
        <v>341.24242224287855</v>
      </c>
      <c r="BO22" s="15">
        <f t="shared" si="43"/>
        <v>2708.2457061469263</v>
      </c>
      <c r="BP22" s="14">
        <f t="shared" si="44"/>
        <v>341.23895897451274</v>
      </c>
      <c r="BQ22" s="15">
        <f t="shared" si="45"/>
        <v>2708.2182198900546</v>
      </c>
      <c r="BR22" s="14">
        <f t="shared" si="46"/>
        <v>341.23549570614688</v>
      </c>
      <c r="BS22" s="15">
        <f t="shared" si="47"/>
        <v>2708.1907336331833</v>
      </c>
      <c r="BT22" s="14">
        <f t="shared" si="48"/>
        <v>341.23203243778107</v>
      </c>
      <c r="BU22" s="15">
        <f t="shared" si="49"/>
        <v>2708.1632473763116</v>
      </c>
      <c r="BV22" s="14">
        <f t="shared" si="50"/>
        <v>341.22856916941527</v>
      </c>
      <c r="BW22" s="15">
        <f t="shared" si="51"/>
        <v>2708.1357611194403</v>
      </c>
      <c r="BX22" s="14">
        <f t="shared" si="52"/>
        <v>341.22510590104946</v>
      </c>
      <c r="BY22" s="15">
        <f t="shared" si="53"/>
        <v>2708.1082748625686</v>
      </c>
      <c r="BZ22" s="14">
        <f t="shared" si="54"/>
        <v>341.22164263268365</v>
      </c>
      <c r="CA22" s="15">
        <f t="shared" si="55"/>
        <v>2708.0807886056969</v>
      </c>
      <c r="CB22" s="14">
        <f t="shared" si="56"/>
        <v>341.21817936431779</v>
      </c>
      <c r="CC22" s="15">
        <f t="shared" si="57"/>
        <v>2708.0533023488256</v>
      </c>
      <c r="CD22" s="14">
        <f t="shared" si="58"/>
        <v>341.21471609595204</v>
      </c>
      <c r="CE22" s="15">
        <f t="shared" si="59"/>
        <v>2708.0258160919539</v>
      </c>
      <c r="CF22" s="14">
        <f t="shared" si="60"/>
        <v>341.21125282758618</v>
      </c>
      <c r="CG22" s="15">
        <f t="shared" si="61"/>
        <v>2707.9983298350821</v>
      </c>
      <c r="CH22" s="14">
        <f t="shared" si="62"/>
        <v>341.20778955922037</v>
      </c>
      <c r="CJ22" s="25"/>
      <c r="CK22" s="33" t="s">
        <v>59</v>
      </c>
      <c r="CL22" s="28" t="s">
        <v>39</v>
      </c>
      <c r="CM22" s="29" t="s">
        <v>83</v>
      </c>
      <c r="CN22" s="29" t="s">
        <v>110</v>
      </c>
      <c r="CO22" s="24">
        <f t="shared" si="63"/>
        <v>67708.204122938536</v>
      </c>
      <c r="CP22" s="23">
        <f t="shared" si="64"/>
        <v>8531.2337194902557</v>
      </c>
    </row>
    <row r="23" spans="1:94" x14ac:dyDescent="0.25">
      <c r="A23" s="31"/>
      <c r="B23" s="2" t="s">
        <v>40</v>
      </c>
      <c r="C23" s="3" t="s">
        <v>84</v>
      </c>
      <c r="D23" s="3" t="s">
        <v>111</v>
      </c>
      <c r="E23" s="4">
        <v>1582.7</v>
      </c>
      <c r="F23" s="4" t="s">
        <v>138</v>
      </c>
      <c r="G23" s="4">
        <v>28.4</v>
      </c>
      <c r="H23" s="4">
        <v>152.30000000000001</v>
      </c>
      <c r="I23" s="4">
        <v>138.9</v>
      </c>
      <c r="J23" s="4">
        <v>142</v>
      </c>
      <c r="K23" s="4">
        <v>124.2</v>
      </c>
      <c r="L23" s="4">
        <v>121.5</v>
      </c>
      <c r="M23" s="4">
        <v>117.1</v>
      </c>
      <c r="N23" s="4">
        <v>124.4</v>
      </c>
      <c r="O23" s="4">
        <v>128.6</v>
      </c>
      <c r="P23" s="4">
        <v>125.3</v>
      </c>
      <c r="Q23" s="4">
        <v>125.9</v>
      </c>
      <c r="R23" s="4">
        <v>122.3</v>
      </c>
      <c r="S23" s="4">
        <v>138.1</v>
      </c>
      <c r="T23" s="4">
        <f t="shared" si="1"/>
        <v>1560.6</v>
      </c>
      <c r="U23" s="5">
        <f t="shared" si="2"/>
        <v>1.5606</v>
      </c>
      <c r="V23" s="6">
        <f t="shared" si="3"/>
        <v>265.00200000000001</v>
      </c>
      <c r="W23" s="6">
        <f t="shared" si="4"/>
        <v>241.68600000000001</v>
      </c>
      <c r="X23" s="6">
        <f t="shared" si="5"/>
        <v>247.08</v>
      </c>
      <c r="Y23" s="6">
        <f t="shared" si="6"/>
        <v>216.108</v>
      </c>
      <c r="Z23" s="6">
        <f t="shared" si="7"/>
        <v>211.41</v>
      </c>
      <c r="AA23" s="6">
        <f t="shared" si="8"/>
        <v>203.75399999999999</v>
      </c>
      <c r="AB23" s="6">
        <f t="shared" si="9"/>
        <v>216.45600000000002</v>
      </c>
      <c r="AC23" s="6">
        <f t="shared" si="10"/>
        <v>223.76399999999998</v>
      </c>
      <c r="AD23" s="6">
        <f t="shared" si="11"/>
        <v>218.02199999999999</v>
      </c>
      <c r="AE23" s="6">
        <f t="shared" si="12"/>
        <v>219.066</v>
      </c>
      <c r="AF23" s="6">
        <f t="shared" si="65"/>
        <v>212.80199999999999</v>
      </c>
      <c r="AG23" s="6">
        <f t="shared" si="66"/>
        <v>240.29399999999998</v>
      </c>
      <c r="AH23" s="4">
        <f t="shared" si="13"/>
        <v>2715.444</v>
      </c>
      <c r="AI23" s="5">
        <f t="shared" si="14"/>
        <v>2.7154439999999997</v>
      </c>
      <c r="AJ23" s="1"/>
      <c r="AK23" s="13">
        <f>SUM(V23:AG23)</f>
        <v>2715.444</v>
      </c>
      <c r="AL23" s="14">
        <f t="shared" si="67"/>
        <v>342.14594399999999</v>
      </c>
      <c r="AM23" s="15">
        <f t="shared" si="16"/>
        <v>2715.4165137431282</v>
      </c>
      <c r="AN23" s="14">
        <f t="shared" si="17"/>
        <v>342.14248073163418</v>
      </c>
      <c r="AO23" s="15">
        <f t="shared" si="18"/>
        <v>2715.389027486257</v>
      </c>
      <c r="AP23" s="14">
        <f t="shared" si="19"/>
        <v>342.13901746326837</v>
      </c>
      <c r="AQ23" s="15">
        <f t="shared" si="20"/>
        <v>2715.3615412293852</v>
      </c>
      <c r="AR23" s="14">
        <f t="shared" si="21"/>
        <v>342.13555419490257</v>
      </c>
      <c r="AS23" s="15">
        <f t="shared" si="22"/>
        <v>2715.334054972514</v>
      </c>
      <c r="AT23" s="14">
        <f t="shared" si="23"/>
        <v>342.13209092653676</v>
      </c>
      <c r="AU23" s="15">
        <f t="shared" si="68"/>
        <v>2715.3065687156422</v>
      </c>
      <c r="AV23" s="14">
        <f t="shared" si="24"/>
        <v>342.1286276581709</v>
      </c>
      <c r="AW23" s="15">
        <f t="shared" si="25"/>
        <v>2715.2790824587705</v>
      </c>
      <c r="AX23" s="14">
        <f t="shared" si="26"/>
        <v>342.12516438980509</v>
      </c>
      <c r="AY23" s="15">
        <f t="shared" si="27"/>
        <v>2715.2515962018992</v>
      </c>
      <c r="AZ23" s="14">
        <f t="shared" si="28"/>
        <v>342.12170112143929</v>
      </c>
      <c r="BA23" s="15">
        <f t="shared" si="29"/>
        <v>2715.2241099450275</v>
      </c>
      <c r="BB23" s="14">
        <f t="shared" si="30"/>
        <v>342.11823785307348</v>
      </c>
      <c r="BC23" s="15">
        <f t="shared" si="31"/>
        <v>2715.1966236881558</v>
      </c>
      <c r="BD23" s="14">
        <f t="shared" si="32"/>
        <v>342.11477458470762</v>
      </c>
      <c r="BE23" s="15">
        <f t="shared" si="33"/>
        <v>2715.1691374312845</v>
      </c>
      <c r="BF23" s="14">
        <f t="shared" si="34"/>
        <v>342.11131131634187</v>
      </c>
      <c r="BG23" s="15">
        <f t="shared" si="35"/>
        <v>2715.1416511744128</v>
      </c>
      <c r="BH23" s="14">
        <f t="shared" si="36"/>
        <v>342.10784804797601</v>
      </c>
      <c r="BI23" s="15">
        <f t="shared" si="37"/>
        <v>2715.1141649175411</v>
      </c>
      <c r="BJ23" s="14">
        <f t="shared" si="38"/>
        <v>342.1043847796102</v>
      </c>
      <c r="BK23" s="15">
        <f t="shared" si="39"/>
        <v>2715.0866786606693</v>
      </c>
      <c r="BL23" s="14">
        <f t="shared" si="40"/>
        <v>342.10092151124434</v>
      </c>
      <c r="BM23" s="15">
        <f t="shared" si="41"/>
        <v>2715.0591924037981</v>
      </c>
      <c r="BN23" s="14">
        <f t="shared" si="42"/>
        <v>342.09745824287859</v>
      </c>
      <c r="BO23" s="15">
        <f t="shared" si="43"/>
        <v>2715.0317061469264</v>
      </c>
      <c r="BP23" s="14">
        <f t="shared" si="44"/>
        <v>342.09399497451273</v>
      </c>
      <c r="BQ23" s="15">
        <f t="shared" si="45"/>
        <v>2715.0042198900546</v>
      </c>
      <c r="BR23" s="14">
        <f t="shared" si="46"/>
        <v>342.09053170614686</v>
      </c>
      <c r="BS23" s="15">
        <f t="shared" si="47"/>
        <v>2714.9767336331834</v>
      </c>
      <c r="BT23" s="14">
        <f t="shared" si="48"/>
        <v>342.08706843778111</v>
      </c>
      <c r="BU23" s="15">
        <f t="shared" si="49"/>
        <v>2714.9492473763116</v>
      </c>
      <c r="BV23" s="14">
        <f t="shared" si="50"/>
        <v>342.08360516941525</v>
      </c>
      <c r="BW23" s="15">
        <f t="shared" si="51"/>
        <v>2714.9217611194404</v>
      </c>
      <c r="BX23" s="14">
        <f t="shared" si="52"/>
        <v>342.0801419010495</v>
      </c>
      <c r="BY23" s="15">
        <f t="shared" si="53"/>
        <v>2714.8942748625686</v>
      </c>
      <c r="BZ23" s="14">
        <f t="shared" si="54"/>
        <v>342.07667863268364</v>
      </c>
      <c r="CA23" s="15">
        <f t="shared" si="55"/>
        <v>2714.8667886056969</v>
      </c>
      <c r="CB23" s="14">
        <f t="shared" si="56"/>
        <v>342.07321536431783</v>
      </c>
      <c r="CC23" s="15">
        <f t="shared" si="57"/>
        <v>2714.8393023488256</v>
      </c>
      <c r="CD23" s="14">
        <f t="shared" si="58"/>
        <v>342.06975209595203</v>
      </c>
      <c r="CE23" s="15">
        <f t="shared" si="59"/>
        <v>2714.8118160919539</v>
      </c>
      <c r="CF23" s="14">
        <f t="shared" si="60"/>
        <v>342.06628882758622</v>
      </c>
      <c r="CG23" s="15">
        <f t="shared" si="61"/>
        <v>2714.7843298350826</v>
      </c>
      <c r="CH23" s="14">
        <f t="shared" si="62"/>
        <v>342.06282555922041</v>
      </c>
      <c r="CJ23" s="25"/>
      <c r="CK23" s="33"/>
      <c r="CL23" s="28" t="s">
        <v>40</v>
      </c>
      <c r="CM23" s="29" t="s">
        <v>84</v>
      </c>
      <c r="CN23" s="29" t="s">
        <v>111</v>
      </c>
      <c r="CO23" s="24">
        <f t="shared" si="63"/>
        <v>67877.85412293853</v>
      </c>
      <c r="CP23" s="23">
        <f t="shared" si="64"/>
        <v>8552.6096194902548</v>
      </c>
    </row>
    <row r="24" spans="1:94" x14ac:dyDescent="0.25">
      <c r="A24" s="31"/>
      <c r="B24" s="2" t="s">
        <v>41</v>
      </c>
      <c r="C24" s="3" t="s">
        <v>85</v>
      </c>
      <c r="D24" s="3" t="s">
        <v>112</v>
      </c>
      <c r="E24" s="4">
        <v>1611.2</v>
      </c>
      <c r="F24" s="4" t="s">
        <v>138</v>
      </c>
      <c r="G24" s="4">
        <v>28.5</v>
      </c>
      <c r="H24" s="4">
        <v>153.69999999999999</v>
      </c>
      <c r="I24" s="4">
        <v>140.1</v>
      </c>
      <c r="J24" s="4">
        <v>143.30000000000001</v>
      </c>
      <c r="K24" s="4">
        <v>124.4</v>
      </c>
      <c r="L24" s="4">
        <v>121.8</v>
      </c>
      <c r="M24" s="4">
        <v>117.3</v>
      </c>
      <c r="N24" s="4">
        <v>125.3</v>
      </c>
      <c r="O24" s="4">
        <v>129.4</v>
      </c>
      <c r="P24" s="4">
        <v>126</v>
      </c>
      <c r="Q24" s="4">
        <v>127.1</v>
      </c>
      <c r="R24" s="4">
        <v>123.8</v>
      </c>
      <c r="S24" s="4">
        <v>140</v>
      </c>
      <c r="T24" s="4">
        <f t="shared" si="1"/>
        <v>1572.1999999999998</v>
      </c>
      <c r="U24" s="5">
        <f t="shared" si="2"/>
        <v>1.5721999999999998</v>
      </c>
      <c r="V24" s="6">
        <f t="shared" si="3"/>
        <v>267.43799999999999</v>
      </c>
      <c r="W24" s="6">
        <f t="shared" si="4"/>
        <v>243.774</v>
      </c>
      <c r="X24" s="6">
        <f t="shared" si="5"/>
        <v>249.34200000000001</v>
      </c>
      <c r="Y24" s="6">
        <f t="shared" si="6"/>
        <v>216.45600000000002</v>
      </c>
      <c r="Z24" s="6">
        <f t="shared" si="7"/>
        <v>211.93199999999999</v>
      </c>
      <c r="AA24" s="6">
        <f t="shared" si="8"/>
        <v>204.102</v>
      </c>
      <c r="AB24" s="6">
        <f t="shared" si="9"/>
        <v>218.02199999999999</v>
      </c>
      <c r="AC24" s="6">
        <f t="shared" si="10"/>
        <v>225.15600000000001</v>
      </c>
      <c r="AD24" s="6">
        <f t="shared" si="11"/>
        <v>219.24</v>
      </c>
      <c r="AE24" s="6">
        <f t="shared" si="12"/>
        <v>221.154</v>
      </c>
      <c r="AF24" s="6">
        <f t="shared" si="65"/>
        <v>215.41200000000001</v>
      </c>
      <c r="AG24" s="6">
        <f t="shared" si="66"/>
        <v>243.6</v>
      </c>
      <c r="AH24" s="4">
        <f t="shared" si="13"/>
        <v>2735.6279999999997</v>
      </c>
      <c r="AI24" s="5">
        <f t="shared" si="14"/>
        <v>2.7356279999999997</v>
      </c>
      <c r="AJ24" s="1"/>
      <c r="AK24" s="13">
        <f t="shared" si="15"/>
        <v>2735.6279999999997</v>
      </c>
      <c r="AL24" s="14">
        <f t="shared" si="67"/>
        <v>344.68912799999998</v>
      </c>
      <c r="AM24" s="15">
        <f t="shared" si="16"/>
        <v>2735.600513743128</v>
      </c>
      <c r="AN24" s="14">
        <f t="shared" si="17"/>
        <v>344.68566473163412</v>
      </c>
      <c r="AO24" s="15">
        <f t="shared" si="18"/>
        <v>2735.5730274862567</v>
      </c>
      <c r="AP24" s="14">
        <f t="shared" si="19"/>
        <v>344.68220146326837</v>
      </c>
      <c r="AQ24" s="15">
        <f t="shared" si="20"/>
        <v>2735.545541229385</v>
      </c>
      <c r="AR24" s="14">
        <f t="shared" si="21"/>
        <v>344.67873819490251</v>
      </c>
      <c r="AS24" s="15">
        <f t="shared" si="22"/>
        <v>2735.5180549725137</v>
      </c>
      <c r="AT24" s="14">
        <f t="shared" si="23"/>
        <v>344.6752749265367</v>
      </c>
      <c r="AU24" s="15">
        <f t="shared" si="68"/>
        <v>2735.490568715642</v>
      </c>
      <c r="AV24" s="14">
        <f t="shared" si="24"/>
        <v>344.6718116581709</v>
      </c>
      <c r="AW24" s="15">
        <f t="shared" si="25"/>
        <v>2735.4630824587703</v>
      </c>
      <c r="AX24" s="14">
        <f t="shared" si="26"/>
        <v>344.66834838980503</v>
      </c>
      <c r="AY24" s="15">
        <f t="shared" si="27"/>
        <v>2735.435596201899</v>
      </c>
      <c r="AZ24" s="14">
        <f t="shared" si="28"/>
        <v>344.66488512143928</v>
      </c>
      <c r="BA24" s="15">
        <f t="shared" si="29"/>
        <v>2735.4081099450273</v>
      </c>
      <c r="BB24" s="14">
        <f t="shared" si="30"/>
        <v>344.66142185307342</v>
      </c>
      <c r="BC24" s="15">
        <f t="shared" si="31"/>
        <v>2735.3806236881555</v>
      </c>
      <c r="BD24" s="14">
        <f t="shared" si="32"/>
        <v>344.65795858470761</v>
      </c>
      <c r="BE24" s="15">
        <f t="shared" si="33"/>
        <v>2735.3531374312838</v>
      </c>
      <c r="BF24" s="14">
        <f t="shared" si="34"/>
        <v>344.65449531634175</v>
      </c>
      <c r="BG24" s="15">
        <f t="shared" si="35"/>
        <v>2735.3256511744125</v>
      </c>
      <c r="BH24" s="14">
        <f t="shared" si="36"/>
        <v>344.651032047976</v>
      </c>
      <c r="BI24" s="15">
        <f t="shared" si="37"/>
        <v>2735.2981649175408</v>
      </c>
      <c r="BJ24" s="14">
        <f t="shared" si="38"/>
        <v>344.64756877961014</v>
      </c>
      <c r="BK24" s="15">
        <f t="shared" si="39"/>
        <v>2735.2706786606691</v>
      </c>
      <c r="BL24" s="14">
        <f t="shared" si="40"/>
        <v>344.64410551124433</v>
      </c>
      <c r="BM24" s="15">
        <f t="shared" si="41"/>
        <v>2735.2431924037978</v>
      </c>
      <c r="BN24" s="14">
        <f t="shared" si="42"/>
        <v>344.64064224287853</v>
      </c>
      <c r="BO24" s="15">
        <f t="shared" si="43"/>
        <v>2735.2157061469261</v>
      </c>
      <c r="BP24" s="14">
        <f t="shared" si="44"/>
        <v>344.63717897451266</v>
      </c>
      <c r="BQ24" s="15">
        <f t="shared" si="45"/>
        <v>2735.1882198900544</v>
      </c>
      <c r="BR24" s="14">
        <f t="shared" si="46"/>
        <v>344.63371570614686</v>
      </c>
      <c r="BS24" s="15">
        <f t="shared" si="47"/>
        <v>2735.1607336331831</v>
      </c>
      <c r="BT24" s="14">
        <f t="shared" si="48"/>
        <v>344.63025243778105</v>
      </c>
      <c r="BU24" s="15">
        <f t="shared" si="49"/>
        <v>2735.1332473763114</v>
      </c>
      <c r="BV24" s="14">
        <f t="shared" si="50"/>
        <v>344.62678916941525</v>
      </c>
      <c r="BW24" s="15">
        <f t="shared" si="51"/>
        <v>2735.1057611194401</v>
      </c>
      <c r="BX24" s="14">
        <f t="shared" si="52"/>
        <v>344.62332590104944</v>
      </c>
      <c r="BY24" s="15">
        <f t="shared" si="53"/>
        <v>2735.0782748625684</v>
      </c>
      <c r="BZ24" s="14">
        <f t="shared" si="54"/>
        <v>344.61986263268363</v>
      </c>
      <c r="CA24" s="15">
        <f t="shared" si="55"/>
        <v>2735.0507886056967</v>
      </c>
      <c r="CB24" s="14">
        <f t="shared" si="56"/>
        <v>344.61639936431777</v>
      </c>
      <c r="CC24" s="15">
        <f t="shared" si="57"/>
        <v>2735.0233023488254</v>
      </c>
      <c r="CD24" s="14">
        <f t="shared" si="58"/>
        <v>344.61293609595202</v>
      </c>
      <c r="CE24" s="15">
        <f t="shared" si="59"/>
        <v>2734.9958160919537</v>
      </c>
      <c r="CF24" s="14">
        <f t="shared" si="60"/>
        <v>344.60947282758616</v>
      </c>
      <c r="CG24" s="15">
        <f t="shared" si="61"/>
        <v>2734.9683298350824</v>
      </c>
      <c r="CH24" s="14">
        <f t="shared" si="62"/>
        <v>344.60600955922041</v>
      </c>
      <c r="CJ24" s="25"/>
      <c r="CK24" s="33"/>
      <c r="CL24" s="28" t="s">
        <v>41</v>
      </c>
      <c r="CM24" s="29" t="s">
        <v>85</v>
      </c>
      <c r="CN24" s="29" t="s">
        <v>112</v>
      </c>
      <c r="CO24" s="24">
        <f t="shared" si="63"/>
        <v>68382.454122938536</v>
      </c>
      <c r="CP24" s="23">
        <f t="shared" si="64"/>
        <v>8616.1892194902521</v>
      </c>
    </row>
    <row r="25" spans="1:94" x14ac:dyDescent="0.25">
      <c r="A25" s="31" t="s">
        <v>60</v>
      </c>
      <c r="B25" s="2" t="s">
        <v>42</v>
      </c>
      <c r="C25" s="3" t="s">
        <v>86</v>
      </c>
      <c r="D25" s="3" t="s">
        <v>113</v>
      </c>
      <c r="E25" s="4">
        <v>1751.4</v>
      </c>
      <c r="F25" s="4" t="s">
        <v>138</v>
      </c>
      <c r="G25" s="4">
        <v>27.4</v>
      </c>
      <c r="H25" s="4">
        <v>160.30000000000001</v>
      </c>
      <c r="I25" s="4">
        <v>149.19999999999999</v>
      </c>
      <c r="J25" s="4">
        <v>157.5</v>
      </c>
      <c r="K25" s="4">
        <v>135.80000000000001</v>
      </c>
      <c r="L25" s="4">
        <v>125</v>
      </c>
      <c r="M25" s="4">
        <v>119.6</v>
      </c>
      <c r="N25" s="4">
        <v>129.9</v>
      </c>
      <c r="O25" s="4">
        <v>132.30000000000001</v>
      </c>
      <c r="P25" s="4">
        <v>126.3</v>
      </c>
      <c r="Q25" s="4">
        <v>125.6</v>
      </c>
      <c r="R25" s="4">
        <v>125.4</v>
      </c>
      <c r="S25" s="4">
        <v>146.19999999999999</v>
      </c>
      <c r="T25" s="4">
        <f t="shared" si="1"/>
        <v>1633.1</v>
      </c>
      <c r="U25" s="5">
        <f t="shared" si="2"/>
        <v>1.6331</v>
      </c>
      <c r="V25" s="6">
        <f t="shared" si="3"/>
        <v>278.92200000000003</v>
      </c>
      <c r="W25" s="6">
        <f t="shared" si="4"/>
        <v>259.608</v>
      </c>
      <c r="X25" s="6">
        <f t="shared" si="5"/>
        <v>274.05</v>
      </c>
      <c r="Y25" s="6">
        <f t="shared" si="6"/>
        <v>236.29200000000003</v>
      </c>
      <c r="Z25" s="6">
        <f t="shared" si="7"/>
        <v>217.5</v>
      </c>
      <c r="AA25" s="6">
        <f t="shared" si="8"/>
        <v>208.10399999999998</v>
      </c>
      <c r="AB25" s="6">
        <f t="shared" si="9"/>
        <v>226.02600000000001</v>
      </c>
      <c r="AC25" s="6">
        <f t="shared" si="10"/>
        <v>230.20200000000003</v>
      </c>
      <c r="AD25" s="6">
        <f t="shared" si="11"/>
        <v>219.762</v>
      </c>
      <c r="AE25" s="6">
        <f t="shared" si="12"/>
        <v>218.54399999999998</v>
      </c>
      <c r="AF25" s="6">
        <f t="shared" si="65"/>
        <v>218.196</v>
      </c>
      <c r="AG25" s="6">
        <f t="shared" si="66"/>
        <v>254.38799999999998</v>
      </c>
      <c r="AH25" s="4">
        <f t="shared" si="13"/>
        <v>2841.5939999999996</v>
      </c>
      <c r="AI25" s="5">
        <f t="shared" si="14"/>
        <v>2.8415939999999997</v>
      </c>
      <c r="AJ25" s="1"/>
      <c r="AK25" s="13">
        <f t="shared" si="15"/>
        <v>2841.5939999999996</v>
      </c>
      <c r="AL25" s="14">
        <f t="shared" si="67"/>
        <v>358.04084399999994</v>
      </c>
      <c r="AM25" s="15">
        <f t="shared" si="16"/>
        <v>2841.5665137431279</v>
      </c>
      <c r="AN25" s="14">
        <f t="shared" si="17"/>
        <v>358.03738073163413</v>
      </c>
      <c r="AO25" s="15">
        <f t="shared" si="18"/>
        <v>2841.5390274862566</v>
      </c>
      <c r="AP25" s="14">
        <f t="shared" si="19"/>
        <v>358.03391746326832</v>
      </c>
      <c r="AQ25" s="15">
        <f t="shared" si="20"/>
        <v>2841.5115412293849</v>
      </c>
      <c r="AR25" s="14">
        <f t="shared" si="21"/>
        <v>358.03045419490252</v>
      </c>
      <c r="AS25" s="15">
        <f t="shared" si="22"/>
        <v>2841.4840549725136</v>
      </c>
      <c r="AT25" s="14">
        <f t="shared" si="23"/>
        <v>358.02699092653671</v>
      </c>
      <c r="AU25" s="15">
        <f t="shared" si="68"/>
        <v>2841.4565687156419</v>
      </c>
      <c r="AV25" s="14">
        <f t="shared" si="24"/>
        <v>358.02352765817091</v>
      </c>
      <c r="AW25" s="15">
        <f t="shared" si="25"/>
        <v>2841.4290824587702</v>
      </c>
      <c r="AX25" s="14">
        <f t="shared" si="26"/>
        <v>358.02006438980504</v>
      </c>
      <c r="AY25" s="15">
        <f t="shared" si="27"/>
        <v>2841.4015962018989</v>
      </c>
      <c r="AZ25" s="14">
        <f t="shared" si="28"/>
        <v>358.01660112143924</v>
      </c>
      <c r="BA25" s="15">
        <f t="shared" si="29"/>
        <v>2841.3741099450272</v>
      </c>
      <c r="BB25" s="14">
        <f t="shared" si="30"/>
        <v>358.01313785307343</v>
      </c>
      <c r="BC25" s="15">
        <f t="shared" si="31"/>
        <v>2841.3466236881559</v>
      </c>
      <c r="BD25" s="14">
        <f t="shared" si="32"/>
        <v>358.00967458470762</v>
      </c>
      <c r="BE25" s="15">
        <f t="shared" si="33"/>
        <v>2841.3191374312842</v>
      </c>
      <c r="BF25" s="14">
        <f t="shared" si="34"/>
        <v>358.00621131634182</v>
      </c>
      <c r="BG25" s="15">
        <f t="shared" si="35"/>
        <v>2841.2916511744124</v>
      </c>
      <c r="BH25" s="14">
        <f t="shared" si="36"/>
        <v>358.00274804797596</v>
      </c>
      <c r="BI25" s="15">
        <f t="shared" si="37"/>
        <v>2841.2641649175407</v>
      </c>
      <c r="BJ25" s="14">
        <f t="shared" si="38"/>
        <v>357.99928477961015</v>
      </c>
      <c r="BK25" s="15">
        <f t="shared" si="39"/>
        <v>2841.236678660669</v>
      </c>
      <c r="BL25" s="14">
        <f t="shared" si="40"/>
        <v>357.99582151124429</v>
      </c>
      <c r="BM25" s="15">
        <f t="shared" si="41"/>
        <v>2841.2091924037977</v>
      </c>
      <c r="BN25" s="14">
        <f t="shared" si="42"/>
        <v>357.99235824287854</v>
      </c>
      <c r="BO25" s="15">
        <f t="shared" si="43"/>
        <v>2841.181706146926</v>
      </c>
      <c r="BP25" s="14">
        <f t="shared" si="44"/>
        <v>357.98889497451268</v>
      </c>
      <c r="BQ25" s="15">
        <f t="shared" si="45"/>
        <v>2841.1542198900543</v>
      </c>
      <c r="BR25" s="14">
        <f t="shared" si="46"/>
        <v>357.98543170614681</v>
      </c>
      <c r="BS25" s="15">
        <f t="shared" si="47"/>
        <v>2841.126733633183</v>
      </c>
      <c r="BT25" s="14">
        <f t="shared" si="48"/>
        <v>357.98196843778106</v>
      </c>
      <c r="BU25" s="15">
        <f t="shared" si="49"/>
        <v>2841.0992473763113</v>
      </c>
      <c r="BV25" s="14">
        <f t="shared" si="50"/>
        <v>357.9785051694152</v>
      </c>
      <c r="BW25" s="15">
        <f t="shared" si="51"/>
        <v>2841.07176111944</v>
      </c>
      <c r="BX25" s="14">
        <f t="shared" si="52"/>
        <v>357.97504190104945</v>
      </c>
      <c r="BY25" s="15">
        <f t="shared" si="53"/>
        <v>2841.0442748625683</v>
      </c>
      <c r="BZ25" s="14">
        <f t="shared" si="54"/>
        <v>357.97157863268359</v>
      </c>
      <c r="CA25" s="15">
        <f t="shared" si="55"/>
        <v>2841.0167886056965</v>
      </c>
      <c r="CB25" s="14">
        <f t="shared" si="56"/>
        <v>357.96811536431778</v>
      </c>
      <c r="CC25" s="15">
        <f t="shared" si="57"/>
        <v>2840.9893023488253</v>
      </c>
      <c r="CD25" s="14">
        <f t="shared" si="58"/>
        <v>357.96465209595198</v>
      </c>
      <c r="CE25" s="15">
        <f t="shared" si="59"/>
        <v>2840.9618160919536</v>
      </c>
      <c r="CF25" s="14">
        <f t="shared" si="60"/>
        <v>357.96118882758617</v>
      </c>
      <c r="CG25" s="15">
        <f t="shared" si="61"/>
        <v>2840.9343298350823</v>
      </c>
      <c r="CH25" s="14">
        <f t="shared" si="62"/>
        <v>357.95772555922036</v>
      </c>
      <c r="CJ25" s="25"/>
      <c r="CK25" s="33" t="s">
        <v>60</v>
      </c>
      <c r="CL25" s="28" t="s">
        <v>42</v>
      </c>
      <c r="CM25" s="29" t="s">
        <v>86</v>
      </c>
      <c r="CN25" s="29" t="s">
        <v>113</v>
      </c>
      <c r="CO25" s="24">
        <f t="shared" si="63"/>
        <v>71031.60412293853</v>
      </c>
      <c r="CP25" s="23">
        <f t="shared" si="64"/>
        <v>8949.9821194902561</v>
      </c>
    </row>
    <row r="26" spans="1:94" x14ac:dyDescent="0.25">
      <c r="A26" s="31"/>
      <c r="B26" s="2" t="s">
        <v>43</v>
      </c>
      <c r="C26" s="3" t="s">
        <v>87</v>
      </c>
      <c r="D26" s="3" t="s">
        <v>114</v>
      </c>
      <c r="E26" s="4">
        <v>1667.6</v>
      </c>
      <c r="F26" s="4" t="s">
        <v>138</v>
      </c>
      <c r="G26" s="4">
        <v>27.8</v>
      </c>
      <c r="H26" s="4">
        <v>157.5</v>
      </c>
      <c r="I26" s="4">
        <v>145.80000000000001</v>
      </c>
      <c r="J26" s="4">
        <v>152.5</v>
      </c>
      <c r="K26" s="4">
        <v>129.19999999999999</v>
      </c>
      <c r="L26" s="4">
        <v>121.5</v>
      </c>
      <c r="M26" s="4">
        <v>116.7</v>
      </c>
      <c r="N26" s="4">
        <v>126.3</v>
      </c>
      <c r="O26" s="4">
        <v>129.4</v>
      </c>
      <c r="P26" s="4">
        <v>124.9</v>
      </c>
      <c r="Q26" s="4">
        <v>126.2</v>
      </c>
      <c r="R26" s="4">
        <v>123.1</v>
      </c>
      <c r="S26" s="4">
        <v>142.69999999999999</v>
      </c>
      <c r="T26" s="4">
        <f t="shared" si="1"/>
        <v>1595.8000000000002</v>
      </c>
      <c r="U26" s="5">
        <f t="shared" si="2"/>
        <v>1.5958000000000001</v>
      </c>
      <c r="V26" s="6">
        <f t="shared" si="3"/>
        <v>274.05</v>
      </c>
      <c r="W26" s="6">
        <f t="shared" si="4"/>
        <v>253.69200000000001</v>
      </c>
      <c r="X26" s="6">
        <f t="shared" si="5"/>
        <v>265.35000000000002</v>
      </c>
      <c r="Y26" s="6">
        <f t="shared" si="6"/>
        <v>224.80799999999999</v>
      </c>
      <c r="Z26" s="6">
        <f t="shared" si="7"/>
        <v>211.41</v>
      </c>
      <c r="AA26" s="6">
        <f t="shared" si="8"/>
        <v>203.05799999999999</v>
      </c>
      <c r="AB26" s="6">
        <f t="shared" si="9"/>
        <v>219.762</v>
      </c>
      <c r="AC26" s="6">
        <f t="shared" si="10"/>
        <v>225.15600000000001</v>
      </c>
      <c r="AD26" s="6">
        <f t="shared" si="11"/>
        <v>217.32600000000002</v>
      </c>
      <c r="AE26" s="6">
        <f t="shared" si="12"/>
        <v>219.58799999999999</v>
      </c>
      <c r="AF26" s="6">
        <f t="shared" si="65"/>
        <v>214.19399999999999</v>
      </c>
      <c r="AG26" s="6">
        <f t="shared" si="66"/>
        <v>248.29799999999997</v>
      </c>
      <c r="AH26" s="4">
        <f t="shared" si="13"/>
        <v>2776.692</v>
      </c>
      <c r="AI26" s="5">
        <f t="shared" si="14"/>
        <v>2.7766920000000002</v>
      </c>
      <c r="AJ26" s="1"/>
      <c r="AK26" s="13">
        <f t="shared" si="15"/>
        <v>2776.692</v>
      </c>
      <c r="AL26" s="14">
        <f t="shared" si="67"/>
        <v>349.86319200000003</v>
      </c>
      <c r="AM26" s="15">
        <f t="shared" si="16"/>
        <v>2776.6645137431283</v>
      </c>
      <c r="AN26" s="14">
        <f t="shared" si="17"/>
        <v>349.85972873163416</v>
      </c>
      <c r="AO26" s="15">
        <f t="shared" si="18"/>
        <v>2776.637027486257</v>
      </c>
      <c r="AP26" s="14">
        <f t="shared" si="19"/>
        <v>349.85626546326836</v>
      </c>
      <c r="AQ26" s="15">
        <f t="shared" si="20"/>
        <v>2776.6095412293853</v>
      </c>
      <c r="AR26" s="14">
        <f t="shared" si="21"/>
        <v>349.85280219490255</v>
      </c>
      <c r="AS26" s="15">
        <f t="shared" si="22"/>
        <v>2776.582054972514</v>
      </c>
      <c r="AT26" s="14">
        <f t="shared" si="23"/>
        <v>349.84933892653675</v>
      </c>
      <c r="AU26" s="15">
        <f t="shared" si="68"/>
        <v>2776.5545687156423</v>
      </c>
      <c r="AV26" s="14">
        <f t="shared" si="24"/>
        <v>349.84587565817094</v>
      </c>
      <c r="AW26" s="15">
        <f t="shared" si="25"/>
        <v>2776.5270824587706</v>
      </c>
      <c r="AX26" s="14">
        <f t="shared" si="26"/>
        <v>349.84241238980508</v>
      </c>
      <c r="AY26" s="15">
        <f t="shared" si="27"/>
        <v>2776.4995962018993</v>
      </c>
      <c r="AZ26" s="14">
        <f t="shared" si="28"/>
        <v>349.83894912143933</v>
      </c>
      <c r="BA26" s="15">
        <f t="shared" si="29"/>
        <v>2776.4721099450276</v>
      </c>
      <c r="BB26" s="14">
        <f t="shared" si="30"/>
        <v>349.83548585307346</v>
      </c>
      <c r="BC26" s="15">
        <f t="shared" si="31"/>
        <v>2776.4446236881563</v>
      </c>
      <c r="BD26" s="14">
        <f t="shared" si="32"/>
        <v>349.83202258470772</v>
      </c>
      <c r="BE26" s="15">
        <f t="shared" si="33"/>
        <v>2776.4171374312846</v>
      </c>
      <c r="BF26" s="14">
        <f t="shared" si="34"/>
        <v>349.82855931634185</v>
      </c>
      <c r="BG26" s="15">
        <f t="shared" si="35"/>
        <v>2776.3896511744128</v>
      </c>
      <c r="BH26" s="14">
        <f t="shared" si="36"/>
        <v>349.82509604797605</v>
      </c>
      <c r="BI26" s="15">
        <f t="shared" si="37"/>
        <v>2776.3621649175416</v>
      </c>
      <c r="BJ26" s="14">
        <f t="shared" si="38"/>
        <v>349.82163277961024</v>
      </c>
      <c r="BK26" s="15">
        <f t="shared" si="39"/>
        <v>2776.3346786606699</v>
      </c>
      <c r="BL26" s="14">
        <f t="shared" si="40"/>
        <v>349.81816951124438</v>
      </c>
      <c r="BM26" s="15">
        <f t="shared" si="41"/>
        <v>2776.3071924037981</v>
      </c>
      <c r="BN26" s="14">
        <f t="shared" si="42"/>
        <v>349.81470624287857</v>
      </c>
      <c r="BO26" s="15">
        <f t="shared" si="43"/>
        <v>2776.2797061469264</v>
      </c>
      <c r="BP26" s="14">
        <f t="shared" si="44"/>
        <v>349.81124297451271</v>
      </c>
      <c r="BQ26" s="15">
        <f t="shared" si="45"/>
        <v>2776.2522198900547</v>
      </c>
      <c r="BR26" s="14">
        <f t="shared" si="46"/>
        <v>349.8077797061469</v>
      </c>
      <c r="BS26" s="15">
        <f t="shared" si="47"/>
        <v>2776.2247336331834</v>
      </c>
      <c r="BT26" s="14">
        <f t="shared" si="48"/>
        <v>349.8043164377811</v>
      </c>
      <c r="BU26" s="15">
        <f t="shared" si="49"/>
        <v>2776.1972473763117</v>
      </c>
      <c r="BV26" s="14">
        <f t="shared" si="50"/>
        <v>349.80085316941529</v>
      </c>
      <c r="BW26" s="15">
        <f t="shared" si="51"/>
        <v>2776.1697611194404</v>
      </c>
      <c r="BX26" s="14">
        <f t="shared" si="52"/>
        <v>349.79738990104948</v>
      </c>
      <c r="BY26" s="15">
        <f t="shared" si="53"/>
        <v>2776.1422748625687</v>
      </c>
      <c r="BZ26" s="14">
        <f t="shared" si="54"/>
        <v>349.79392663268368</v>
      </c>
      <c r="CA26" s="15">
        <f t="shared" si="55"/>
        <v>2776.114788605697</v>
      </c>
      <c r="CB26" s="14">
        <f t="shared" si="56"/>
        <v>349.79046336431782</v>
      </c>
      <c r="CC26" s="15">
        <f t="shared" si="57"/>
        <v>2776.0873023488257</v>
      </c>
      <c r="CD26" s="14">
        <f t="shared" si="58"/>
        <v>349.78700009595207</v>
      </c>
      <c r="CE26" s="15">
        <f t="shared" si="59"/>
        <v>2776.059816091954</v>
      </c>
      <c r="CF26" s="14">
        <f t="shared" si="60"/>
        <v>349.7835368275862</v>
      </c>
      <c r="CG26" s="15">
        <f t="shared" si="61"/>
        <v>2776.0323298350827</v>
      </c>
      <c r="CH26" s="14">
        <f t="shared" si="62"/>
        <v>349.7800735592204</v>
      </c>
      <c r="CJ26" s="25"/>
      <c r="CK26" s="33"/>
      <c r="CL26" s="28" t="s">
        <v>43</v>
      </c>
      <c r="CM26" s="29" t="s">
        <v>87</v>
      </c>
      <c r="CN26" s="29" t="s">
        <v>114</v>
      </c>
      <c r="CO26" s="24">
        <f t="shared" si="63"/>
        <v>69409.054122938527</v>
      </c>
      <c r="CP26" s="23">
        <f t="shared" si="64"/>
        <v>8745.5408194902557</v>
      </c>
    </row>
    <row r="27" spans="1:94" x14ac:dyDescent="0.25">
      <c r="A27" s="31"/>
      <c r="B27" s="2" t="s">
        <v>44</v>
      </c>
      <c r="C27" s="3" t="s">
        <v>88</v>
      </c>
      <c r="D27" s="3" t="s">
        <v>115</v>
      </c>
      <c r="E27" s="4">
        <v>1762.5</v>
      </c>
      <c r="F27" s="4" t="s">
        <v>138</v>
      </c>
      <c r="G27" s="4">
        <v>27.3</v>
      </c>
      <c r="H27" s="4">
        <v>161</v>
      </c>
      <c r="I27" s="4">
        <v>149.9</v>
      </c>
      <c r="J27" s="4">
        <v>158.69999999999999</v>
      </c>
      <c r="K27" s="4">
        <v>136.4</v>
      </c>
      <c r="L27" s="4">
        <v>125.2</v>
      </c>
      <c r="M27" s="4">
        <v>119.9</v>
      </c>
      <c r="N27" s="4">
        <v>130.6</v>
      </c>
      <c r="O27" s="4">
        <v>132.9</v>
      </c>
      <c r="P27" s="4">
        <v>126.6</v>
      </c>
      <c r="Q27" s="4">
        <v>126.3</v>
      </c>
      <c r="R27" s="4">
        <v>125.6</v>
      </c>
      <c r="S27" s="4">
        <v>146.69999999999999</v>
      </c>
      <c r="T27" s="4">
        <f t="shared" si="1"/>
        <v>1639.8</v>
      </c>
      <c r="U27" s="5">
        <f t="shared" si="2"/>
        <v>1.6397999999999999</v>
      </c>
      <c r="V27" s="6">
        <f t="shared" si="3"/>
        <v>280.14</v>
      </c>
      <c r="W27" s="6">
        <f t="shared" si="4"/>
        <v>260.82600000000002</v>
      </c>
      <c r="X27" s="6">
        <f t="shared" si="5"/>
        <v>276.13799999999998</v>
      </c>
      <c r="Y27" s="6">
        <f t="shared" si="6"/>
        <v>237.33600000000001</v>
      </c>
      <c r="Z27" s="6">
        <f t="shared" si="7"/>
        <v>217.84800000000001</v>
      </c>
      <c r="AA27" s="6">
        <f t="shared" si="8"/>
        <v>208.626</v>
      </c>
      <c r="AB27" s="6">
        <f t="shared" si="9"/>
        <v>227.244</v>
      </c>
      <c r="AC27" s="6">
        <f t="shared" si="10"/>
        <v>231.24600000000001</v>
      </c>
      <c r="AD27" s="6">
        <f t="shared" si="11"/>
        <v>220.28399999999999</v>
      </c>
      <c r="AE27" s="6">
        <f t="shared" si="12"/>
        <v>219.762</v>
      </c>
      <c r="AF27" s="6">
        <f t="shared" si="65"/>
        <v>218.54399999999998</v>
      </c>
      <c r="AG27" s="6">
        <f t="shared" si="66"/>
        <v>255.25799999999998</v>
      </c>
      <c r="AH27" s="4">
        <f t="shared" si="13"/>
        <v>2853.252</v>
      </c>
      <c r="AI27" s="5">
        <f t="shared" si="14"/>
        <v>2.8532519999999999</v>
      </c>
      <c r="AJ27" s="1"/>
      <c r="AK27" s="13">
        <f t="shared" si="15"/>
        <v>2853.252</v>
      </c>
      <c r="AL27" s="14">
        <f t="shared" si="67"/>
        <v>359.50975199999999</v>
      </c>
      <c r="AM27" s="15">
        <f t="shared" si="16"/>
        <v>2853.2245137431282</v>
      </c>
      <c r="AN27" s="14">
        <f t="shared" si="17"/>
        <v>359.50628873163419</v>
      </c>
      <c r="AO27" s="15">
        <f t="shared" si="18"/>
        <v>2853.197027486257</v>
      </c>
      <c r="AP27" s="14">
        <f t="shared" si="19"/>
        <v>359.50282546326838</v>
      </c>
      <c r="AQ27" s="15">
        <f t="shared" si="20"/>
        <v>2853.1695412293852</v>
      </c>
      <c r="AR27" s="14">
        <f t="shared" si="21"/>
        <v>359.49936219490252</v>
      </c>
      <c r="AS27" s="15">
        <f t="shared" si="22"/>
        <v>2853.142054972514</v>
      </c>
      <c r="AT27" s="14">
        <f t="shared" si="23"/>
        <v>359.49589892653677</v>
      </c>
      <c r="AU27" s="15">
        <f t="shared" si="68"/>
        <v>2853.1145687156422</v>
      </c>
      <c r="AV27" s="14">
        <f t="shared" si="24"/>
        <v>359.4924356581709</v>
      </c>
      <c r="AW27" s="15">
        <f t="shared" si="25"/>
        <v>2853.0870824587705</v>
      </c>
      <c r="AX27" s="14">
        <f t="shared" si="26"/>
        <v>359.4889723898051</v>
      </c>
      <c r="AY27" s="15">
        <f t="shared" si="27"/>
        <v>2853.0595962018988</v>
      </c>
      <c r="AZ27" s="14">
        <f t="shared" si="28"/>
        <v>359.48550912143924</v>
      </c>
      <c r="BA27" s="15">
        <f t="shared" si="29"/>
        <v>2853.0321099450271</v>
      </c>
      <c r="BB27" s="14">
        <f t="shared" si="30"/>
        <v>359.48204585307343</v>
      </c>
      <c r="BC27" s="15">
        <f t="shared" si="31"/>
        <v>2853.0046236881558</v>
      </c>
      <c r="BD27" s="14">
        <f t="shared" si="32"/>
        <v>359.47858258470762</v>
      </c>
      <c r="BE27" s="15">
        <f t="shared" si="33"/>
        <v>2852.9771374312841</v>
      </c>
      <c r="BF27" s="14">
        <f t="shared" si="34"/>
        <v>359.47511931634182</v>
      </c>
      <c r="BG27" s="15">
        <f t="shared" si="35"/>
        <v>2852.9496511744123</v>
      </c>
      <c r="BH27" s="14">
        <f t="shared" si="36"/>
        <v>359.47165604797596</v>
      </c>
      <c r="BI27" s="15">
        <f t="shared" si="37"/>
        <v>2852.9221649175411</v>
      </c>
      <c r="BJ27" s="14">
        <f t="shared" si="38"/>
        <v>359.46819277961015</v>
      </c>
      <c r="BK27" s="15">
        <f t="shared" si="39"/>
        <v>2852.8946786606693</v>
      </c>
      <c r="BL27" s="14">
        <f t="shared" si="40"/>
        <v>359.46472951124434</v>
      </c>
      <c r="BM27" s="15">
        <f t="shared" si="41"/>
        <v>2852.8671924037981</v>
      </c>
      <c r="BN27" s="14">
        <f t="shared" si="42"/>
        <v>359.46126624287854</v>
      </c>
      <c r="BO27" s="15">
        <f t="shared" si="43"/>
        <v>2852.8397061469263</v>
      </c>
      <c r="BP27" s="14">
        <f t="shared" si="44"/>
        <v>359.45780297451273</v>
      </c>
      <c r="BQ27" s="15">
        <f t="shared" si="45"/>
        <v>2852.8122198900546</v>
      </c>
      <c r="BR27" s="14">
        <f t="shared" si="46"/>
        <v>359.45433970614687</v>
      </c>
      <c r="BS27" s="15">
        <f t="shared" si="47"/>
        <v>2852.7847336331834</v>
      </c>
      <c r="BT27" s="14">
        <f t="shared" si="48"/>
        <v>359.45087643778112</v>
      </c>
      <c r="BU27" s="15">
        <f t="shared" si="49"/>
        <v>2852.7572473763116</v>
      </c>
      <c r="BV27" s="14">
        <f t="shared" si="50"/>
        <v>359.44741316941526</v>
      </c>
      <c r="BW27" s="15">
        <f t="shared" si="51"/>
        <v>2852.7297611194404</v>
      </c>
      <c r="BX27" s="14">
        <f t="shared" si="52"/>
        <v>359.44394990104951</v>
      </c>
      <c r="BY27" s="15">
        <f t="shared" si="53"/>
        <v>2852.7022748625686</v>
      </c>
      <c r="BZ27" s="14">
        <f t="shared" si="54"/>
        <v>359.44048663268364</v>
      </c>
      <c r="CA27" s="15">
        <f t="shared" si="55"/>
        <v>2852.6747886056969</v>
      </c>
      <c r="CB27" s="14">
        <f t="shared" si="56"/>
        <v>359.43702336431784</v>
      </c>
      <c r="CC27" s="15">
        <f t="shared" si="57"/>
        <v>2852.6473023488256</v>
      </c>
      <c r="CD27" s="14">
        <f t="shared" si="58"/>
        <v>359.43356009595203</v>
      </c>
      <c r="CE27" s="15">
        <f t="shared" si="59"/>
        <v>2852.6198160919539</v>
      </c>
      <c r="CF27" s="14">
        <f t="shared" si="60"/>
        <v>359.43009682758617</v>
      </c>
      <c r="CG27" s="15">
        <f t="shared" si="61"/>
        <v>2852.5923298350826</v>
      </c>
      <c r="CH27" s="14">
        <f t="shared" si="62"/>
        <v>359.42663355922042</v>
      </c>
      <c r="CJ27" s="25"/>
      <c r="CK27" s="33"/>
      <c r="CL27" s="28" t="s">
        <v>44</v>
      </c>
      <c r="CM27" s="29" t="s">
        <v>88</v>
      </c>
      <c r="CN27" s="29" t="s">
        <v>115</v>
      </c>
      <c r="CO27" s="24">
        <f t="shared" si="63"/>
        <v>71323.054122938527</v>
      </c>
      <c r="CP27" s="23">
        <f t="shared" si="64"/>
        <v>8986.7048194902527</v>
      </c>
    </row>
    <row r="28" spans="1:94" x14ac:dyDescent="0.25">
      <c r="A28" s="31" t="s">
        <v>61</v>
      </c>
      <c r="B28" s="2" t="s">
        <v>45</v>
      </c>
      <c r="C28" s="3" t="s">
        <v>89</v>
      </c>
      <c r="D28" s="3" t="s">
        <v>116</v>
      </c>
      <c r="E28" s="4">
        <v>1787.8</v>
      </c>
      <c r="F28" s="4" t="s">
        <v>139</v>
      </c>
      <c r="G28" s="4">
        <v>28.4</v>
      </c>
      <c r="H28" s="4">
        <v>161.6</v>
      </c>
      <c r="I28" s="4">
        <v>148.9</v>
      </c>
      <c r="J28" s="4">
        <v>157.19999999999999</v>
      </c>
      <c r="K28" s="4">
        <v>137</v>
      </c>
      <c r="L28" s="4">
        <v>127.2</v>
      </c>
      <c r="M28" s="4">
        <v>117.5</v>
      </c>
      <c r="N28" s="4">
        <v>125.5</v>
      </c>
      <c r="O28" s="4">
        <v>127.9</v>
      </c>
      <c r="P28" s="4">
        <v>126.1</v>
      </c>
      <c r="Q28" s="4">
        <v>130.69999999999999</v>
      </c>
      <c r="R28" s="4">
        <v>132.69999999999999</v>
      </c>
      <c r="S28" s="4">
        <v>149.69999999999999</v>
      </c>
      <c r="T28" s="4">
        <f t="shared" si="1"/>
        <v>1642.0000000000002</v>
      </c>
      <c r="U28" s="5">
        <f t="shared" si="2"/>
        <v>1.6420000000000001</v>
      </c>
      <c r="V28" s="6">
        <f t="shared" si="3"/>
        <v>281.18399999999997</v>
      </c>
      <c r="W28" s="6">
        <f t="shared" si="4"/>
        <v>259.08600000000001</v>
      </c>
      <c r="X28" s="6">
        <f t="shared" si="5"/>
        <v>273.52799999999996</v>
      </c>
      <c r="Y28" s="6">
        <f t="shared" si="6"/>
        <v>238.38</v>
      </c>
      <c r="Z28" s="6">
        <f t="shared" si="7"/>
        <v>221.328</v>
      </c>
      <c r="AA28" s="6">
        <f t="shared" si="8"/>
        <v>204.45</v>
      </c>
      <c r="AB28" s="6">
        <f t="shared" si="9"/>
        <v>218.37</v>
      </c>
      <c r="AC28" s="6">
        <f t="shared" si="10"/>
        <v>222.54600000000002</v>
      </c>
      <c r="AD28" s="6">
        <f t="shared" si="11"/>
        <v>219.41399999999999</v>
      </c>
      <c r="AE28" s="6">
        <f t="shared" si="12"/>
        <v>227.41799999999998</v>
      </c>
      <c r="AF28" s="6">
        <f t="shared" si="65"/>
        <v>230.89799999999997</v>
      </c>
      <c r="AG28" s="6">
        <f t="shared" si="66"/>
        <v>260.47799999999995</v>
      </c>
      <c r="AH28" s="4">
        <f t="shared" si="13"/>
        <v>2857.0800000000004</v>
      </c>
      <c r="AI28" s="5">
        <f t="shared" si="14"/>
        <v>2.8570800000000003</v>
      </c>
      <c r="AJ28" s="1"/>
      <c r="AK28" s="13">
        <f t="shared" si="15"/>
        <v>2857.0800000000004</v>
      </c>
      <c r="AL28" s="14">
        <f t="shared" si="67"/>
        <v>359.99208000000004</v>
      </c>
      <c r="AM28" s="15">
        <f t="shared" si="16"/>
        <v>2857.0525137431287</v>
      </c>
      <c r="AN28" s="14">
        <f t="shared" si="17"/>
        <v>359.98861673163424</v>
      </c>
      <c r="AO28" s="15">
        <f t="shared" si="18"/>
        <v>2857.0250274862574</v>
      </c>
      <c r="AP28" s="14">
        <f t="shared" si="19"/>
        <v>359.98515346326843</v>
      </c>
      <c r="AQ28" s="15">
        <f t="shared" si="20"/>
        <v>2856.9975412293857</v>
      </c>
      <c r="AR28" s="14">
        <f t="shared" si="21"/>
        <v>359.98169019490257</v>
      </c>
      <c r="AS28" s="15">
        <f t="shared" si="22"/>
        <v>2856.9700549725144</v>
      </c>
      <c r="AT28" s="14">
        <f t="shared" si="23"/>
        <v>359.97822692653682</v>
      </c>
      <c r="AU28" s="15">
        <f t="shared" si="68"/>
        <v>2856.9425687156427</v>
      </c>
      <c r="AV28" s="14">
        <f t="shared" si="24"/>
        <v>359.97476365817096</v>
      </c>
      <c r="AW28" s="15">
        <f t="shared" si="25"/>
        <v>2856.9150824587709</v>
      </c>
      <c r="AX28" s="14">
        <f t="shared" si="26"/>
        <v>359.97130038980515</v>
      </c>
      <c r="AY28" s="15">
        <f t="shared" si="27"/>
        <v>2856.8875962018997</v>
      </c>
      <c r="AZ28" s="14">
        <f t="shared" si="28"/>
        <v>359.96783712143935</v>
      </c>
      <c r="BA28" s="15">
        <f t="shared" si="29"/>
        <v>2856.8601099450279</v>
      </c>
      <c r="BB28" s="14">
        <f t="shared" si="30"/>
        <v>359.96437385307354</v>
      </c>
      <c r="BC28" s="15">
        <f t="shared" si="31"/>
        <v>2856.8326236881567</v>
      </c>
      <c r="BD28" s="14">
        <f t="shared" si="32"/>
        <v>359.96091058470773</v>
      </c>
      <c r="BE28" s="15">
        <f t="shared" si="33"/>
        <v>2856.8051374312849</v>
      </c>
      <c r="BF28" s="14">
        <f t="shared" si="34"/>
        <v>359.95744731634193</v>
      </c>
      <c r="BG28" s="15">
        <f t="shared" si="35"/>
        <v>2856.7776511744132</v>
      </c>
      <c r="BH28" s="14">
        <f t="shared" si="36"/>
        <v>359.95398404797606</v>
      </c>
      <c r="BI28" s="15">
        <f t="shared" si="37"/>
        <v>2856.750164917542</v>
      </c>
      <c r="BJ28" s="14">
        <f t="shared" si="38"/>
        <v>359.95052077961032</v>
      </c>
      <c r="BK28" s="15">
        <f t="shared" si="39"/>
        <v>2856.7226786606702</v>
      </c>
      <c r="BL28" s="14">
        <f t="shared" si="40"/>
        <v>359.94705751124445</v>
      </c>
      <c r="BM28" s="15">
        <f t="shared" si="41"/>
        <v>2856.695192403799</v>
      </c>
      <c r="BN28" s="14">
        <f t="shared" si="42"/>
        <v>359.94359424287865</v>
      </c>
      <c r="BO28" s="15">
        <f t="shared" si="43"/>
        <v>2856.6677061469272</v>
      </c>
      <c r="BP28" s="14">
        <f t="shared" si="44"/>
        <v>359.94013097451284</v>
      </c>
      <c r="BQ28" s="15">
        <f t="shared" si="45"/>
        <v>2856.6402198900555</v>
      </c>
      <c r="BR28" s="14">
        <f t="shared" si="46"/>
        <v>359.93666770614698</v>
      </c>
      <c r="BS28" s="15">
        <f t="shared" si="47"/>
        <v>2856.6127336331838</v>
      </c>
      <c r="BT28" s="14">
        <f t="shared" si="48"/>
        <v>359.93320443778117</v>
      </c>
      <c r="BU28" s="15">
        <f t="shared" si="49"/>
        <v>2856.5852473763121</v>
      </c>
      <c r="BV28" s="14">
        <f t="shared" si="50"/>
        <v>359.92974116941531</v>
      </c>
      <c r="BW28" s="15">
        <f t="shared" si="51"/>
        <v>2856.5577611194408</v>
      </c>
      <c r="BX28" s="14">
        <f t="shared" si="52"/>
        <v>359.92627790104956</v>
      </c>
      <c r="BY28" s="15">
        <f t="shared" si="53"/>
        <v>2856.5302748625691</v>
      </c>
      <c r="BZ28" s="14">
        <f t="shared" si="54"/>
        <v>359.9228146326837</v>
      </c>
      <c r="CA28" s="15">
        <f t="shared" si="55"/>
        <v>2856.5027886056973</v>
      </c>
      <c r="CB28" s="14">
        <f t="shared" si="56"/>
        <v>359.91935136431789</v>
      </c>
      <c r="CC28" s="15">
        <f t="shared" si="57"/>
        <v>2856.4753023488261</v>
      </c>
      <c r="CD28" s="14">
        <f t="shared" si="58"/>
        <v>359.91588809595208</v>
      </c>
      <c r="CE28" s="15">
        <f t="shared" si="59"/>
        <v>2856.4478160919543</v>
      </c>
      <c r="CF28" s="14">
        <f t="shared" si="60"/>
        <v>359.91242482758622</v>
      </c>
      <c r="CG28" s="15">
        <f t="shared" si="61"/>
        <v>2856.4203298350831</v>
      </c>
      <c r="CH28" s="14">
        <f t="shared" si="62"/>
        <v>359.90896155922047</v>
      </c>
      <c r="CJ28" s="25"/>
      <c r="CK28" s="33" t="s">
        <v>61</v>
      </c>
      <c r="CL28" s="28" t="s">
        <v>45</v>
      </c>
      <c r="CM28" s="29" t="s">
        <v>89</v>
      </c>
      <c r="CN28" s="29" t="s">
        <v>116</v>
      </c>
      <c r="CO28" s="24">
        <f t="shared" si="63"/>
        <v>71418.754122938539</v>
      </c>
      <c r="CP28" s="23">
        <f t="shared" si="64"/>
        <v>8998.7630194902558</v>
      </c>
    </row>
    <row r="29" spans="1:94" x14ac:dyDescent="0.25">
      <c r="A29" s="31"/>
      <c r="B29" s="2" t="s">
        <v>46</v>
      </c>
      <c r="C29" s="3" t="s">
        <v>90</v>
      </c>
      <c r="D29" s="3" t="s">
        <v>117</v>
      </c>
      <c r="E29" s="4">
        <v>1831.2</v>
      </c>
      <c r="F29" s="4" t="s">
        <v>139</v>
      </c>
      <c r="G29" s="4">
        <v>28.1</v>
      </c>
      <c r="H29" s="4">
        <v>162.30000000000001</v>
      </c>
      <c r="I29" s="4">
        <v>150.1</v>
      </c>
      <c r="J29" s="4">
        <v>159</v>
      </c>
      <c r="K29" s="4">
        <v>139.30000000000001</v>
      </c>
      <c r="L29" s="4">
        <v>129.30000000000001</v>
      </c>
      <c r="M29" s="4">
        <v>119.1</v>
      </c>
      <c r="N29" s="4">
        <v>127.1</v>
      </c>
      <c r="O29" s="4">
        <v>129.5</v>
      </c>
      <c r="P29" s="4">
        <v>127.9</v>
      </c>
      <c r="Q29" s="4">
        <v>132.19999999999999</v>
      </c>
      <c r="R29" s="4">
        <v>134.19999999999999</v>
      </c>
      <c r="S29" s="4">
        <v>150.69999999999999</v>
      </c>
      <c r="T29" s="4">
        <f t="shared" si="1"/>
        <v>1660.7000000000003</v>
      </c>
      <c r="U29" s="5">
        <f t="shared" si="2"/>
        <v>1.6607000000000003</v>
      </c>
      <c r="V29" s="6">
        <f t="shared" si="3"/>
        <v>282.40200000000004</v>
      </c>
      <c r="W29" s="6">
        <f t="shared" si="4"/>
        <v>261.17399999999998</v>
      </c>
      <c r="X29" s="6">
        <f t="shared" si="5"/>
        <v>276.66000000000003</v>
      </c>
      <c r="Y29" s="6">
        <f t="shared" si="6"/>
        <v>242.38200000000001</v>
      </c>
      <c r="Z29" s="6">
        <f t="shared" si="7"/>
        <v>224.98200000000003</v>
      </c>
      <c r="AA29" s="6">
        <f t="shared" si="8"/>
        <v>207.23399999999998</v>
      </c>
      <c r="AB29" s="6">
        <f t="shared" si="9"/>
        <v>221.154</v>
      </c>
      <c r="AC29" s="6">
        <f t="shared" si="10"/>
        <v>225.33</v>
      </c>
      <c r="AD29" s="6">
        <f t="shared" si="11"/>
        <v>222.54600000000002</v>
      </c>
      <c r="AE29" s="6">
        <f t="shared" si="12"/>
        <v>230.02799999999999</v>
      </c>
      <c r="AF29" s="6">
        <f t="shared" si="65"/>
        <v>233.50799999999998</v>
      </c>
      <c r="AG29" s="6">
        <f t="shared" si="66"/>
        <v>262.21799999999996</v>
      </c>
      <c r="AH29" s="4">
        <f t="shared" si="13"/>
        <v>2889.6179999999995</v>
      </c>
      <c r="AI29" s="5">
        <f t="shared" si="14"/>
        <v>2.8896179999999996</v>
      </c>
      <c r="AJ29" s="1"/>
      <c r="AK29" s="13">
        <f t="shared" si="15"/>
        <v>2889.6179999999995</v>
      </c>
      <c r="AL29" s="14">
        <f t="shared" si="67"/>
        <v>364.09186799999992</v>
      </c>
      <c r="AM29" s="15">
        <f t="shared" si="16"/>
        <v>2889.5905137431278</v>
      </c>
      <c r="AN29" s="14">
        <f t="shared" si="17"/>
        <v>364.08840473163411</v>
      </c>
      <c r="AO29" s="15">
        <f t="shared" si="18"/>
        <v>2889.5630274862565</v>
      </c>
      <c r="AP29" s="14">
        <f t="shared" si="19"/>
        <v>364.08494146326831</v>
      </c>
      <c r="AQ29" s="15">
        <f t="shared" si="20"/>
        <v>2889.5355412293848</v>
      </c>
      <c r="AR29" s="14">
        <f t="shared" si="21"/>
        <v>364.0814781949025</v>
      </c>
      <c r="AS29" s="15">
        <f t="shared" si="22"/>
        <v>2889.5080549725135</v>
      </c>
      <c r="AT29" s="14">
        <f t="shared" si="23"/>
        <v>364.0780149265367</v>
      </c>
      <c r="AU29" s="15">
        <f t="shared" si="68"/>
        <v>2889.4805687156418</v>
      </c>
      <c r="AV29" s="14">
        <f t="shared" si="24"/>
        <v>364.07455165817089</v>
      </c>
      <c r="AW29" s="15">
        <f t="shared" si="25"/>
        <v>2889.45308245877</v>
      </c>
      <c r="AX29" s="14">
        <f t="shared" si="26"/>
        <v>364.07108838980503</v>
      </c>
      <c r="AY29" s="15">
        <f t="shared" si="27"/>
        <v>2889.4255962018988</v>
      </c>
      <c r="AZ29" s="14">
        <f t="shared" si="28"/>
        <v>364.06762512143922</v>
      </c>
      <c r="BA29" s="15">
        <f t="shared" si="29"/>
        <v>2889.398109945027</v>
      </c>
      <c r="BB29" s="14">
        <f t="shared" si="30"/>
        <v>364.06416185307341</v>
      </c>
      <c r="BC29" s="15">
        <f t="shared" si="31"/>
        <v>2889.3706236881558</v>
      </c>
      <c r="BD29" s="14">
        <f t="shared" si="32"/>
        <v>364.06069858470761</v>
      </c>
      <c r="BE29" s="15">
        <f t="shared" si="33"/>
        <v>2889.343137431284</v>
      </c>
      <c r="BF29" s="14">
        <f t="shared" si="34"/>
        <v>364.0572353163418</v>
      </c>
      <c r="BG29" s="15">
        <f t="shared" si="35"/>
        <v>2889.3156511744123</v>
      </c>
      <c r="BH29" s="14">
        <f t="shared" si="36"/>
        <v>364.05377204797594</v>
      </c>
      <c r="BI29" s="15">
        <f t="shared" si="37"/>
        <v>2889.2881649175411</v>
      </c>
      <c r="BJ29" s="14">
        <f t="shared" si="38"/>
        <v>364.05030877961019</v>
      </c>
      <c r="BK29" s="15">
        <f t="shared" si="39"/>
        <v>2889.2606786606693</v>
      </c>
      <c r="BL29" s="14">
        <f t="shared" si="40"/>
        <v>364.04684551124433</v>
      </c>
      <c r="BM29" s="15">
        <f t="shared" si="41"/>
        <v>2889.2331924037981</v>
      </c>
      <c r="BN29" s="14">
        <f t="shared" si="42"/>
        <v>364.04338224287858</v>
      </c>
      <c r="BO29" s="15">
        <f t="shared" si="43"/>
        <v>2889.2057061469263</v>
      </c>
      <c r="BP29" s="14">
        <f t="shared" si="44"/>
        <v>364.03991897451272</v>
      </c>
      <c r="BQ29" s="15">
        <f t="shared" si="45"/>
        <v>2889.1782198900546</v>
      </c>
      <c r="BR29" s="14">
        <f t="shared" si="46"/>
        <v>364.03645570614691</v>
      </c>
      <c r="BS29" s="15">
        <f t="shared" si="47"/>
        <v>2889.1507336331829</v>
      </c>
      <c r="BT29" s="14">
        <f t="shared" si="48"/>
        <v>364.03299243778105</v>
      </c>
      <c r="BU29" s="15">
        <f t="shared" si="49"/>
        <v>2889.1232473763112</v>
      </c>
      <c r="BV29" s="14">
        <f t="shared" si="50"/>
        <v>364.02952916941518</v>
      </c>
      <c r="BW29" s="15">
        <f t="shared" si="51"/>
        <v>2889.0957611194399</v>
      </c>
      <c r="BX29" s="14">
        <f t="shared" si="52"/>
        <v>364.02606590104944</v>
      </c>
      <c r="BY29" s="15">
        <f t="shared" si="53"/>
        <v>2889.0682748625682</v>
      </c>
      <c r="BZ29" s="14">
        <f t="shared" si="54"/>
        <v>364.02260263268357</v>
      </c>
      <c r="CA29" s="15">
        <f t="shared" si="55"/>
        <v>2889.0407886056964</v>
      </c>
      <c r="CB29" s="14">
        <f t="shared" si="56"/>
        <v>364.01913936431777</v>
      </c>
      <c r="CC29" s="15">
        <f t="shared" si="57"/>
        <v>2889.0133023488252</v>
      </c>
      <c r="CD29" s="14">
        <f t="shared" si="58"/>
        <v>364.01567609595196</v>
      </c>
      <c r="CE29" s="15">
        <f t="shared" si="59"/>
        <v>2888.9858160919534</v>
      </c>
      <c r="CF29" s="14">
        <f t="shared" si="60"/>
        <v>364.01221282758615</v>
      </c>
      <c r="CG29" s="15">
        <f t="shared" si="61"/>
        <v>2888.9583298350822</v>
      </c>
      <c r="CH29" s="14">
        <f t="shared" si="62"/>
        <v>364.00874955922035</v>
      </c>
      <c r="CJ29" s="25"/>
      <c r="CK29" s="33"/>
      <c r="CL29" s="28" t="s">
        <v>46</v>
      </c>
      <c r="CM29" s="29" t="s">
        <v>90</v>
      </c>
      <c r="CN29" s="29" t="s">
        <v>117</v>
      </c>
      <c r="CO29" s="24">
        <f t="shared" si="63"/>
        <v>72232.204122938521</v>
      </c>
      <c r="CP29" s="23">
        <f t="shared" si="64"/>
        <v>9101.2577194902551</v>
      </c>
    </row>
    <row r="30" spans="1:94" x14ac:dyDescent="0.25">
      <c r="A30" s="31"/>
      <c r="B30" s="2" t="s">
        <v>47</v>
      </c>
      <c r="C30" s="3" t="s">
        <v>91</v>
      </c>
      <c r="D30" s="3" t="s">
        <v>118</v>
      </c>
      <c r="E30" s="4">
        <v>1815.5</v>
      </c>
      <c r="F30" s="4" t="s">
        <v>139</v>
      </c>
      <c r="G30" s="4">
        <v>28.3</v>
      </c>
      <c r="H30" s="4">
        <v>162</v>
      </c>
      <c r="I30" s="4">
        <v>149.69999999999999</v>
      </c>
      <c r="J30" s="4">
        <v>158.5</v>
      </c>
      <c r="K30" s="4">
        <v>138.4</v>
      </c>
      <c r="L30" s="4">
        <v>128.30000000000001</v>
      </c>
      <c r="M30" s="4">
        <v>118.4</v>
      </c>
      <c r="N30" s="4">
        <v>125.8</v>
      </c>
      <c r="O30" s="4">
        <v>127.9</v>
      </c>
      <c r="P30" s="4">
        <v>126.1</v>
      </c>
      <c r="Q30" s="4">
        <v>130.1</v>
      </c>
      <c r="R30" s="4">
        <v>132.5</v>
      </c>
      <c r="S30" s="4">
        <v>149.69999999999999</v>
      </c>
      <c r="T30" s="4">
        <f t="shared" si="1"/>
        <v>1647.3999999999999</v>
      </c>
      <c r="U30" s="5">
        <f t="shared" si="2"/>
        <v>1.6473999999999998</v>
      </c>
      <c r="V30" s="6">
        <f t="shared" si="3"/>
        <v>281.88</v>
      </c>
      <c r="W30" s="6">
        <f t="shared" si="4"/>
        <v>260.47799999999995</v>
      </c>
      <c r="X30" s="6">
        <f t="shared" si="5"/>
        <v>275.79000000000002</v>
      </c>
      <c r="Y30" s="6">
        <f t="shared" si="6"/>
        <v>240.816</v>
      </c>
      <c r="Z30" s="6">
        <f t="shared" si="7"/>
        <v>223.24200000000002</v>
      </c>
      <c r="AA30" s="6">
        <f t="shared" si="8"/>
        <v>206.01600000000002</v>
      </c>
      <c r="AB30" s="6">
        <f t="shared" si="9"/>
        <v>218.892</v>
      </c>
      <c r="AC30" s="6">
        <f t="shared" si="10"/>
        <v>222.54600000000002</v>
      </c>
      <c r="AD30" s="6">
        <f t="shared" si="11"/>
        <v>219.41399999999999</v>
      </c>
      <c r="AE30" s="6">
        <f t="shared" si="12"/>
        <v>226.374</v>
      </c>
      <c r="AF30" s="6">
        <f t="shared" si="65"/>
        <v>230.55</v>
      </c>
      <c r="AG30" s="6">
        <f t="shared" si="66"/>
        <v>260.47799999999995</v>
      </c>
      <c r="AH30" s="4">
        <f t="shared" si="13"/>
        <v>2866.4760000000001</v>
      </c>
      <c r="AI30" s="5">
        <f t="shared" si="14"/>
        <v>2.866476</v>
      </c>
      <c r="AJ30" s="1"/>
      <c r="AK30" s="13">
        <f t="shared" si="15"/>
        <v>2866.4760000000001</v>
      </c>
      <c r="AL30" s="14">
        <f t="shared" si="67"/>
        <v>361.17597599999999</v>
      </c>
      <c r="AM30" s="15">
        <f t="shared" si="16"/>
        <v>2866.4485137431284</v>
      </c>
      <c r="AN30" s="14">
        <f t="shared" si="17"/>
        <v>361.17251273163419</v>
      </c>
      <c r="AO30" s="15">
        <f t="shared" si="18"/>
        <v>2866.4210274862571</v>
      </c>
      <c r="AP30" s="14">
        <f t="shared" si="19"/>
        <v>361.16904946326838</v>
      </c>
      <c r="AQ30" s="15">
        <f t="shared" si="20"/>
        <v>2866.3935412293854</v>
      </c>
      <c r="AR30" s="14">
        <f t="shared" si="21"/>
        <v>361.16558619490257</v>
      </c>
      <c r="AS30" s="15">
        <f t="shared" si="22"/>
        <v>2866.3660549725137</v>
      </c>
      <c r="AT30" s="14">
        <f t="shared" si="23"/>
        <v>361.16212292653671</v>
      </c>
      <c r="AU30" s="15">
        <f t="shared" si="68"/>
        <v>2866.3385687156419</v>
      </c>
      <c r="AV30" s="14">
        <f t="shared" si="24"/>
        <v>361.1586596581709</v>
      </c>
      <c r="AW30" s="15">
        <f t="shared" si="25"/>
        <v>2866.3110824587702</v>
      </c>
      <c r="AX30" s="14">
        <f t="shared" si="26"/>
        <v>361.15519638980504</v>
      </c>
      <c r="AY30" s="15">
        <f t="shared" si="27"/>
        <v>2866.2835962018989</v>
      </c>
      <c r="AZ30" s="14">
        <f t="shared" si="28"/>
        <v>361.15173312143929</v>
      </c>
      <c r="BA30" s="15">
        <f t="shared" si="29"/>
        <v>2866.2561099450272</v>
      </c>
      <c r="BB30" s="14">
        <f t="shared" si="30"/>
        <v>361.14826985307343</v>
      </c>
      <c r="BC30" s="15">
        <f t="shared" si="31"/>
        <v>2866.2286236881559</v>
      </c>
      <c r="BD30" s="14">
        <f t="shared" si="32"/>
        <v>361.14480658470768</v>
      </c>
      <c r="BE30" s="15">
        <f t="shared" si="33"/>
        <v>2866.2011374312842</v>
      </c>
      <c r="BF30" s="14">
        <f t="shared" si="34"/>
        <v>361.14134331634182</v>
      </c>
      <c r="BG30" s="15">
        <f t="shared" si="35"/>
        <v>2866.1736511744125</v>
      </c>
      <c r="BH30" s="14">
        <f t="shared" si="36"/>
        <v>361.13788004797595</v>
      </c>
      <c r="BI30" s="15">
        <f t="shared" si="37"/>
        <v>2866.1461649175412</v>
      </c>
      <c r="BJ30" s="14">
        <f t="shared" si="38"/>
        <v>361.13441677961021</v>
      </c>
      <c r="BK30" s="15">
        <f t="shared" si="39"/>
        <v>2866.1186786606695</v>
      </c>
      <c r="BL30" s="14">
        <f t="shared" si="40"/>
        <v>361.13095351124434</v>
      </c>
      <c r="BM30" s="15">
        <f t="shared" si="41"/>
        <v>2866.0911924037982</v>
      </c>
      <c r="BN30" s="14">
        <f t="shared" si="42"/>
        <v>361.12749024287859</v>
      </c>
      <c r="BO30" s="15">
        <f t="shared" si="43"/>
        <v>2866.0637061469265</v>
      </c>
      <c r="BP30" s="14">
        <f t="shared" si="44"/>
        <v>361.12402697451273</v>
      </c>
      <c r="BQ30" s="15">
        <f t="shared" si="45"/>
        <v>2866.0362198900548</v>
      </c>
      <c r="BR30" s="14">
        <f t="shared" si="46"/>
        <v>361.12056370614692</v>
      </c>
      <c r="BS30" s="15">
        <f t="shared" si="47"/>
        <v>2866.0087336331835</v>
      </c>
      <c r="BT30" s="14">
        <f t="shared" si="48"/>
        <v>361.11710043778112</v>
      </c>
      <c r="BU30" s="15">
        <f t="shared" si="49"/>
        <v>2865.9812473763118</v>
      </c>
      <c r="BV30" s="14">
        <f t="shared" si="50"/>
        <v>361.11363716941531</v>
      </c>
      <c r="BW30" s="15">
        <f t="shared" si="51"/>
        <v>2865.9537611194405</v>
      </c>
      <c r="BX30" s="14">
        <f t="shared" si="52"/>
        <v>361.11017390104951</v>
      </c>
      <c r="BY30" s="15">
        <f t="shared" si="53"/>
        <v>2865.9262748625688</v>
      </c>
      <c r="BZ30" s="14">
        <f t="shared" si="54"/>
        <v>361.10671063268364</v>
      </c>
      <c r="CA30" s="15">
        <f t="shared" si="55"/>
        <v>2865.8987886056971</v>
      </c>
      <c r="CB30" s="14">
        <f t="shared" si="56"/>
        <v>361.10324736431784</v>
      </c>
      <c r="CC30" s="15">
        <f t="shared" si="57"/>
        <v>2865.8713023488258</v>
      </c>
      <c r="CD30" s="14">
        <f t="shared" si="58"/>
        <v>361.09978409595203</v>
      </c>
      <c r="CE30" s="15">
        <f t="shared" si="59"/>
        <v>2865.8438160919541</v>
      </c>
      <c r="CF30" s="14">
        <f t="shared" si="60"/>
        <v>361.09632082758623</v>
      </c>
      <c r="CG30" s="15">
        <f t="shared" si="61"/>
        <v>2865.8163298350823</v>
      </c>
      <c r="CH30" s="14">
        <f t="shared" si="62"/>
        <v>361.09285755922036</v>
      </c>
      <c r="CJ30" s="25"/>
      <c r="CK30" s="33"/>
      <c r="CL30" s="28" t="s">
        <v>47</v>
      </c>
      <c r="CM30" s="29" t="s">
        <v>91</v>
      </c>
      <c r="CN30" s="29" t="s">
        <v>118</v>
      </c>
      <c r="CO30" s="24">
        <f t="shared" si="63"/>
        <v>71653.654122938533</v>
      </c>
      <c r="CP30" s="23">
        <f t="shared" si="64"/>
        <v>9028.3604194902564</v>
      </c>
    </row>
    <row r="31" spans="1:94" x14ac:dyDescent="0.25">
      <c r="A31" s="31" t="s">
        <v>62</v>
      </c>
      <c r="B31" s="2" t="s">
        <v>48</v>
      </c>
      <c r="C31" s="3" t="s">
        <v>92</v>
      </c>
      <c r="D31" s="3" t="s">
        <v>119</v>
      </c>
      <c r="E31" s="4">
        <v>1222.0999999999999</v>
      </c>
      <c r="F31" s="4" t="s">
        <v>138</v>
      </c>
      <c r="G31" s="4">
        <v>20.399999999999999</v>
      </c>
      <c r="H31" s="4">
        <v>143.6</v>
      </c>
      <c r="I31" s="4">
        <v>131.5</v>
      </c>
      <c r="J31" s="4">
        <v>135.69999999999999</v>
      </c>
      <c r="K31" s="4">
        <v>107.7</v>
      </c>
      <c r="L31" s="4">
        <v>107.2</v>
      </c>
      <c r="M31" s="4">
        <v>102.9</v>
      </c>
      <c r="N31" s="4">
        <v>109.9</v>
      </c>
      <c r="O31" s="4">
        <v>109.9</v>
      </c>
      <c r="P31" s="4">
        <v>108</v>
      </c>
      <c r="Q31" s="4">
        <v>106.4</v>
      </c>
      <c r="R31" s="4">
        <v>104.9</v>
      </c>
      <c r="S31" s="4">
        <v>127.4</v>
      </c>
      <c r="T31" s="4">
        <f t="shared" si="1"/>
        <v>1395.1000000000004</v>
      </c>
      <c r="U31" s="5">
        <f t="shared" si="2"/>
        <v>1.3951000000000005</v>
      </c>
      <c r="V31" s="6">
        <f t="shared" si="3"/>
        <v>249.86399999999998</v>
      </c>
      <c r="W31" s="6">
        <f t="shared" si="4"/>
        <v>228.81</v>
      </c>
      <c r="X31" s="6">
        <f t="shared" si="5"/>
        <v>236.11799999999997</v>
      </c>
      <c r="Y31" s="6">
        <f t="shared" si="6"/>
        <v>187.398</v>
      </c>
      <c r="Z31" s="6">
        <f t="shared" si="7"/>
        <v>186.52799999999999</v>
      </c>
      <c r="AA31" s="6">
        <f t="shared" si="8"/>
        <v>179.04600000000002</v>
      </c>
      <c r="AB31" s="6">
        <f t="shared" si="9"/>
        <v>191.226</v>
      </c>
      <c r="AC31" s="6">
        <f t="shared" si="10"/>
        <v>191.226</v>
      </c>
      <c r="AD31" s="6">
        <f t="shared" si="11"/>
        <v>187.92</v>
      </c>
      <c r="AE31" s="6">
        <f t="shared" si="12"/>
        <v>185.136</v>
      </c>
      <c r="AF31" s="6">
        <f t="shared" si="65"/>
        <v>182.52600000000001</v>
      </c>
      <c r="AG31" s="6">
        <f t="shared" si="66"/>
        <v>221.67600000000002</v>
      </c>
      <c r="AH31" s="4">
        <f t="shared" si="13"/>
        <v>2427.4739999999997</v>
      </c>
      <c r="AI31" s="5">
        <f t="shared" si="14"/>
        <v>2.4274739999999997</v>
      </c>
      <c r="AJ31" s="1"/>
      <c r="AK31" s="13">
        <f t="shared" si="15"/>
        <v>2427.4739999999997</v>
      </c>
      <c r="AL31" s="14">
        <f t="shared" si="67"/>
        <v>305.86172399999998</v>
      </c>
      <c r="AM31" s="15">
        <f t="shared" si="16"/>
        <v>2427.446513743128</v>
      </c>
      <c r="AN31" s="14">
        <f t="shared" si="17"/>
        <v>305.85826073163412</v>
      </c>
      <c r="AO31" s="15">
        <f t="shared" si="18"/>
        <v>2427.4190274862567</v>
      </c>
      <c r="AP31" s="14">
        <f t="shared" si="19"/>
        <v>305.85479746326837</v>
      </c>
      <c r="AQ31" s="15">
        <f t="shared" si="20"/>
        <v>2427.391541229385</v>
      </c>
      <c r="AR31" s="14">
        <f t="shared" si="21"/>
        <v>305.85133419490251</v>
      </c>
      <c r="AS31" s="15">
        <f t="shared" si="22"/>
        <v>2427.3640549725137</v>
      </c>
      <c r="AT31" s="14">
        <f t="shared" si="23"/>
        <v>305.84787092653676</v>
      </c>
      <c r="AU31" s="15">
        <f t="shared" si="68"/>
        <v>2427.336568715642</v>
      </c>
      <c r="AV31" s="14">
        <f t="shared" si="24"/>
        <v>305.84440765817089</v>
      </c>
      <c r="AW31" s="15">
        <f t="shared" si="25"/>
        <v>2427.3090824587703</v>
      </c>
      <c r="AX31" s="14">
        <f t="shared" si="26"/>
        <v>305.84094438980503</v>
      </c>
      <c r="AY31" s="15">
        <f t="shared" si="27"/>
        <v>2427.281596201899</v>
      </c>
      <c r="AZ31" s="14">
        <f t="shared" si="28"/>
        <v>305.83748112143928</v>
      </c>
      <c r="BA31" s="15">
        <f t="shared" si="29"/>
        <v>2427.2541099450273</v>
      </c>
      <c r="BB31" s="14">
        <f t="shared" si="30"/>
        <v>305.83401785307342</v>
      </c>
      <c r="BC31" s="15">
        <f t="shared" si="31"/>
        <v>2427.2266236881555</v>
      </c>
      <c r="BD31" s="14">
        <f t="shared" si="32"/>
        <v>305.83055458470761</v>
      </c>
      <c r="BE31" s="15">
        <f t="shared" si="33"/>
        <v>2427.1991374312838</v>
      </c>
      <c r="BF31" s="14">
        <f t="shared" si="34"/>
        <v>305.82709131634175</v>
      </c>
      <c r="BG31" s="15">
        <f t="shared" si="35"/>
        <v>2427.1716511744121</v>
      </c>
      <c r="BH31" s="14">
        <f t="shared" si="36"/>
        <v>305.82362804797594</v>
      </c>
      <c r="BI31" s="15">
        <f t="shared" si="37"/>
        <v>2427.1441649175408</v>
      </c>
      <c r="BJ31" s="14">
        <f t="shared" si="38"/>
        <v>305.82016477961014</v>
      </c>
      <c r="BK31" s="15">
        <f t="shared" si="39"/>
        <v>2427.1166786606691</v>
      </c>
      <c r="BL31" s="14">
        <f t="shared" si="40"/>
        <v>305.81670151124433</v>
      </c>
      <c r="BM31" s="15">
        <f t="shared" si="41"/>
        <v>2427.0891924037978</v>
      </c>
      <c r="BN31" s="14">
        <f t="shared" si="42"/>
        <v>305.81323824287853</v>
      </c>
      <c r="BO31" s="15">
        <f t="shared" si="43"/>
        <v>2427.0617061469261</v>
      </c>
      <c r="BP31" s="14">
        <f t="shared" si="44"/>
        <v>305.80977497451266</v>
      </c>
      <c r="BQ31" s="15">
        <f t="shared" si="45"/>
        <v>2427.0342198900544</v>
      </c>
      <c r="BR31" s="14">
        <f t="shared" si="46"/>
        <v>305.80631170614686</v>
      </c>
      <c r="BS31" s="15">
        <f t="shared" si="47"/>
        <v>2427.0067336331831</v>
      </c>
      <c r="BT31" s="14">
        <f t="shared" si="48"/>
        <v>305.80284843778105</v>
      </c>
      <c r="BU31" s="15">
        <f t="shared" si="49"/>
        <v>2426.9792473763114</v>
      </c>
      <c r="BV31" s="14">
        <f t="shared" si="50"/>
        <v>305.79938516941525</v>
      </c>
      <c r="BW31" s="15">
        <f t="shared" si="51"/>
        <v>2426.9517611194401</v>
      </c>
      <c r="BX31" s="14">
        <f t="shared" si="52"/>
        <v>305.79592190104944</v>
      </c>
      <c r="BY31" s="15">
        <f t="shared" si="53"/>
        <v>2426.9242748625684</v>
      </c>
      <c r="BZ31" s="14">
        <f t="shared" si="54"/>
        <v>305.79245863268363</v>
      </c>
      <c r="CA31" s="15">
        <f t="shared" si="55"/>
        <v>2426.8967886056967</v>
      </c>
      <c r="CB31" s="14">
        <f t="shared" si="56"/>
        <v>305.78899536431777</v>
      </c>
      <c r="CC31" s="15">
        <f t="shared" si="57"/>
        <v>2426.8693023488254</v>
      </c>
      <c r="CD31" s="14">
        <f t="shared" si="58"/>
        <v>305.78553209595202</v>
      </c>
      <c r="CE31" s="15">
        <f t="shared" si="59"/>
        <v>2426.8418160919537</v>
      </c>
      <c r="CF31" s="14">
        <f t="shared" si="60"/>
        <v>305.78206882758616</v>
      </c>
      <c r="CG31" s="15">
        <f t="shared" si="61"/>
        <v>2426.8143298350824</v>
      </c>
      <c r="CH31" s="14">
        <f t="shared" si="62"/>
        <v>305.77860555922041</v>
      </c>
      <c r="CJ31" s="25"/>
      <c r="CK31" s="33" t="s">
        <v>62</v>
      </c>
      <c r="CL31" s="28" t="s">
        <v>48</v>
      </c>
      <c r="CM31" s="29" t="s">
        <v>92</v>
      </c>
      <c r="CN31" s="29" t="s">
        <v>119</v>
      </c>
      <c r="CO31" s="24">
        <f t="shared" si="63"/>
        <v>60678.604122938516</v>
      </c>
      <c r="CP31" s="23">
        <f t="shared" si="64"/>
        <v>7645.5041194902533</v>
      </c>
    </row>
    <row r="32" spans="1:94" x14ac:dyDescent="0.25">
      <c r="A32" s="31"/>
      <c r="B32" s="2" t="s">
        <v>49</v>
      </c>
      <c r="C32" s="3" t="s">
        <v>93</v>
      </c>
      <c r="D32" s="3" t="s">
        <v>120</v>
      </c>
      <c r="E32" s="4">
        <v>1830.6</v>
      </c>
      <c r="F32" s="4" t="s">
        <v>140</v>
      </c>
      <c r="G32" s="4">
        <v>27.7</v>
      </c>
      <c r="H32" s="4">
        <v>162.1</v>
      </c>
      <c r="I32" s="4">
        <v>151.6</v>
      </c>
      <c r="J32" s="4">
        <v>161.1</v>
      </c>
      <c r="K32" s="4">
        <v>139.80000000000001</v>
      </c>
      <c r="L32" s="4">
        <v>129.19999999999999</v>
      </c>
      <c r="M32" s="4">
        <v>120.3</v>
      </c>
      <c r="N32" s="4">
        <v>126.9</v>
      </c>
      <c r="O32" s="4">
        <v>129.30000000000001</v>
      </c>
      <c r="P32" s="4">
        <v>127.5</v>
      </c>
      <c r="Q32" s="4">
        <v>129.6</v>
      </c>
      <c r="R32" s="4">
        <v>130.1</v>
      </c>
      <c r="S32" s="4">
        <v>148.30000000000001</v>
      </c>
      <c r="T32" s="4">
        <f t="shared" si="1"/>
        <v>1655.7999999999997</v>
      </c>
      <c r="U32" s="5">
        <f t="shared" si="2"/>
        <v>1.6557999999999997</v>
      </c>
      <c r="V32" s="6">
        <f t="shared" si="3"/>
        <v>282.05399999999997</v>
      </c>
      <c r="W32" s="6">
        <f t="shared" si="4"/>
        <v>263.78399999999999</v>
      </c>
      <c r="X32" s="6">
        <f t="shared" si="5"/>
        <v>280.31399999999996</v>
      </c>
      <c r="Y32" s="6">
        <f t="shared" si="6"/>
        <v>243.25200000000001</v>
      </c>
      <c r="Z32" s="6">
        <f t="shared" si="7"/>
        <v>224.80799999999999</v>
      </c>
      <c r="AA32" s="6">
        <f t="shared" si="8"/>
        <v>209.322</v>
      </c>
      <c r="AB32" s="6">
        <f t="shared" si="9"/>
        <v>220.80600000000001</v>
      </c>
      <c r="AC32" s="6">
        <f t="shared" si="10"/>
        <v>224.98200000000003</v>
      </c>
      <c r="AD32" s="6">
        <f t="shared" si="11"/>
        <v>221.85</v>
      </c>
      <c r="AE32" s="6">
        <f t="shared" si="12"/>
        <v>225.50399999999999</v>
      </c>
      <c r="AF32" s="6">
        <f t="shared" si="65"/>
        <v>226.374</v>
      </c>
      <c r="AG32" s="6">
        <f t="shared" si="66"/>
        <v>258.04200000000003</v>
      </c>
      <c r="AH32" s="4">
        <f t="shared" si="13"/>
        <v>2881.0919999999996</v>
      </c>
      <c r="AI32" s="5">
        <f t="shared" si="14"/>
        <v>2.8810919999999998</v>
      </c>
      <c r="AJ32" s="1"/>
      <c r="AK32" s="13">
        <f t="shared" si="15"/>
        <v>2881.0919999999996</v>
      </c>
      <c r="AL32" s="14">
        <f t="shared" si="67"/>
        <v>363.01759199999998</v>
      </c>
      <c r="AM32" s="15">
        <f t="shared" si="16"/>
        <v>2881.0645137431279</v>
      </c>
      <c r="AN32" s="14">
        <f t="shared" si="17"/>
        <v>363.01412873163412</v>
      </c>
      <c r="AO32" s="15">
        <f t="shared" si="18"/>
        <v>2881.0370274862566</v>
      </c>
      <c r="AP32" s="14">
        <f t="shared" si="19"/>
        <v>363.01066546326837</v>
      </c>
      <c r="AQ32" s="15">
        <f t="shared" si="20"/>
        <v>2881.0095412293849</v>
      </c>
      <c r="AR32" s="14">
        <f t="shared" si="21"/>
        <v>363.0072021949025</v>
      </c>
      <c r="AS32" s="15">
        <f t="shared" si="22"/>
        <v>2880.9820549725137</v>
      </c>
      <c r="AT32" s="14">
        <f t="shared" si="23"/>
        <v>363.0037389265367</v>
      </c>
      <c r="AU32" s="15">
        <f t="shared" si="68"/>
        <v>2880.9545687156419</v>
      </c>
      <c r="AV32" s="14">
        <f t="shared" si="24"/>
        <v>363.00027565817089</v>
      </c>
      <c r="AW32" s="15">
        <f t="shared" si="25"/>
        <v>2880.9270824587702</v>
      </c>
      <c r="AX32" s="14">
        <f t="shared" si="26"/>
        <v>362.99681238980503</v>
      </c>
      <c r="AY32" s="15">
        <f t="shared" si="27"/>
        <v>2880.8995962018989</v>
      </c>
      <c r="AZ32" s="14">
        <f t="shared" si="28"/>
        <v>362.99334912143928</v>
      </c>
      <c r="BA32" s="15">
        <f t="shared" si="29"/>
        <v>2880.8721099450272</v>
      </c>
      <c r="BB32" s="14">
        <f t="shared" si="30"/>
        <v>362.98988585307342</v>
      </c>
      <c r="BC32" s="15">
        <f t="shared" si="31"/>
        <v>2880.8446236881559</v>
      </c>
      <c r="BD32" s="14">
        <f t="shared" si="32"/>
        <v>362.98642258470767</v>
      </c>
      <c r="BE32" s="15">
        <f t="shared" si="33"/>
        <v>2880.8171374312842</v>
      </c>
      <c r="BF32" s="14">
        <f t="shared" si="34"/>
        <v>362.98295931634181</v>
      </c>
      <c r="BG32" s="15">
        <f t="shared" si="35"/>
        <v>2880.7896511744125</v>
      </c>
      <c r="BH32" s="14">
        <f t="shared" si="36"/>
        <v>362.979496047976</v>
      </c>
      <c r="BI32" s="15">
        <f t="shared" si="37"/>
        <v>2880.7621649175412</v>
      </c>
      <c r="BJ32" s="14">
        <f t="shared" si="38"/>
        <v>362.97603277961019</v>
      </c>
      <c r="BK32" s="15">
        <f t="shared" si="39"/>
        <v>2880.7346786606695</v>
      </c>
      <c r="BL32" s="14">
        <f t="shared" si="40"/>
        <v>362.97256951124433</v>
      </c>
      <c r="BM32" s="15">
        <f t="shared" si="41"/>
        <v>2880.7071924037982</v>
      </c>
      <c r="BN32" s="14">
        <f t="shared" si="42"/>
        <v>362.96910624287858</v>
      </c>
      <c r="BO32" s="15">
        <f t="shared" si="43"/>
        <v>2880.6797061469265</v>
      </c>
      <c r="BP32" s="14">
        <f t="shared" si="44"/>
        <v>362.96564297451272</v>
      </c>
      <c r="BQ32" s="15">
        <f t="shared" si="45"/>
        <v>2880.6522198900548</v>
      </c>
      <c r="BR32" s="14">
        <f t="shared" si="46"/>
        <v>362.96217970614691</v>
      </c>
      <c r="BS32" s="15">
        <f t="shared" si="47"/>
        <v>2880.624733633183</v>
      </c>
      <c r="BT32" s="14">
        <f t="shared" si="48"/>
        <v>362.95871643778105</v>
      </c>
      <c r="BU32" s="15">
        <f t="shared" si="49"/>
        <v>2880.5972473763118</v>
      </c>
      <c r="BV32" s="14">
        <f t="shared" si="50"/>
        <v>362.9552531694153</v>
      </c>
      <c r="BW32" s="15">
        <f t="shared" si="51"/>
        <v>2880.56976111944</v>
      </c>
      <c r="BX32" s="14">
        <f t="shared" si="52"/>
        <v>362.95178990104944</v>
      </c>
      <c r="BY32" s="15">
        <f t="shared" si="53"/>
        <v>2880.5422748625683</v>
      </c>
      <c r="BZ32" s="14">
        <f t="shared" si="54"/>
        <v>362.94832663268363</v>
      </c>
      <c r="CA32" s="15">
        <f t="shared" si="55"/>
        <v>2880.5147886056966</v>
      </c>
      <c r="CB32" s="14">
        <f t="shared" si="56"/>
        <v>362.94486336431777</v>
      </c>
      <c r="CC32" s="15">
        <f t="shared" si="57"/>
        <v>2880.4873023488253</v>
      </c>
      <c r="CD32" s="14">
        <f t="shared" si="58"/>
        <v>362.94140009595202</v>
      </c>
      <c r="CE32" s="15">
        <f t="shared" si="59"/>
        <v>2880.4598160919536</v>
      </c>
      <c r="CF32" s="14">
        <f t="shared" si="60"/>
        <v>362.93793682758616</v>
      </c>
      <c r="CG32" s="15">
        <f t="shared" si="61"/>
        <v>2880.4323298350823</v>
      </c>
      <c r="CH32" s="14">
        <f t="shared" si="62"/>
        <v>362.93447355922035</v>
      </c>
      <c r="CJ32" s="25"/>
      <c r="CK32" s="33"/>
      <c r="CL32" s="28" t="s">
        <v>49</v>
      </c>
      <c r="CM32" s="29" t="s">
        <v>93</v>
      </c>
      <c r="CN32" s="29" t="s">
        <v>120</v>
      </c>
      <c r="CO32" s="24">
        <f t="shared" si="63"/>
        <v>72019.054122938527</v>
      </c>
      <c r="CP32" s="23">
        <f t="shared" si="64"/>
        <v>9074.4008194902544</v>
      </c>
    </row>
    <row r="33" spans="1:94" ht="15" customHeight="1" x14ac:dyDescent="0.25">
      <c r="A33" s="31"/>
      <c r="B33" s="2" t="s">
        <v>50</v>
      </c>
      <c r="C33" s="3" t="s">
        <v>94</v>
      </c>
      <c r="D33" s="3" t="s">
        <v>121</v>
      </c>
      <c r="E33" s="4">
        <v>1167</v>
      </c>
      <c r="F33" s="4" t="s">
        <v>138</v>
      </c>
      <c r="G33" s="4">
        <v>24.8</v>
      </c>
      <c r="H33" s="4">
        <v>138.6</v>
      </c>
      <c r="I33" s="4">
        <v>130</v>
      </c>
      <c r="J33" s="4">
        <v>134</v>
      </c>
      <c r="K33" s="4">
        <v>106.3</v>
      </c>
      <c r="L33" s="4">
        <v>102.5</v>
      </c>
      <c r="M33" s="4">
        <v>98</v>
      </c>
      <c r="N33" s="4">
        <v>104.3</v>
      </c>
      <c r="O33" s="4">
        <v>104.6</v>
      </c>
      <c r="P33" s="4">
        <v>102.9</v>
      </c>
      <c r="Q33" s="4">
        <v>102</v>
      </c>
      <c r="R33" s="4">
        <v>100.7</v>
      </c>
      <c r="S33" s="4">
        <v>122</v>
      </c>
      <c r="T33" s="4">
        <f t="shared" si="1"/>
        <v>1345.9</v>
      </c>
      <c r="U33" s="5">
        <f t="shared" si="2"/>
        <v>1.3459000000000001</v>
      </c>
      <c r="V33" s="6">
        <f t="shared" si="3"/>
        <v>241.16399999999999</v>
      </c>
      <c r="W33" s="6">
        <f t="shared" si="4"/>
        <v>226.2</v>
      </c>
      <c r="X33" s="6">
        <f t="shared" si="5"/>
        <v>233.16</v>
      </c>
      <c r="Y33" s="6">
        <f t="shared" si="6"/>
        <v>184.96199999999999</v>
      </c>
      <c r="Z33" s="6">
        <f t="shared" si="7"/>
        <v>178.35</v>
      </c>
      <c r="AA33" s="6">
        <f t="shared" si="8"/>
        <v>170.52</v>
      </c>
      <c r="AB33" s="6">
        <f t="shared" si="9"/>
        <v>181.482</v>
      </c>
      <c r="AC33" s="6">
        <f t="shared" si="10"/>
        <v>182.00399999999999</v>
      </c>
      <c r="AD33" s="6">
        <f t="shared" si="11"/>
        <v>179.04600000000002</v>
      </c>
      <c r="AE33" s="6">
        <f t="shared" si="12"/>
        <v>177.48</v>
      </c>
      <c r="AF33" s="6">
        <f t="shared" si="65"/>
        <v>175.21800000000002</v>
      </c>
      <c r="AG33" s="6">
        <f t="shared" si="66"/>
        <v>212.28</v>
      </c>
      <c r="AH33" s="4">
        <f t="shared" si="13"/>
        <v>2341.866</v>
      </c>
      <c r="AI33" s="5">
        <f t="shared" si="14"/>
        <v>2.341866</v>
      </c>
      <c r="AJ33" s="1"/>
      <c r="AK33" s="13">
        <f t="shared" si="15"/>
        <v>2341.866</v>
      </c>
      <c r="AL33" s="14">
        <f t="shared" si="67"/>
        <v>295.07511599999998</v>
      </c>
      <c r="AM33" s="15">
        <f t="shared" si="16"/>
        <v>2341.8385137431283</v>
      </c>
      <c r="AN33" s="14">
        <f t="shared" si="17"/>
        <v>295.07165273163417</v>
      </c>
      <c r="AO33" s="15">
        <f t="shared" si="18"/>
        <v>2341.811027486257</v>
      </c>
      <c r="AP33" s="14">
        <f t="shared" si="19"/>
        <v>295.06818946326837</v>
      </c>
      <c r="AQ33" s="15">
        <f t="shared" si="20"/>
        <v>2341.7835412293853</v>
      </c>
      <c r="AR33" s="14">
        <f t="shared" si="21"/>
        <v>295.06472619490256</v>
      </c>
      <c r="AS33" s="15">
        <f t="shared" si="22"/>
        <v>2341.756054972514</v>
      </c>
      <c r="AT33" s="14">
        <f t="shared" si="23"/>
        <v>295.06126292653676</v>
      </c>
      <c r="AU33" s="15">
        <f t="shared" si="68"/>
        <v>2341.7285687156423</v>
      </c>
      <c r="AV33" s="14">
        <f t="shared" si="24"/>
        <v>295.05779965817095</v>
      </c>
      <c r="AW33" s="15">
        <f t="shared" si="25"/>
        <v>2341.7010824587705</v>
      </c>
      <c r="AX33" s="14">
        <f t="shared" si="26"/>
        <v>295.05433638980509</v>
      </c>
      <c r="AY33" s="15">
        <f t="shared" si="27"/>
        <v>2341.6735962018993</v>
      </c>
      <c r="AZ33" s="14">
        <f t="shared" si="28"/>
        <v>295.05087312143934</v>
      </c>
      <c r="BA33" s="15">
        <f t="shared" si="29"/>
        <v>2341.6461099450275</v>
      </c>
      <c r="BB33" s="14">
        <f t="shared" si="30"/>
        <v>295.04740985307348</v>
      </c>
      <c r="BC33" s="15">
        <f t="shared" si="31"/>
        <v>2341.6186236881558</v>
      </c>
      <c r="BD33" s="14">
        <f t="shared" si="32"/>
        <v>295.04394658470761</v>
      </c>
      <c r="BE33" s="15">
        <f t="shared" si="33"/>
        <v>2341.5911374312841</v>
      </c>
      <c r="BF33" s="14">
        <f t="shared" si="34"/>
        <v>295.04048331634181</v>
      </c>
      <c r="BG33" s="15">
        <f t="shared" si="35"/>
        <v>2341.5636511744128</v>
      </c>
      <c r="BH33" s="14">
        <f t="shared" si="36"/>
        <v>295.037020047976</v>
      </c>
      <c r="BI33" s="15">
        <f t="shared" si="37"/>
        <v>2341.5361649175411</v>
      </c>
      <c r="BJ33" s="14">
        <f t="shared" si="38"/>
        <v>295.03355677961019</v>
      </c>
      <c r="BK33" s="15">
        <f t="shared" si="39"/>
        <v>2341.5086786606694</v>
      </c>
      <c r="BL33" s="14">
        <f t="shared" si="40"/>
        <v>295.03009351124433</v>
      </c>
      <c r="BM33" s="15">
        <f t="shared" si="41"/>
        <v>2341.4811924037981</v>
      </c>
      <c r="BN33" s="14">
        <f t="shared" si="42"/>
        <v>295.02663024287858</v>
      </c>
      <c r="BO33" s="15">
        <f t="shared" si="43"/>
        <v>2341.4537061469264</v>
      </c>
      <c r="BP33" s="14">
        <f t="shared" si="44"/>
        <v>295.02316697451272</v>
      </c>
      <c r="BQ33" s="15">
        <f t="shared" si="45"/>
        <v>2341.4262198900547</v>
      </c>
      <c r="BR33" s="14">
        <f t="shared" si="46"/>
        <v>295.01970370614691</v>
      </c>
      <c r="BS33" s="15">
        <f t="shared" si="47"/>
        <v>2341.3987336331834</v>
      </c>
      <c r="BT33" s="14">
        <f t="shared" si="48"/>
        <v>295.01624043778111</v>
      </c>
      <c r="BU33" s="15">
        <f t="shared" si="49"/>
        <v>2341.3712473763117</v>
      </c>
      <c r="BV33" s="14">
        <f t="shared" si="50"/>
        <v>295.01277716941524</v>
      </c>
      <c r="BW33" s="15">
        <f t="shared" si="51"/>
        <v>2341.3437611194404</v>
      </c>
      <c r="BX33" s="14">
        <f t="shared" si="52"/>
        <v>295.0093139010495</v>
      </c>
      <c r="BY33" s="15">
        <f t="shared" si="53"/>
        <v>2341.3162748625687</v>
      </c>
      <c r="BZ33" s="14">
        <f t="shared" si="54"/>
        <v>295.00585063268363</v>
      </c>
      <c r="CA33" s="15">
        <f t="shared" si="55"/>
        <v>2341.2887886056969</v>
      </c>
      <c r="CB33" s="14">
        <f t="shared" si="56"/>
        <v>295.00238736431783</v>
      </c>
      <c r="CC33" s="15">
        <f t="shared" si="57"/>
        <v>2341.2613023488257</v>
      </c>
      <c r="CD33" s="14">
        <f t="shared" si="58"/>
        <v>294.99892409595202</v>
      </c>
      <c r="CE33" s="15">
        <f t="shared" si="59"/>
        <v>2341.2338160919539</v>
      </c>
      <c r="CF33" s="14">
        <f t="shared" si="60"/>
        <v>294.99546082758621</v>
      </c>
      <c r="CG33" s="15">
        <f t="shared" si="61"/>
        <v>2341.2063298350827</v>
      </c>
      <c r="CH33" s="14">
        <f t="shared" si="62"/>
        <v>294.99199755922041</v>
      </c>
      <c r="CJ33" s="25"/>
      <c r="CK33" s="33"/>
      <c r="CL33" s="28" t="s">
        <v>50</v>
      </c>
      <c r="CM33" s="29" t="s">
        <v>94</v>
      </c>
      <c r="CN33" s="29" t="s">
        <v>121</v>
      </c>
      <c r="CO33" s="24">
        <f t="shared" si="63"/>
        <v>58538.404122938533</v>
      </c>
      <c r="CP33" s="23">
        <f t="shared" si="64"/>
        <v>7375.8389194902547</v>
      </c>
    </row>
    <row r="34" spans="1:94" ht="15" customHeight="1" x14ac:dyDescent="0.25">
      <c r="A34" s="31" t="s">
        <v>63</v>
      </c>
      <c r="B34" s="2" t="s">
        <v>51</v>
      </c>
      <c r="C34" s="3" t="s">
        <v>95</v>
      </c>
      <c r="D34" s="3" t="s">
        <v>122</v>
      </c>
      <c r="E34" s="4">
        <v>1571.2</v>
      </c>
      <c r="F34" s="4" t="s">
        <v>138</v>
      </c>
      <c r="G34" s="4">
        <v>30.9</v>
      </c>
      <c r="H34" s="4">
        <v>151.80000000000001</v>
      </c>
      <c r="I34" s="4">
        <v>138.19999999999999</v>
      </c>
      <c r="J34" s="4">
        <v>143.1</v>
      </c>
      <c r="K34" s="4">
        <v>122.1</v>
      </c>
      <c r="L34" s="4">
        <v>117.1</v>
      </c>
      <c r="M34" s="4">
        <v>109.9</v>
      </c>
      <c r="N34" s="4">
        <v>117.1</v>
      </c>
      <c r="O34" s="4">
        <v>119.2</v>
      </c>
      <c r="P34" s="4">
        <v>116.5</v>
      </c>
      <c r="Q34" s="4">
        <v>118.1</v>
      </c>
      <c r="R34" s="4">
        <v>119.9</v>
      </c>
      <c r="S34" s="4">
        <v>138.80000000000001</v>
      </c>
      <c r="T34" s="4">
        <f t="shared" si="1"/>
        <v>1511.8</v>
      </c>
      <c r="U34" s="5">
        <f t="shared" si="2"/>
        <v>1.5118</v>
      </c>
      <c r="V34" s="6">
        <f t="shared" si="3"/>
        <v>264.13200000000001</v>
      </c>
      <c r="W34" s="6">
        <f t="shared" si="4"/>
        <v>240.46799999999999</v>
      </c>
      <c r="X34" s="6">
        <f t="shared" si="5"/>
        <v>248.994</v>
      </c>
      <c r="Y34" s="6">
        <f t="shared" si="6"/>
        <v>212.45399999999998</v>
      </c>
      <c r="Z34" s="6">
        <f t="shared" si="7"/>
        <v>203.75399999999999</v>
      </c>
      <c r="AA34" s="6">
        <f t="shared" si="8"/>
        <v>191.226</v>
      </c>
      <c r="AB34" s="6">
        <f t="shared" si="9"/>
        <v>203.75399999999999</v>
      </c>
      <c r="AC34" s="6">
        <f t="shared" si="10"/>
        <v>207.40800000000002</v>
      </c>
      <c r="AD34" s="6">
        <f t="shared" si="11"/>
        <v>202.71</v>
      </c>
      <c r="AE34" s="6">
        <f t="shared" si="12"/>
        <v>205.494</v>
      </c>
      <c r="AF34" s="6">
        <f t="shared" si="65"/>
        <v>208.626</v>
      </c>
      <c r="AG34" s="6">
        <f t="shared" si="66"/>
        <v>241.51200000000003</v>
      </c>
      <c r="AH34" s="4">
        <f t="shared" si="13"/>
        <v>2630.5320000000002</v>
      </c>
      <c r="AI34" s="5">
        <f t="shared" si="14"/>
        <v>2.6305320000000001</v>
      </c>
      <c r="AJ34" s="1"/>
      <c r="AK34" s="13">
        <f t="shared" si="15"/>
        <v>2630.5320000000002</v>
      </c>
      <c r="AL34" s="14">
        <f t="shared" si="67"/>
        <v>331.44703200000004</v>
      </c>
      <c r="AM34" s="15">
        <f t="shared" si="16"/>
        <v>2630.5045137431284</v>
      </c>
      <c r="AN34" s="14">
        <f t="shared" si="17"/>
        <v>331.44356873163417</v>
      </c>
      <c r="AO34" s="15">
        <f t="shared" si="18"/>
        <v>2630.4770274862572</v>
      </c>
      <c r="AP34" s="14">
        <f t="shared" si="19"/>
        <v>331.44010546326842</v>
      </c>
      <c r="AQ34" s="15">
        <f t="shared" si="20"/>
        <v>2630.4495412293854</v>
      </c>
      <c r="AR34" s="14">
        <f t="shared" si="21"/>
        <v>331.43664219490256</v>
      </c>
      <c r="AS34" s="15">
        <f t="shared" si="22"/>
        <v>2630.4220549725142</v>
      </c>
      <c r="AT34" s="14">
        <f t="shared" si="23"/>
        <v>331.43317892653681</v>
      </c>
      <c r="AU34" s="15">
        <f t="shared" si="68"/>
        <v>2630.3945687156424</v>
      </c>
      <c r="AV34" s="14">
        <f t="shared" si="24"/>
        <v>331.42971565817095</v>
      </c>
      <c r="AW34" s="15">
        <f t="shared" si="25"/>
        <v>2630.3670824587707</v>
      </c>
      <c r="AX34" s="14">
        <f t="shared" si="26"/>
        <v>331.42625238980509</v>
      </c>
      <c r="AY34" s="15">
        <f t="shared" si="27"/>
        <v>2630.3395962018994</v>
      </c>
      <c r="AZ34" s="14">
        <f t="shared" si="28"/>
        <v>331.42278912143934</v>
      </c>
      <c r="BA34" s="15">
        <f t="shared" si="29"/>
        <v>2630.3121099450277</v>
      </c>
      <c r="BB34" s="14">
        <f t="shared" si="30"/>
        <v>331.41932585307347</v>
      </c>
      <c r="BC34" s="15">
        <f t="shared" si="31"/>
        <v>2630.284623688156</v>
      </c>
      <c r="BD34" s="14">
        <f t="shared" si="32"/>
        <v>331.41586258470767</v>
      </c>
      <c r="BE34" s="15">
        <f t="shared" si="33"/>
        <v>2630.2571374312843</v>
      </c>
      <c r="BF34" s="14">
        <f t="shared" si="34"/>
        <v>331.4123993163418</v>
      </c>
      <c r="BG34" s="15">
        <f t="shared" si="35"/>
        <v>2630.2296511744125</v>
      </c>
      <c r="BH34" s="14">
        <f t="shared" si="36"/>
        <v>331.408936047976</v>
      </c>
      <c r="BI34" s="15">
        <f t="shared" si="37"/>
        <v>2630.2021649175413</v>
      </c>
      <c r="BJ34" s="14">
        <f t="shared" si="38"/>
        <v>331.40547277961019</v>
      </c>
      <c r="BK34" s="15">
        <f t="shared" si="39"/>
        <v>2630.1746786606695</v>
      </c>
      <c r="BL34" s="14">
        <f t="shared" si="40"/>
        <v>331.40200951124439</v>
      </c>
      <c r="BM34" s="15">
        <f t="shared" si="41"/>
        <v>2630.1471924037983</v>
      </c>
      <c r="BN34" s="14">
        <f t="shared" si="42"/>
        <v>331.39854624287858</v>
      </c>
      <c r="BO34" s="15">
        <f t="shared" si="43"/>
        <v>2630.1197061469265</v>
      </c>
      <c r="BP34" s="14">
        <f t="shared" si="44"/>
        <v>331.39508297451277</v>
      </c>
      <c r="BQ34" s="15">
        <f t="shared" si="45"/>
        <v>2630.0922198900548</v>
      </c>
      <c r="BR34" s="14">
        <f t="shared" si="46"/>
        <v>331.39161970614691</v>
      </c>
      <c r="BS34" s="15">
        <f t="shared" si="47"/>
        <v>2630.0647336331836</v>
      </c>
      <c r="BT34" s="14">
        <f t="shared" si="48"/>
        <v>331.38815643778111</v>
      </c>
      <c r="BU34" s="15">
        <f t="shared" si="49"/>
        <v>2630.0372473763118</v>
      </c>
      <c r="BV34" s="14">
        <f t="shared" si="50"/>
        <v>331.3846931694153</v>
      </c>
      <c r="BW34" s="15">
        <f t="shared" si="51"/>
        <v>2630.0097611194406</v>
      </c>
      <c r="BX34" s="14">
        <f t="shared" si="52"/>
        <v>331.38122990104949</v>
      </c>
      <c r="BY34" s="15">
        <f t="shared" si="53"/>
        <v>2629.9822748625688</v>
      </c>
      <c r="BZ34" s="14">
        <f t="shared" si="54"/>
        <v>331.37776663268369</v>
      </c>
      <c r="CA34" s="15">
        <f t="shared" si="55"/>
        <v>2629.9547886056971</v>
      </c>
      <c r="CB34" s="14">
        <f t="shared" si="56"/>
        <v>331.37430336431783</v>
      </c>
      <c r="CC34" s="15">
        <f t="shared" si="57"/>
        <v>2629.9273023488258</v>
      </c>
      <c r="CD34" s="14">
        <f t="shared" si="58"/>
        <v>331.37084009595208</v>
      </c>
      <c r="CE34" s="15">
        <f t="shared" si="59"/>
        <v>2629.8998160919541</v>
      </c>
      <c r="CF34" s="14">
        <f t="shared" si="60"/>
        <v>331.36737682758621</v>
      </c>
      <c r="CG34" s="15">
        <f t="shared" si="61"/>
        <v>2629.8723298350828</v>
      </c>
      <c r="CH34" s="14">
        <f t="shared" si="62"/>
        <v>331.36391355922046</v>
      </c>
      <c r="CJ34" s="25"/>
      <c r="CK34" s="33" t="s">
        <v>63</v>
      </c>
      <c r="CL34" s="28" t="s">
        <v>51</v>
      </c>
      <c r="CM34" s="29" t="s">
        <v>95</v>
      </c>
      <c r="CN34" s="29" t="s">
        <v>122</v>
      </c>
      <c r="CO34" s="24">
        <f t="shared" si="63"/>
        <v>65755.054122938527</v>
      </c>
      <c r="CP34" s="23">
        <f t="shared" si="64"/>
        <v>8285.1368194902552</v>
      </c>
    </row>
    <row r="35" spans="1:94" x14ac:dyDescent="0.25">
      <c r="A35" s="31"/>
      <c r="B35" s="2" t="s">
        <v>52</v>
      </c>
      <c r="C35" s="3" t="s">
        <v>96</v>
      </c>
      <c r="D35" s="3" t="s">
        <v>123</v>
      </c>
      <c r="E35" s="4">
        <v>1723.3</v>
      </c>
      <c r="F35" s="4" t="s">
        <v>139</v>
      </c>
      <c r="G35" s="4">
        <v>27.8</v>
      </c>
      <c r="H35" s="4">
        <v>160.6</v>
      </c>
      <c r="I35" s="4">
        <v>148</v>
      </c>
      <c r="J35" s="4">
        <v>154</v>
      </c>
      <c r="K35" s="4">
        <v>132.30000000000001</v>
      </c>
      <c r="L35" s="4">
        <v>125.3</v>
      </c>
      <c r="M35" s="4">
        <v>117.6</v>
      </c>
      <c r="N35" s="4">
        <v>127</v>
      </c>
      <c r="O35" s="4">
        <v>128.6</v>
      </c>
      <c r="P35" s="4">
        <v>126.8</v>
      </c>
      <c r="Q35" s="4">
        <v>131.30000000000001</v>
      </c>
      <c r="R35" s="4">
        <v>130.1</v>
      </c>
      <c r="S35" s="4">
        <v>148</v>
      </c>
      <c r="T35" s="4">
        <f t="shared" si="1"/>
        <v>1629.6</v>
      </c>
      <c r="U35" s="5">
        <f t="shared" si="2"/>
        <v>1.6295999999999999</v>
      </c>
      <c r="V35" s="6">
        <f t="shared" si="3"/>
        <v>279.44400000000002</v>
      </c>
      <c r="W35" s="6">
        <f t="shared" si="4"/>
        <v>257.52</v>
      </c>
      <c r="X35" s="6">
        <f t="shared" si="5"/>
        <v>267.95999999999998</v>
      </c>
      <c r="Y35" s="6">
        <f t="shared" si="6"/>
        <v>230.20200000000003</v>
      </c>
      <c r="Z35" s="6">
        <f t="shared" si="7"/>
        <v>218.02199999999999</v>
      </c>
      <c r="AA35" s="6">
        <f t="shared" si="8"/>
        <v>204.624</v>
      </c>
      <c r="AB35" s="6">
        <f t="shared" si="9"/>
        <v>220.98</v>
      </c>
      <c r="AC35" s="6">
        <f t="shared" si="10"/>
        <v>223.76399999999998</v>
      </c>
      <c r="AD35" s="6">
        <f t="shared" si="11"/>
        <v>220.63200000000001</v>
      </c>
      <c r="AE35" s="6">
        <f t="shared" si="12"/>
        <v>228.46200000000002</v>
      </c>
      <c r="AF35" s="6">
        <f t="shared" si="65"/>
        <v>226.374</v>
      </c>
      <c r="AG35" s="6">
        <f t="shared" si="66"/>
        <v>257.52</v>
      </c>
      <c r="AH35" s="4">
        <f t="shared" si="13"/>
        <v>2835.5039999999995</v>
      </c>
      <c r="AI35" s="5">
        <f t="shared" si="14"/>
        <v>2.8355039999999994</v>
      </c>
      <c r="AJ35" s="1"/>
      <c r="AK35" s="13">
        <f t="shared" si="15"/>
        <v>2835.5039999999995</v>
      </c>
      <c r="AL35" s="14">
        <f t="shared" si="67"/>
        <v>357.27350399999995</v>
      </c>
      <c r="AM35" s="15">
        <f t="shared" si="16"/>
        <v>2835.4765137431277</v>
      </c>
      <c r="AN35" s="14">
        <f t="shared" si="17"/>
        <v>357.27004073163408</v>
      </c>
      <c r="AO35" s="15">
        <f t="shared" si="18"/>
        <v>2835.4490274862565</v>
      </c>
      <c r="AP35" s="14">
        <f t="shared" si="19"/>
        <v>357.26657746326833</v>
      </c>
      <c r="AQ35" s="15">
        <f t="shared" si="20"/>
        <v>2835.4215412293847</v>
      </c>
      <c r="AR35" s="14">
        <f t="shared" si="21"/>
        <v>357.26311419490247</v>
      </c>
      <c r="AS35" s="15">
        <f t="shared" si="22"/>
        <v>2835.3940549725135</v>
      </c>
      <c r="AT35" s="14">
        <f t="shared" si="23"/>
        <v>357.25965092653672</v>
      </c>
      <c r="AU35" s="15">
        <f t="shared" si="68"/>
        <v>2835.3665687156417</v>
      </c>
      <c r="AV35" s="14">
        <f t="shared" si="24"/>
        <v>357.25618765817086</v>
      </c>
      <c r="AW35" s="15">
        <f t="shared" si="25"/>
        <v>2835.33908245877</v>
      </c>
      <c r="AX35" s="14">
        <f t="shared" si="26"/>
        <v>357.252724389805</v>
      </c>
      <c r="AY35" s="15">
        <f t="shared" si="27"/>
        <v>2835.3115962018987</v>
      </c>
      <c r="AZ35" s="14">
        <f t="shared" si="28"/>
        <v>357.24926112143925</v>
      </c>
      <c r="BA35" s="15">
        <f t="shared" si="29"/>
        <v>2835.284109945027</v>
      </c>
      <c r="BB35" s="14">
        <f t="shared" si="30"/>
        <v>357.24579785307338</v>
      </c>
      <c r="BC35" s="15">
        <f t="shared" si="31"/>
        <v>2835.2566236881557</v>
      </c>
      <c r="BD35" s="14">
        <f t="shared" si="32"/>
        <v>357.24233458470763</v>
      </c>
      <c r="BE35" s="15">
        <f t="shared" si="33"/>
        <v>2835.229137431284</v>
      </c>
      <c r="BF35" s="14">
        <f t="shared" si="34"/>
        <v>357.23887131634177</v>
      </c>
      <c r="BG35" s="15">
        <f t="shared" si="35"/>
        <v>2835.2016511744123</v>
      </c>
      <c r="BH35" s="14">
        <f t="shared" si="36"/>
        <v>357.23540804797597</v>
      </c>
      <c r="BI35" s="15">
        <f t="shared" si="37"/>
        <v>2835.174164917541</v>
      </c>
      <c r="BJ35" s="14">
        <f t="shared" si="38"/>
        <v>357.23194477961016</v>
      </c>
      <c r="BK35" s="15">
        <f t="shared" si="39"/>
        <v>2835.1466786606693</v>
      </c>
      <c r="BL35" s="14">
        <f t="shared" si="40"/>
        <v>357.22848151124435</v>
      </c>
      <c r="BM35" s="15">
        <f t="shared" si="41"/>
        <v>2835.119192403798</v>
      </c>
      <c r="BN35" s="14">
        <f t="shared" si="42"/>
        <v>357.22501824287855</v>
      </c>
      <c r="BO35" s="15">
        <f t="shared" si="43"/>
        <v>2835.0917061469263</v>
      </c>
      <c r="BP35" s="14">
        <f t="shared" si="44"/>
        <v>357.22155497451274</v>
      </c>
      <c r="BQ35" s="15">
        <f t="shared" si="45"/>
        <v>2835.0642198900546</v>
      </c>
      <c r="BR35" s="14">
        <f t="shared" si="46"/>
        <v>357.21809170614688</v>
      </c>
      <c r="BS35" s="15">
        <f t="shared" si="47"/>
        <v>2835.0367336331833</v>
      </c>
      <c r="BT35" s="14">
        <f t="shared" si="48"/>
        <v>357.21462843778107</v>
      </c>
      <c r="BU35" s="15">
        <f t="shared" si="49"/>
        <v>2835.0092473763116</v>
      </c>
      <c r="BV35" s="14">
        <f t="shared" si="50"/>
        <v>357.21116516941527</v>
      </c>
      <c r="BW35" s="15">
        <f t="shared" si="51"/>
        <v>2834.9817611194399</v>
      </c>
      <c r="BX35" s="14">
        <f t="shared" si="52"/>
        <v>357.2077019010494</v>
      </c>
      <c r="BY35" s="15">
        <f t="shared" si="53"/>
        <v>2834.9542748625681</v>
      </c>
      <c r="BZ35" s="14">
        <f t="shared" si="54"/>
        <v>357.2042386326836</v>
      </c>
      <c r="CA35" s="15">
        <f t="shared" si="55"/>
        <v>2834.9267886056964</v>
      </c>
      <c r="CB35" s="14">
        <f t="shared" si="56"/>
        <v>357.20077536431774</v>
      </c>
      <c r="CC35" s="15">
        <f t="shared" si="57"/>
        <v>2834.8993023488251</v>
      </c>
      <c r="CD35" s="14">
        <f t="shared" si="58"/>
        <v>357.19731209595199</v>
      </c>
      <c r="CE35" s="15">
        <f t="shared" si="59"/>
        <v>2834.8718160919534</v>
      </c>
      <c r="CF35" s="14">
        <f t="shared" si="60"/>
        <v>357.19384882758612</v>
      </c>
      <c r="CG35" s="15">
        <f t="shared" si="61"/>
        <v>2834.8443298350821</v>
      </c>
      <c r="CH35" s="14">
        <f t="shared" si="62"/>
        <v>357.19038555922037</v>
      </c>
      <c r="CJ35" s="25"/>
      <c r="CK35" s="33"/>
      <c r="CL35" s="28" t="s">
        <v>52</v>
      </c>
      <c r="CM35" s="29" t="s">
        <v>96</v>
      </c>
      <c r="CN35" s="29" t="s">
        <v>123</v>
      </c>
      <c r="CO35" s="24">
        <f t="shared" si="63"/>
        <v>70879.354122938516</v>
      </c>
      <c r="CP35" s="23">
        <f t="shared" si="64"/>
        <v>8930.7986194902551</v>
      </c>
    </row>
    <row r="36" spans="1:94" x14ac:dyDescent="0.25">
      <c r="A36" s="31"/>
      <c r="B36" s="2" t="s">
        <v>53</v>
      </c>
      <c r="C36" s="3" t="s">
        <v>97</v>
      </c>
      <c r="D36" s="3" t="s">
        <v>124</v>
      </c>
      <c r="E36" s="4">
        <v>1663.8</v>
      </c>
      <c r="F36" s="4" t="s">
        <v>138</v>
      </c>
      <c r="G36" s="4">
        <v>30.6</v>
      </c>
      <c r="H36" s="4">
        <v>153.80000000000001</v>
      </c>
      <c r="I36" s="4">
        <v>140.80000000000001</v>
      </c>
      <c r="J36" s="4">
        <v>145.19999999999999</v>
      </c>
      <c r="K36" s="4">
        <v>125.1</v>
      </c>
      <c r="L36" s="4">
        <v>121.7</v>
      </c>
      <c r="M36" s="4">
        <v>115</v>
      </c>
      <c r="N36" s="4">
        <v>122</v>
      </c>
      <c r="O36" s="4">
        <v>124.5</v>
      </c>
      <c r="P36" s="4">
        <v>122.3</v>
      </c>
      <c r="Q36" s="4">
        <v>126</v>
      </c>
      <c r="R36" s="4">
        <v>124.9</v>
      </c>
      <c r="S36" s="4">
        <v>142.1</v>
      </c>
      <c r="T36" s="4">
        <f t="shared" si="1"/>
        <v>1563.3999999999999</v>
      </c>
      <c r="U36" s="5">
        <f t="shared" si="2"/>
        <v>1.5633999999999999</v>
      </c>
      <c r="V36" s="6">
        <f t="shared" si="3"/>
        <v>267.61200000000002</v>
      </c>
      <c r="W36" s="6">
        <f t="shared" si="4"/>
        <v>244.99200000000002</v>
      </c>
      <c r="X36" s="6">
        <f t="shared" si="5"/>
        <v>252.64799999999997</v>
      </c>
      <c r="Y36" s="6">
        <f t="shared" si="6"/>
        <v>217.67399999999998</v>
      </c>
      <c r="Z36" s="6">
        <f t="shared" si="7"/>
        <v>211.75800000000001</v>
      </c>
      <c r="AA36" s="6">
        <f t="shared" si="8"/>
        <v>200.1</v>
      </c>
      <c r="AB36" s="6">
        <f t="shared" si="9"/>
        <v>212.28</v>
      </c>
      <c r="AC36" s="6">
        <f t="shared" si="10"/>
        <v>216.63</v>
      </c>
      <c r="AD36" s="6">
        <f t="shared" si="11"/>
        <v>212.80199999999999</v>
      </c>
      <c r="AE36" s="6">
        <f t="shared" si="12"/>
        <v>219.24</v>
      </c>
      <c r="AF36" s="6">
        <f t="shared" si="65"/>
        <v>217.32600000000002</v>
      </c>
      <c r="AG36" s="6">
        <f t="shared" si="66"/>
        <v>247.25399999999999</v>
      </c>
      <c r="AH36" s="4">
        <f t="shared" si="13"/>
        <v>2720.3159999999998</v>
      </c>
      <c r="AI36" s="5">
        <f t="shared" si="14"/>
        <v>2.720316</v>
      </c>
      <c r="AJ36" s="1"/>
      <c r="AK36" s="13">
        <f t="shared" si="15"/>
        <v>2720.3159999999998</v>
      </c>
      <c r="AL36" s="14">
        <f t="shared" si="67"/>
        <v>342.759816</v>
      </c>
      <c r="AM36" s="15">
        <f t="shared" si="16"/>
        <v>2720.2885137431281</v>
      </c>
      <c r="AN36" s="14">
        <f t="shared" si="17"/>
        <v>342.75635273163414</v>
      </c>
      <c r="AO36" s="15">
        <f t="shared" si="18"/>
        <v>2720.2610274862568</v>
      </c>
      <c r="AP36" s="14">
        <f t="shared" si="19"/>
        <v>342.75288946326833</v>
      </c>
      <c r="AQ36" s="15">
        <f t="shared" si="20"/>
        <v>2720.2335412293851</v>
      </c>
      <c r="AR36" s="14">
        <f t="shared" si="21"/>
        <v>342.74942619490253</v>
      </c>
      <c r="AS36" s="15">
        <f t="shared" si="22"/>
        <v>2720.2060549725134</v>
      </c>
      <c r="AT36" s="14">
        <f t="shared" si="23"/>
        <v>342.74596292653666</v>
      </c>
      <c r="AU36" s="15">
        <f t="shared" si="68"/>
        <v>2720.1785687156416</v>
      </c>
      <c r="AV36" s="14">
        <f t="shared" si="24"/>
        <v>342.74249965817086</v>
      </c>
      <c r="AW36" s="15">
        <f t="shared" si="25"/>
        <v>2720.1510824587699</v>
      </c>
      <c r="AX36" s="14">
        <f t="shared" si="26"/>
        <v>342.73903638980499</v>
      </c>
      <c r="AY36" s="15">
        <f t="shared" si="27"/>
        <v>2720.1235962018986</v>
      </c>
      <c r="AZ36" s="14">
        <f t="shared" si="28"/>
        <v>342.73557312143924</v>
      </c>
      <c r="BA36" s="15">
        <f t="shared" si="29"/>
        <v>2720.0961099450269</v>
      </c>
      <c r="BB36" s="14">
        <f t="shared" si="30"/>
        <v>342.73210985307338</v>
      </c>
      <c r="BC36" s="15">
        <f t="shared" si="31"/>
        <v>2720.0686236881556</v>
      </c>
      <c r="BD36" s="14">
        <f t="shared" si="32"/>
        <v>342.72864658470763</v>
      </c>
      <c r="BE36" s="15">
        <f t="shared" si="33"/>
        <v>2720.0411374312839</v>
      </c>
      <c r="BF36" s="14">
        <f t="shared" si="34"/>
        <v>342.72518331634177</v>
      </c>
      <c r="BG36" s="15">
        <f t="shared" si="35"/>
        <v>2720.0136511744122</v>
      </c>
      <c r="BH36" s="14">
        <f t="shared" si="36"/>
        <v>342.72172004797596</v>
      </c>
      <c r="BI36" s="15">
        <f t="shared" si="37"/>
        <v>2719.9861649175409</v>
      </c>
      <c r="BJ36" s="14">
        <f t="shared" si="38"/>
        <v>342.71825677961016</v>
      </c>
      <c r="BK36" s="15">
        <f t="shared" si="39"/>
        <v>2719.9586786606692</v>
      </c>
      <c r="BL36" s="14">
        <f t="shared" si="40"/>
        <v>342.7147935112443</v>
      </c>
      <c r="BM36" s="15">
        <f t="shared" si="41"/>
        <v>2719.9311924037979</v>
      </c>
      <c r="BN36" s="14">
        <f t="shared" si="42"/>
        <v>342.71133024287855</v>
      </c>
      <c r="BO36" s="15">
        <f t="shared" si="43"/>
        <v>2719.9037061469262</v>
      </c>
      <c r="BP36" s="14">
        <f t="shared" si="44"/>
        <v>342.70786697451268</v>
      </c>
      <c r="BQ36" s="15">
        <f t="shared" si="45"/>
        <v>2719.8762198900545</v>
      </c>
      <c r="BR36" s="14">
        <f t="shared" si="46"/>
        <v>342.70440370614688</v>
      </c>
      <c r="BS36" s="15">
        <f t="shared" si="47"/>
        <v>2719.8487336331832</v>
      </c>
      <c r="BT36" s="14">
        <f t="shared" si="48"/>
        <v>342.70094043778107</v>
      </c>
      <c r="BU36" s="15">
        <f t="shared" si="49"/>
        <v>2719.8212473763115</v>
      </c>
      <c r="BV36" s="14">
        <f t="shared" si="50"/>
        <v>342.69747716941527</v>
      </c>
      <c r="BW36" s="15">
        <f t="shared" si="51"/>
        <v>2719.7937611194402</v>
      </c>
      <c r="BX36" s="14">
        <f t="shared" si="52"/>
        <v>342.69401390104946</v>
      </c>
      <c r="BY36" s="15">
        <f t="shared" si="53"/>
        <v>2719.7662748625685</v>
      </c>
      <c r="BZ36" s="14">
        <f t="shared" si="54"/>
        <v>342.69055063268365</v>
      </c>
      <c r="CA36" s="15">
        <f t="shared" si="55"/>
        <v>2719.7387886056968</v>
      </c>
      <c r="CB36" s="14">
        <f t="shared" si="56"/>
        <v>342.68708736431779</v>
      </c>
      <c r="CC36" s="15">
        <f t="shared" si="57"/>
        <v>2719.7113023488255</v>
      </c>
      <c r="CD36" s="14">
        <f t="shared" si="58"/>
        <v>342.68362409595204</v>
      </c>
      <c r="CE36" s="15">
        <f t="shared" si="59"/>
        <v>2719.6838160919538</v>
      </c>
      <c r="CF36" s="14">
        <f t="shared" si="60"/>
        <v>342.68016082758618</v>
      </c>
      <c r="CG36" s="15">
        <f t="shared" si="61"/>
        <v>2719.656329835082</v>
      </c>
      <c r="CH36" s="14">
        <f t="shared" si="62"/>
        <v>342.67669755922032</v>
      </c>
      <c r="CJ36" s="25"/>
      <c r="CK36" s="33"/>
      <c r="CL36" s="28" t="s">
        <v>53</v>
      </c>
      <c r="CM36" s="29" t="s">
        <v>97</v>
      </c>
      <c r="CN36" s="29" t="s">
        <v>124</v>
      </c>
      <c r="CO36" s="24">
        <f t="shared" si="63"/>
        <v>67999.654122938518</v>
      </c>
      <c r="CP36" s="23">
        <f t="shared" si="64"/>
        <v>8567.9564194902523</v>
      </c>
    </row>
    <row r="37" spans="1:94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37"/>
      <c r="AJ37" s="37"/>
      <c r="AK37" s="37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J37" s="25"/>
      <c r="CM37" s="1"/>
      <c r="CN37" s="1"/>
    </row>
    <row r="38" spans="1:94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35" t="s">
        <v>146</v>
      </c>
      <c r="AJ38" s="35"/>
      <c r="AK38" s="35"/>
      <c r="AL38" s="12">
        <f>SUM(AL4:AL36)</f>
        <v>11598.485976</v>
      </c>
      <c r="AM38" s="15"/>
      <c r="AN38" s="12">
        <f>SUM(AN4:AN36)</f>
        <v>11598.372318143931</v>
      </c>
      <c r="AO38" s="15"/>
      <c r="AP38" s="12">
        <f>SUM(AP4:AP36)</f>
        <v>11598.25803028786</v>
      </c>
      <c r="AQ38" s="15"/>
      <c r="AR38" s="12">
        <f t="shared" ref="AR38:CH38" si="69">SUM(AR4:AR36)</f>
        <v>11598.143742431785</v>
      </c>
      <c r="AS38" s="15"/>
      <c r="AT38" s="12">
        <f t="shared" si="69"/>
        <v>11598.029454575711</v>
      </c>
      <c r="AU38" s="15"/>
      <c r="AV38" s="12">
        <f t="shared" si="69"/>
        <v>11597.915166719638</v>
      </c>
      <c r="AW38" s="15"/>
      <c r="AX38" s="12">
        <f t="shared" si="69"/>
        <v>11597.800878863567</v>
      </c>
      <c r="AY38" s="15"/>
      <c r="AZ38" s="12">
        <f t="shared" si="69"/>
        <v>11597.686591007499</v>
      </c>
      <c r="BA38" s="15"/>
      <c r="BB38" s="12">
        <f t="shared" si="69"/>
        <v>11597.572303151426</v>
      </c>
      <c r="BC38" s="15"/>
      <c r="BD38" s="12">
        <f t="shared" si="69"/>
        <v>11597.458015295353</v>
      </c>
      <c r="BE38" s="15"/>
      <c r="BF38" s="12">
        <f t="shared" si="69"/>
        <v>11597.343727439278</v>
      </c>
      <c r="BG38" s="15"/>
      <c r="BH38" s="12">
        <f t="shared" si="69"/>
        <v>11597.229439583205</v>
      </c>
      <c r="BI38" s="15"/>
      <c r="BJ38" s="12">
        <f t="shared" si="69"/>
        <v>11597.115151727136</v>
      </c>
      <c r="BK38" s="15"/>
      <c r="BL38" s="12">
        <f t="shared" si="69"/>
        <v>11597.000863871068</v>
      </c>
      <c r="BM38" s="15"/>
      <c r="BN38" s="12">
        <f t="shared" si="69"/>
        <v>11596.886576014995</v>
      </c>
      <c r="BO38" s="15"/>
      <c r="BP38" s="12">
        <f t="shared" si="69"/>
        <v>11596.77228815892</v>
      </c>
      <c r="BQ38" s="15"/>
      <c r="BR38" s="12">
        <f t="shared" si="69"/>
        <v>11596.658000302847</v>
      </c>
      <c r="BS38" s="15"/>
      <c r="BT38" s="12">
        <f t="shared" si="69"/>
        <v>11596.543712446773</v>
      </c>
      <c r="BU38" s="15"/>
      <c r="BV38" s="12">
        <f t="shared" si="69"/>
        <v>11596.429424590702</v>
      </c>
      <c r="BW38" s="15"/>
      <c r="BX38" s="12">
        <f t="shared" si="69"/>
        <v>11596.315136734635</v>
      </c>
      <c r="BY38" s="15"/>
      <c r="BZ38" s="12">
        <f t="shared" si="69"/>
        <v>11596.200848878563</v>
      </c>
      <c r="CA38" s="15"/>
      <c r="CB38" s="12">
        <f t="shared" si="69"/>
        <v>11596.086561022488</v>
      </c>
      <c r="CC38" s="15"/>
      <c r="CD38" s="12">
        <f t="shared" si="69"/>
        <v>11595.972273166415</v>
      </c>
      <c r="CE38" s="15"/>
      <c r="CF38" s="12">
        <f t="shared" si="69"/>
        <v>11595.857985310344</v>
      </c>
      <c r="CG38" s="15"/>
      <c r="CH38" s="12">
        <f t="shared" si="69"/>
        <v>11595.743697454271</v>
      </c>
      <c r="CM38" s="1"/>
      <c r="CN38" s="1"/>
    </row>
    <row r="39" spans="1:94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94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35" t="s">
        <v>145</v>
      </c>
      <c r="AJ40" s="35"/>
      <c r="AK40" s="35"/>
      <c r="AL40" s="12">
        <f>SUM(AL38,AN38,AP38,AR38,AT38)</f>
        <v>57991.289521439285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94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94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35" t="s">
        <v>147</v>
      </c>
      <c r="AJ42" s="35"/>
      <c r="AK42" s="35"/>
      <c r="AL42" s="12">
        <f>SUM(AL40,AV38,AX38,AZ38,BB38,BD38)</f>
        <v>115979.72247647676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94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94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35" t="s">
        <v>148</v>
      </c>
      <c r="AJ44" s="35"/>
      <c r="AK44" s="35"/>
      <c r="AL44" s="12">
        <f>SUM(AL42,BF38,BH38,BJ38,BL38,BN38)</f>
        <v>173965.29823511245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94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1:94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35" t="s">
        <v>149</v>
      </c>
      <c r="AJ46" s="35"/>
      <c r="AK46" s="35"/>
      <c r="AL46" s="12">
        <f>SUM(AL44,BP38,BR38,BT38,BV38,BX38)</f>
        <v>231948.01679734632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8" spans="1:94" x14ac:dyDescent="0.25">
      <c r="AI48" s="35" t="s">
        <v>150</v>
      </c>
      <c r="AJ48" s="35"/>
      <c r="AK48" s="35"/>
      <c r="AL48" s="16">
        <f>SUM(AL46,BZ38,CB38,CD38,CF38,CH38)</f>
        <v>289927.87816317839</v>
      </c>
    </row>
  </sheetData>
  <mergeCells count="58">
    <mergeCell ref="CK4:CK6"/>
    <mergeCell ref="CK7:CK9"/>
    <mergeCell ref="CK10:CK12"/>
    <mergeCell ref="CK13:CK15"/>
    <mergeCell ref="CK16:CK18"/>
    <mergeCell ref="CK19:CK21"/>
    <mergeCell ref="CK22:CK24"/>
    <mergeCell ref="CK25:CK27"/>
    <mergeCell ref="CK28:CK30"/>
    <mergeCell ref="CK31:CK33"/>
    <mergeCell ref="CK34:CK36"/>
    <mergeCell ref="CO2:CP2"/>
    <mergeCell ref="AI46:AK46"/>
    <mergeCell ref="AI48:AK48"/>
    <mergeCell ref="AJ1:CH1"/>
    <mergeCell ref="AI37:AK37"/>
    <mergeCell ref="AI38:AK38"/>
    <mergeCell ref="AI40:AK40"/>
    <mergeCell ref="AI42:AK42"/>
    <mergeCell ref="AI44:AK44"/>
    <mergeCell ref="AK2:AL2"/>
    <mergeCell ref="AM2:AN2"/>
    <mergeCell ref="AO2:AP2"/>
    <mergeCell ref="AQ2:AR2"/>
    <mergeCell ref="AS2:AT2"/>
    <mergeCell ref="AU2:AV2"/>
    <mergeCell ref="AW2:AX2"/>
    <mergeCell ref="AY2:AZ2"/>
    <mergeCell ref="H2:S2"/>
    <mergeCell ref="V2:AG2"/>
    <mergeCell ref="A22:A24"/>
    <mergeCell ref="A25:A27"/>
    <mergeCell ref="A28:A30"/>
    <mergeCell ref="A31:A33"/>
    <mergeCell ref="A34:A36"/>
    <mergeCell ref="A4:A6"/>
    <mergeCell ref="A7:A9"/>
    <mergeCell ref="A10:A12"/>
    <mergeCell ref="A13:A15"/>
    <mergeCell ref="A16:A18"/>
    <mergeCell ref="A19:A21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CE2:CF2"/>
    <mergeCell ref="CG2:CH2"/>
    <mergeCell ref="BU2:BV2"/>
    <mergeCell ref="BW2:BX2"/>
    <mergeCell ref="BY2:BZ2"/>
    <mergeCell ref="CA2:CB2"/>
    <mergeCell ref="CC2:CD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94abf3-1e95-4019-a88b-cc135dd9f7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0F759981AD9944A3ED707122696650" ma:contentTypeVersion="13" ma:contentTypeDescription="Crear nuevo documento." ma:contentTypeScope="" ma:versionID="eaedfa8f8431536a446d7303a8b4f9bd">
  <xsd:schema xmlns:xsd="http://www.w3.org/2001/XMLSchema" xmlns:xs="http://www.w3.org/2001/XMLSchema" xmlns:p="http://schemas.microsoft.com/office/2006/metadata/properties" xmlns:ns3="aa94abf3-1e95-4019-a88b-cc135dd9f7e7" xmlns:ns4="0c6f7cf9-b650-434c-8a64-b3adaa8a42a2" targetNamespace="http://schemas.microsoft.com/office/2006/metadata/properties" ma:root="true" ma:fieldsID="0e030fd298299331b6339ee7ffee8f0b" ns3:_="" ns4:_="">
    <xsd:import namespace="aa94abf3-1e95-4019-a88b-cc135dd9f7e7"/>
    <xsd:import namespace="0c6f7cf9-b650-434c-8a64-b3adaa8a42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CR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94abf3-1e95-4019-a88b-cc135dd9f7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f7cf9-b650-434c-8a64-b3adaa8a42a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C18BE-A2E7-467E-8BD1-95EE8A9DF52C}">
  <ds:schemaRefs>
    <ds:schemaRef ds:uri="0c6f7cf9-b650-434c-8a64-b3adaa8a42a2"/>
    <ds:schemaRef ds:uri="http://schemas.microsoft.com/office/2006/metadata/properties"/>
    <ds:schemaRef ds:uri="http://purl.org/dc/elements/1.1/"/>
    <ds:schemaRef ds:uri="aa94abf3-1e95-4019-a88b-cc135dd9f7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649DE-29EF-4E05-80B7-B1B3028F65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AE00B5-EC6F-4B0D-89D6-71C255702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94abf3-1e95-4019-a88b-cc135dd9f7e7"/>
    <ds:schemaRef ds:uri="0c6f7cf9-b650-434c-8a64-b3adaa8a42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2023-08-04T19:55:19Z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0x010100570F759981AD9944A3ED707122696650</vt:lpwstr>
  </property>
</Properties>
</file>