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alki/Desktop/Hippo-DAI-Lab/PyRICE/model/inputdata/"/>
    </mc:Choice>
  </mc:AlternateContent>
  <xr:revisionPtr revIDLastSave="0" documentId="13_ncr:1_{C268FE8A-88A2-754A-BD0F-9110995FFF83}" xr6:coauthVersionLast="47" xr6:coauthVersionMax="47" xr10:uidLastSave="{00000000-0000-0000-0000-000000000000}"/>
  <bookViews>
    <workbookView xWindow="0" yWindow="500" windowWidth="31440" windowHeight="20720" xr2:uid="{8584D9A5-B3B3-43A1-AA6D-D76DD6B43199}"/>
  </bookViews>
  <sheets>
    <sheet name="Blad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3" i="1" l="1"/>
  <c r="C163" i="1"/>
  <c r="M163" i="1" s="1"/>
  <c r="B163" i="1"/>
  <c r="K162" i="1"/>
  <c r="H162" i="1"/>
  <c r="G162" i="1"/>
  <c r="D162" i="1"/>
  <c r="C162" i="1"/>
  <c r="F162" i="1" s="1"/>
  <c r="B162" i="1"/>
  <c r="K161" i="1"/>
  <c r="J161" i="1"/>
  <c r="F161" i="1"/>
  <c r="D161" i="1"/>
  <c r="C161" i="1"/>
  <c r="I161" i="1" s="1"/>
  <c r="B161" i="1"/>
  <c r="D160" i="1"/>
  <c r="I160" i="1" s="1"/>
  <c r="C160" i="1"/>
  <c r="L160" i="1" s="1"/>
  <c r="B160" i="1"/>
  <c r="I159" i="1"/>
  <c r="H159" i="1"/>
  <c r="D159" i="1"/>
  <c r="C159" i="1"/>
  <c r="G159" i="1" s="1"/>
  <c r="B159" i="1"/>
  <c r="K158" i="1"/>
  <c r="D158" i="1"/>
  <c r="H147" i="1" s="1"/>
  <c r="L120" i="1" s="1"/>
  <c r="L52" i="1" s="1"/>
  <c r="C158" i="1"/>
  <c r="J158" i="1" s="1"/>
  <c r="B158" i="1"/>
  <c r="H145" i="1" s="1"/>
  <c r="K157" i="1"/>
  <c r="J157" i="1"/>
  <c r="H157" i="1"/>
  <c r="G157" i="1"/>
  <c r="F157" i="1"/>
  <c r="D157" i="1"/>
  <c r="C157" i="1"/>
  <c r="M157" i="1" s="1"/>
  <c r="B157" i="1"/>
  <c r="J156" i="1"/>
  <c r="I156" i="1"/>
  <c r="D156" i="1"/>
  <c r="H156" i="1" s="1"/>
  <c r="C156" i="1"/>
  <c r="L156" i="1" s="1"/>
  <c r="B156" i="1"/>
  <c r="F145" i="1" s="1"/>
  <c r="D155" i="1"/>
  <c r="C155" i="1"/>
  <c r="K155" i="1" s="1"/>
  <c r="B155" i="1"/>
  <c r="K154" i="1"/>
  <c r="I154" i="1"/>
  <c r="H154" i="1"/>
  <c r="G154" i="1"/>
  <c r="D154" i="1"/>
  <c r="C154" i="1"/>
  <c r="F154" i="1" s="1"/>
  <c r="B154" i="1"/>
  <c r="K153" i="1"/>
  <c r="J153" i="1"/>
  <c r="F153" i="1"/>
  <c r="D153" i="1"/>
  <c r="C153" i="1"/>
  <c r="I153" i="1" s="1"/>
  <c r="B153" i="1"/>
  <c r="D152" i="1"/>
  <c r="L152" i="1" s="1"/>
  <c r="C152" i="1"/>
  <c r="B152" i="1"/>
  <c r="D151" i="1"/>
  <c r="C151" i="1"/>
  <c r="B151" i="1"/>
  <c r="D150" i="1"/>
  <c r="C150" i="1"/>
  <c r="M147" i="1"/>
  <c r="Q120" i="1" s="1"/>
  <c r="Q52" i="1" s="1"/>
  <c r="L147" i="1"/>
  <c r="K147" i="1"/>
  <c r="I147" i="1"/>
  <c r="G147" i="1"/>
  <c r="K120" i="1" s="1"/>
  <c r="K52" i="1" s="1"/>
  <c r="F147" i="1"/>
  <c r="J120" i="1" s="1"/>
  <c r="J52" i="1" s="1"/>
  <c r="E147" i="1"/>
  <c r="I120" i="1" s="1"/>
  <c r="I52" i="1" s="1"/>
  <c r="D147" i="1"/>
  <c r="C147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K146" i="1"/>
  <c r="O119" i="1" s="1"/>
  <c r="O51" i="1" s="1"/>
  <c r="J146" i="1"/>
  <c r="N119" i="1" s="1"/>
  <c r="N51" i="1" s="1"/>
  <c r="G146" i="1"/>
  <c r="K119" i="1" s="1"/>
  <c r="K51" i="1" s="1"/>
  <c r="F146" i="1"/>
  <c r="J119" i="1" s="1"/>
  <c r="J51" i="1" s="1"/>
  <c r="B146" i="1"/>
  <c r="F119" i="1" s="1"/>
  <c r="F51" i="1" s="1"/>
  <c r="U145" i="1"/>
  <c r="M145" i="1"/>
  <c r="L145" i="1"/>
  <c r="K145" i="1"/>
  <c r="J145" i="1"/>
  <c r="I145" i="1"/>
  <c r="G145" i="1"/>
  <c r="E145" i="1"/>
  <c r="D145" i="1"/>
  <c r="C145" i="1"/>
  <c r="B145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B128" i="1"/>
  <c r="B127" i="1"/>
  <c r="P120" i="1"/>
  <c r="O120" i="1"/>
  <c r="M120" i="1"/>
  <c r="M52" i="1" s="1"/>
  <c r="H120" i="1"/>
  <c r="G120" i="1"/>
  <c r="B97" i="1"/>
  <c r="B84" i="1"/>
  <c r="B86" i="1" s="1"/>
  <c r="H83" i="1"/>
  <c r="J83" i="1" s="1"/>
  <c r="H82" i="1"/>
  <c r="J82" i="1" s="1"/>
  <c r="B82" i="1"/>
  <c r="H81" i="1"/>
  <c r="J81" i="1" s="1"/>
  <c r="B81" i="1"/>
  <c r="B83" i="1" s="1"/>
  <c r="B80" i="1"/>
  <c r="B73" i="1"/>
  <c r="Q71" i="1"/>
  <c r="P71" i="1"/>
  <c r="O71" i="1"/>
  <c r="N71" i="1"/>
  <c r="M71" i="1"/>
  <c r="L71" i="1"/>
  <c r="K71" i="1"/>
  <c r="J71" i="1"/>
  <c r="I71" i="1"/>
  <c r="H71" i="1"/>
  <c r="G71" i="1"/>
  <c r="F71" i="1"/>
  <c r="C70" i="1"/>
  <c r="H69" i="1"/>
  <c r="Q67" i="1"/>
  <c r="Q69" i="1" s="1"/>
  <c r="P67" i="1"/>
  <c r="P69" i="1" s="1"/>
  <c r="O67" i="1"/>
  <c r="N67" i="1"/>
  <c r="M67" i="1"/>
  <c r="M69" i="1" s="1"/>
  <c r="L67" i="1"/>
  <c r="E67" i="1" s="1"/>
  <c r="K67" i="1"/>
  <c r="K69" i="1" s="1"/>
  <c r="J67" i="1"/>
  <c r="J69" i="1" s="1"/>
  <c r="I67" i="1"/>
  <c r="I69" i="1" s="1"/>
  <c r="H67" i="1"/>
  <c r="G67" i="1"/>
  <c r="G69" i="1" s="1"/>
  <c r="F67" i="1"/>
  <c r="Q64" i="1"/>
  <c r="J64" i="1"/>
  <c r="I64" i="1"/>
  <c r="C64" i="1"/>
  <c r="P64" i="1" s="1"/>
  <c r="Q61" i="1"/>
  <c r="P61" i="1"/>
  <c r="O61" i="1"/>
  <c r="N61" i="1"/>
  <c r="M61" i="1"/>
  <c r="L61" i="1"/>
  <c r="K61" i="1"/>
  <c r="J61" i="1"/>
  <c r="I61" i="1"/>
  <c r="H61" i="1"/>
  <c r="G61" i="1"/>
  <c r="F61" i="1"/>
  <c r="Q60" i="1"/>
  <c r="P60" i="1"/>
  <c r="O60" i="1"/>
  <c r="N60" i="1"/>
  <c r="M60" i="1"/>
  <c r="L60" i="1"/>
  <c r="K60" i="1"/>
  <c r="J60" i="1"/>
  <c r="I60" i="1"/>
  <c r="H60" i="1"/>
  <c r="G60" i="1"/>
  <c r="F60" i="1"/>
  <c r="Q58" i="1"/>
  <c r="P58" i="1"/>
  <c r="O58" i="1"/>
  <c r="N58" i="1"/>
  <c r="M58" i="1"/>
  <c r="L58" i="1"/>
  <c r="K58" i="1"/>
  <c r="J58" i="1"/>
  <c r="I58" i="1"/>
  <c r="H58" i="1"/>
  <c r="G58" i="1"/>
  <c r="F58" i="1"/>
  <c r="F57" i="1"/>
  <c r="Q55" i="1"/>
  <c r="P55" i="1"/>
  <c r="O55" i="1"/>
  <c r="N55" i="1"/>
  <c r="M55" i="1"/>
  <c r="L55" i="1"/>
  <c r="K55" i="1"/>
  <c r="J55" i="1"/>
  <c r="I55" i="1"/>
  <c r="H55" i="1"/>
  <c r="G55" i="1"/>
  <c r="F55" i="1"/>
  <c r="C55" i="1"/>
  <c r="Q54" i="1"/>
  <c r="P54" i="1"/>
  <c r="O54" i="1"/>
  <c r="N54" i="1"/>
  <c r="M54" i="1"/>
  <c r="L54" i="1"/>
  <c r="K54" i="1"/>
  <c r="J54" i="1"/>
  <c r="I54" i="1"/>
  <c r="H54" i="1"/>
  <c r="G54" i="1"/>
  <c r="F54" i="1"/>
  <c r="C54" i="1"/>
  <c r="Q53" i="1"/>
  <c r="P53" i="1"/>
  <c r="O53" i="1"/>
  <c r="N53" i="1"/>
  <c r="M53" i="1"/>
  <c r="L53" i="1"/>
  <c r="K53" i="1"/>
  <c r="J53" i="1"/>
  <c r="I53" i="1"/>
  <c r="H53" i="1"/>
  <c r="G53" i="1"/>
  <c r="F53" i="1"/>
  <c r="C53" i="1"/>
  <c r="P52" i="1"/>
  <c r="O52" i="1"/>
  <c r="H52" i="1"/>
  <c r="G52" i="1"/>
  <c r="C52" i="1"/>
  <c r="C51" i="1"/>
  <c r="Q48" i="1"/>
  <c r="P48" i="1"/>
  <c r="O48" i="1"/>
  <c r="N48" i="1"/>
  <c r="M48" i="1"/>
  <c r="L48" i="1"/>
  <c r="K48" i="1"/>
  <c r="J48" i="1"/>
  <c r="I48" i="1"/>
  <c r="E48" i="1" s="1"/>
  <c r="H48" i="1"/>
  <c r="G48" i="1"/>
  <c r="F48" i="1"/>
  <c r="P45" i="1"/>
  <c r="O45" i="1"/>
  <c r="N45" i="1"/>
  <c r="L45" i="1"/>
  <c r="K45" i="1"/>
  <c r="J45" i="1"/>
  <c r="H45" i="1"/>
  <c r="G45" i="1"/>
  <c r="F45" i="1"/>
  <c r="C45" i="1"/>
  <c r="M45" i="1" s="1"/>
  <c r="Q44" i="1"/>
  <c r="P44" i="1"/>
  <c r="O44" i="1"/>
  <c r="N44" i="1"/>
  <c r="M44" i="1"/>
  <c r="L44" i="1"/>
  <c r="K44" i="1"/>
  <c r="J44" i="1"/>
  <c r="I44" i="1"/>
  <c r="H44" i="1"/>
  <c r="G44" i="1"/>
  <c r="F44" i="1"/>
  <c r="Q43" i="1"/>
  <c r="P43" i="1"/>
  <c r="O43" i="1"/>
  <c r="N43" i="1"/>
  <c r="M43" i="1"/>
  <c r="L43" i="1"/>
  <c r="K43" i="1"/>
  <c r="J43" i="1"/>
  <c r="I43" i="1"/>
  <c r="H43" i="1"/>
  <c r="G43" i="1"/>
  <c r="F43" i="1"/>
  <c r="Q41" i="1"/>
  <c r="P41" i="1"/>
  <c r="O41" i="1"/>
  <c r="N41" i="1"/>
  <c r="M41" i="1"/>
  <c r="L41" i="1"/>
  <c r="K41" i="1"/>
  <c r="J41" i="1"/>
  <c r="I41" i="1"/>
  <c r="H41" i="1"/>
  <c r="G41" i="1"/>
  <c r="F41" i="1"/>
  <c r="Q40" i="1"/>
  <c r="P40" i="1"/>
  <c r="O40" i="1"/>
  <c r="N40" i="1"/>
  <c r="M40" i="1"/>
  <c r="L40" i="1"/>
  <c r="K40" i="1"/>
  <c r="J40" i="1"/>
  <c r="I40" i="1"/>
  <c r="H40" i="1"/>
  <c r="G40" i="1"/>
  <c r="F40" i="1"/>
  <c r="Q39" i="1"/>
  <c r="P39" i="1"/>
  <c r="O39" i="1"/>
  <c r="N39" i="1"/>
  <c r="M39" i="1"/>
  <c r="L39" i="1"/>
  <c r="K39" i="1"/>
  <c r="J39" i="1"/>
  <c r="I39" i="1"/>
  <c r="H39" i="1"/>
  <c r="G39" i="1"/>
  <c r="F39" i="1"/>
  <c r="Q38" i="1"/>
  <c r="P38" i="1"/>
  <c r="O38" i="1"/>
  <c r="N38" i="1"/>
  <c r="M38" i="1"/>
  <c r="L38" i="1"/>
  <c r="K38" i="1"/>
  <c r="J38" i="1"/>
  <c r="I38" i="1"/>
  <c r="H38" i="1"/>
  <c r="G38" i="1"/>
  <c r="F38" i="1"/>
  <c r="Q37" i="1"/>
  <c r="P37" i="1"/>
  <c r="O37" i="1"/>
  <c r="N37" i="1"/>
  <c r="M37" i="1"/>
  <c r="L37" i="1"/>
  <c r="K37" i="1"/>
  <c r="J37" i="1"/>
  <c r="I37" i="1"/>
  <c r="H37" i="1"/>
  <c r="G37" i="1"/>
  <c r="E37" i="1" s="1"/>
  <c r="F37" i="1"/>
  <c r="B33" i="1"/>
  <c r="C56" i="1" s="1"/>
  <c r="F69" i="1" l="1"/>
  <c r="N69" i="1"/>
  <c r="O69" i="1"/>
  <c r="Q124" i="1"/>
  <c r="Q56" i="1" s="1"/>
  <c r="P124" i="1"/>
  <c r="P56" i="1" s="1"/>
  <c r="H124" i="1"/>
  <c r="H56" i="1" s="1"/>
  <c r="N124" i="1"/>
  <c r="N56" i="1" s="1"/>
  <c r="F124" i="1"/>
  <c r="F56" i="1" s="1"/>
  <c r="J124" i="1"/>
  <c r="J56" i="1" s="1"/>
  <c r="O124" i="1"/>
  <c r="O56" i="1" s="1"/>
  <c r="G124" i="1"/>
  <c r="G56" i="1" s="1"/>
  <c r="M124" i="1"/>
  <c r="M56" i="1" s="1"/>
  <c r="I124" i="1"/>
  <c r="I56" i="1" s="1"/>
  <c r="L124" i="1"/>
  <c r="L56" i="1" s="1"/>
  <c r="K124" i="1"/>
  <c r="K56" i="1" s="1"/>
  <c r="L163" i="1"/>
  <c r="M155" i="1"/>
  <c r="L158" i="1"/>
  <c r="F160" i="1"/>
  <c r="K64" i="1"/>
  <c r="H146" i="1"/>
  <c r="L119" i="1" s="1"/>
  <c r="L51" i="1" s="1"/>
  <c r="G152" i="1"/>
  <c r="L153" i="1"/>
  <c r="F155" i="1"/>
  <c r="K156" i="1"/>
  <c r="M158" i="1"/>
  <c r="J159" i="1"/>
  <c r="G160" i="1"/>
  <c r="L161" i="1"/>
  <c r="I162" i="1"/>
  <c r="F163" i="1"/>
  <c r="I45" i="1"/>
  <c r="Q45" i="1"/>
  <c r="L64" i="1"/>
  <c r="I146" i="1"/>
  <c r="M119" i="1" s="1"/>
  <c r="M51" i="1" s="1"/>
  <c r="H152" i="1"/>
  <c r="M153" i="1"/>
  <c r="J154" i="1"/>
  <c r="G155" i="1"/>
  <c r="I157" i="1"/>
  <c r="F158" i="1"/>
  <c r="K159" i="1"/>
  <c r="H160" i="1"/>
  <c r="M161" i="1"/>
  <c r="J162" i="1"/>
  <c r="G163" i="1"/>
  <c r="M152" i="1"/>
  <c r="M64" i="1"/>
  <c r="I152" i="1"/>
  <c r="H155" i="1"/>
  <c r="G158" i="1"/>
  <c r="L159" i="1"/>
  <c r="N64" i="1"/>
  <c r="C146" i="1"/>
  <c r="G119" i="1" s="1"/>
  <c r="G51" i="1" s="1"/>
  <c r="B147" i="1"/>
  <c r="F120" i="1" s="1"/>
  <c r="F52" i="1" s="1"/>
  <c r="J147" i="1"/>
  <c r="N120" i="1" s="1"/>
  <c r="N52" i="1" s="1"/>
  <c r="J152" i="1"/>
  <c r="I155" i="1"/>
  <c r="H158" i="1"/>
  <c r="J160" i="1"/>
  <c r="G161" i="1"/>
  <c r="L162" i="1"/>
  <c r="G64" i="1"/>
  <c r="O64" i="1"/>
  <c r="D146" i="1"/>
  <c r="H119" i="1" s="1"/>
  <c r="H51" i="1" s="1"/>
  <c r="L146" i="1"/>
  <c r="P119" i="1" s="1"/>
  <c r="P51" i="1" s="1"/>
  <c r="K152" i="1"/>
  <c r="H153" i="1"/>
  <c r="M154" i="1"/>
  <c r="J155" i="1"/>
  <c r="G156" i="1"/>
  <c r="L157" i="1"/>
  <c r="I158" i="1"/>
  <c r="F159" i="1"/>
  <c r="K160" i="1"/>
  <c r="H161" i="1"/>
  <c r="M162" i="1"/>
  <c r="J163" i="1"/>
  <c r="L155" i="1"/>
  <c r="M160" i="1"/>
  <c r="F152" i="1"/>
  <c r="L69" i="1"/>
  <c r="M156" i="1"/>
  <c r="H163" i="1"/>
  <c r="F64" i="1"/>
  <c r="G153" i="1"/>
  <c r="L154" i="1"/>
  <c r="F156" i="1"/>
  <c r="M159" i="1"/>
  <c r="I163" i="1"/>
  <c r="H64" i="1"/>
  <c r="E146" i="1"/>
  <c r="I119" i="1" s="1"/>
  <c r="I51" i="1" s="1"/>
  <c r="M146" i="1"/>
  <c r="Q119" i="1" s="1"/>
  <c r="Q51" i="1" s="1"/>
  <c r="K163" i="1"/>
</calcChain>
</file>

<file path=xl/sharedStrings.xml><?xml version="1.0" encoding="utf-8"?>
<sst xmlns="http://schemas.openxmlformats.org/spreadsheetml/2006/main" count="320" uniqueCount="169">
  <si>
    <t>Linked Parameters</t>
  </si>
  <si>
    <t>are linked files between this and other sheets (base, opt, …)</t>
  </si>
  <si>
    <t>are damage control parameters that must be carefully examined.</t>
  </si>
  <si>
    <t>Parameter value</t>
  </si>
  <si>
    <t>Notes</t>
  </si>
  <si>
    <t>KEY PARAMETERS</t>
  </si>
  <si>
    <t>Rate of social time preference (% py)</t>
  </si>
  <si>
    <t>This parameter is part of the calibration for the real interest rate. It should be adjusted along with the EMUC</t>
  </si>
  <si>
    <t>Elasticity of MU of consumption (set)</t>
  </si>
  <si>
    <t>Damage coefficient on temperature</t>
  </si>
  <si>
    <t>Damage coefficients are calibrated to impact analysis and should be adjusted together</t>
  </si>
  <si>
    <t>Damage coefficient on temperature squared</t>
  </si>
  <si>
    <t>Exponent on damages</t>
  </si>
  <si>
    <t>Price backstop technology (2005 US 000 $ per tC)</t>
  </si>
  <si>
    <r>
      <t xml:space="preserve">See </t>
    </r>
    <r>
      <rPr>
        <i/>
        <sz val="11"/>
        <rFont val="Book Antiqua"/>
        <family val="1"/>
      </rPr>
      <t xml:space="preserve">A Question of Balance </t>
    </r>
    <r>
      <rPr>
        <sz val="11"/>
        <rFont val="Book Antiqua"/>
        <family val="1"/>
      </rPr>
      <t>for discussion. This parameter also affects the abatement costs.</t>
    </r>
  </si>
  <si>
    <t>Exponent of control cost function</t>
  </si>
  <si>
    <t xml:space="preserve">Backstop inflection year </t>
  </si>
  <si>
    <t>Backstop price and abatement costs fall rapidly after this year.</t>
  </si>
  <si>
    <t>Maximum carbon resources (GtC)</t>
  </si>
  <si>
    <r>
      <t xml:space="preserve">See </t>
    </r>
    <r>
      <rPr>
        <i/>
        <sz val="11"/>
        <rFont val="Book Antiqua"/>
        <family val="1"/>
      </rPr>
      <t xml:space="preserve">A Question of Balance </t>
    </r>
    <r>
      <rPr>
        <sz val="11"/>
        <rFont val="Book Antiqua"/>
        <family val="1"/>
      </rPr>
      <t>for discussion.</t>
    </r>
  </si>
  <si>
    <t>Equilibrium temperature increase for CO2 doubling</t>
  </si>
  <si>
    <t>Updated from IPCC FAR, median of models, Table 8.2.</t>
  </si>
  <si>
    <t>US</t>
  </si>
  <si>
    <t>OECD-Europe</t>
  </si>
  <si>
    <t>Japan</t>
  </si>
  <si>
    <t>Russia</t>
  </si>
  <si>
    <t>Non-Russia Eurasia</t>
  </si>
  <si>
    <t>China</t>
  </si>
  <si>
    <t>India</t>
  </si>
  <si>
    <t>Middle East</t>
  </si>
  <si>
    <t>Africa</t>
  </si>
  <si>
    <t>Latin America</t>
  </si>
  <si>
    <t>OHI</t>
  </si>
  <si>
    <t>Other non-OECD Asia</t>
  </si>
  <si>
    <t>GLOBAL</t>
  </si>
  <si>
    <t>Decline rate TFP (per decade)</t>
  </si>
  <si>
    <t>This parameter is part of the long-run productivity growth assumptions. It generally does not need adjustment</t>
  </si>
  <si>
    <t>TFP convergence rate (per decade)</t>
  </si>
  <si>
    <t>Long run growth rate (per year)</t>
  </si>
  <si>
    <t>This parameter is one of two essential assumptions -- relevant to very long run growth.</t>
  </si>
  <si>
    <t>Decline rate sigma growth (per decade)</t>
  </si>
  <si>
    <t>This parameter is one of two essential assumptions for decarbonization -- relevant to very long run growth.</t>
  </si>
  <si>
    <t>Trend sigma growth (per year)</t>
  </si>
  <si>
    <t>Uncertainty for frontier (US) TFP</t>
  </si>
  <si>
    <t>This parameter is one of two essential assumptions -- relevant to the growth of TFP for the frontier region (US).</t>
  </si>
  <si>
    <t>Adjustment rates for SLR (multiplicative)</t>
  </si>
  <si>
    <t>SLR module</t>
  </si>
  <si>
    <t>Random threshold temperature for melt SLR (m)</t>
  </si>
  <si>
    <t>Population uncertainty (factor for 2200)</t>
  </si>
  <si>
    <t>Derived from estimates in Balance</t>
  </si>
  <si>
    <t>Carbon cycle adjustment coefficient</t>
  </si>
  <si>
    <t>IPCC FAR</t>
  </si>
  <si>
    <t>Damage rate at threshold for catastrophic damages</t>
  </si>
  <si>
    <t>No highly nonlinear catastrophic damages.</t>
  </si>
  <si>
    <t>Convergence uncertainty</t>
  </si>
  <si>
    <t>Not used</t>
  </si>
  <si>
    <t>Threshold for catastrophic damages</t>
  </si>
  <si>
    <t>Exponent for catastrophic damages</t>
  </si>
  <si>
    <t>OUTPUT and PRODUCTION</t>
  </si>
  <si>
    <t>Capital share</t>
  </si>
  <si>
    <t>assumed</t>
  </si>
  <si>
    <t>Data</t>
  </si>
  <si>
    <t>Rate of depreciation (percent per year)</t>
  </si>
  <si>
    <t>Initial output (2005 US International $, trillions)</t>
  </si>
  <si>
    <t>data</t>
  </si>
  <si>
    <t>Initial real interest rate (percent per decade annualized)</t>
  </si>
  <si>
    <t>calibrated</t>
  </si>
  <si>
    <t>This is fundamental for calculation of the discount rate.</t>
  </si>
  <si>
    <t>Initial K</t>
  </si>
  <si>
    <t>calculated</t>
  </si>
  <si>
    <t>From production function</t>
  </si>
  <si>
    <t>Calculated A</t>
  </si>
  <si>
    <t>Initial savings rate</t>
  </si>
  <si>
    <t>WELFARE</t>
  </si>
  <si>
    <t>A fundamental assumption.</t>
  </si>
  <si>
    <t>Decline of rate of time preference (% per decade)</t>
  </si>
  <si>
    <t>This is calculated from Ramsey equation and data are RSTP and real interest rate, population growth, and p.c. consumption.</t>
  </si>
  <si>
    <t>Elasticity of MU of consumption (calibrated)</t>
  </si>
  <si>
    <t>NA</t>
  </si>
  <si>
    <t>POPULATION</t>
  </si>
  <si>
    <t xml:space="preserve">     Initial population (millions)</t>
  </si>
  <si>
    <t>Global</t>
  </si>
  <si>
    <t>EU</t>
  </si>
  <si>
    <t>Eurasia</t>
  </si>
  <si>
    <t>DAMAGE FUNCTION</t>
  </si>
  <si>
    <t>If individual country damages = 1, otherwise 0</t>
  </si>
  <si>
    <t>damage coefficient on temperature</t>
  </si>
  <si>
    <t>DICE 2007</t>
  </si>
  <si>
    <t>These three parameters are fundamental for optimization, but not for basic calculations of paths</t>
  </si>
  <si>
    <t>damage coefficient on temperature squared</t>
  </si>
  <si>
    <t>Ditto</t>
  </si>
  <si>
    <t>if catast</t>
  </si>
  <si>
    <t>ABATEMENT COST</t>
  </si>
  <si>
    <t xml:space="preserve">   Price backstop technology (2005 US 000 $ per tC)</t>
  </si>
  <si>
    <t>Lab notes</t>
  </si>
  <si>
    <t>Estimate</t>
  </si>
  <si>
    <t xml:space="preserve">       Ratio of  backstop to World</t>
  </si>
  <si>
    <t xml:space="preserve">   Ratio asymptotic to initial price</t>
  </si>
  <si>
    <t xml:space="preserve">  Decline of backstop price (per decade)</t>
  </si>
  <si>
    <t>Lat notes</t>
  </si>
  <si>
    <t>Backstop competitive year (pback = 0 for periods beyond)</t>
  </si>
  <si>
    <t>- The year is not terribly important, but sets a limit to the time of CO2 emissions.</t>
  </si>
  <si>
    <t xml:space="preserve">Upper limit of control rate </t>
  </si>
  <si>
    <t>- limmiu is generally not used, but can be if there are constraints on buildup of emissions controls.</t>
  </si>
  <si>
    <t>EMISSIONS</t>
  </si>
  <si>
    <t>CO2 emissions for 2005</t>
  </si>
  <si>
    <t>CDIAC, including cement and flaring (3 year average around 2005)</t>
  </si>
  <si>
    <t>Initial emissions controls</t>
  </si>
  <si>
    <t>Includes minor controls from EU</t>
  </si>
  <si>
    <t xml:space="preserve">      Initial sigma (tC per $1000 GDP US $, 2005 prices) 2005</t>
  </si>
  <si>
    <t>From actual emissions, data, and controls.</t>
  </si>
  <si>
    <t xml:space="preserve">      Initial carbon emissions from land use change (GTC per year)</t>
  </si>
  <si>
    <t>- These are not critical and are poorly measured.</t>
  </si>
  <si>
    <t xml:space="preserve">           Decline rate of land emissions per decade</t>
  </si>
  <si>
    <t>CARBON LIMITS</t>
  </si>
  <si>
    <t>- Generally not important or binding except in exceptionally rapid growth cases. Data poorly determined.</t>
  </si>
  <si>
    <t>CONCENTRATIONS</t>
  </si>
  <si>
    <t>Initial atmospheric concentration of CO2 (GTC, 2000)</t>
  </si>
  <si>
    <t>GISS</t>
  </si>
  <si>
    <t>Initial atmospheric concentration of CO2 (GTC, 2010)</t>
  </si>
  <si>
    <t>Initial concentration of CO2 in biosphere/shallow oceans (GTC)</t>
  </si>
  <si>
    <t>Calibrated</t>
  </si>
  <si>
    <t>Data and models</t>
  </si>
  <si>
    <t>Initial concentration of CO2 in deep oceans (GTC)</t>
  </si>
  <si>
    <t>Carbon cycle transition coefficients (percent per decade)</t>
  </si>
  <si>
    <t xml:space="preserve">      atmosphere to atmosphere (b11)</t>
  </si>
  <si>
    <t>Model based</t>
  </si>
  <si>
    <t xml:space="preserve">      biosphere/shallow oceans to atmosphere (b21)</t>
  </si>
  <si>
    <t xml:space="preserve">      atmosphere to biosphere/shallow oceans (b12)</t>
  </si>
  <si>
    <t>calibrated and uncertain</t>
  </si>
  <si>
    <t xml:space="preserve">      biosphere/shallow oceans to biosphere/shallow oceans (b22)</t>
  </si>
  <si>
    <t xml:space="preserve">      deep oceans to biosphere/shallow oceans (b32)</t>
  </si>
  <si>
    <t xml:space="preserve">      biosphere/shallow oceans to deep oceans (b23)</t>
  </si>
  <si>
    <t xml:space="preserve">      deep oceans to deep oceans (b33)</t>
  </si>
  <si>
    <t>Equil. conc. of CO2 in atmos. (GTC)</t>
  </si>
  <si>
    <t>Equil. conc. of CO2 in biosphere/shallow oceans (GTC)</t>
  </si>
  <si>
    <t>Equil. conc. of CO2 in deep oceans (GTC)</t>
  </si>
  <si>
    <t>TEMPERATURE</t>
  </si>
  <si>
    <t>2000 forcings other ghg</t>
  </si>
  <si>
    <t>2100 forcings other ghg</t>
  </si>
  <si>
    <t>Estimates</t>
  </si>
  <si>
    <t>Initial atmospheric temperature, 2005 (deg. C above 1900)</t>
  </si>
  <si>
    <t>Initial atmospheric temperature, 2015 (deg. C above 1900)</t>
  </si>
  <si>
    <t>Initial temperature of deep oceans (deg. C above 1900)</t>
  </si>
  <si>
    <t>Speed of adjustment parameter for atmospheric temperature</t>
  </si>
  <si>
    <t>Adjusted to fit transient and equilibrium with new temperature sensitivty coefficient of 3.2</t>
  </si>
  <si>
    <t>See above</t>
  </si>
  <si>
    <t>FCO22x</t>
  </si>
  <si>
    <t>Updated from IPCC FAR, p. 140.</t>
  </si>
  <si>
    <t>Coefficient of heat loss from atmosphere to oceans</t>
  </si>
  <si>
    <t>Coefficient of heat gain by deep oceans</t>
  </si>
  <si>
    <t>HOTELLING PARAMETERS</t>
  </si>
  <si>
    <t>Coefficient of Hotelling rent on ratio</t>
  </si>
  <si>
    <t>Exponent on Hotelling</t>
  </si>
  <si>
    <t>BACKSTOP DECLINE</t>
  </si>
  <si>
    <t>Rate of decadal decline backstop after threshold</t>
  </si>
  <si>
    <t>Assumed</t>
  </si>
  <si>
    <t>If damage function is on (1=yes, 0=no)</t>
  </si>
  <si>
    <t>EXPONENT IN OMEGA FUNCTION</t>
  </si>
  <si>
    <t>SLR DAMAGES</t>
  </si>
  <si>
    <t>Elasticity of substitution land</t>
  </si>
  <si>
    <t>Multiplier for SLR; elasticity of substitution</t>
  </si>
  <si>
    <t>Parameters SLR function</t>
  </si>
  <si>
    <t>intercept</t>
  </si>
  <si>
    <t>linear</t>
  </si>
  <si>
    <t>quadratic</t>
  </si>
  <si>
    <t>[Note: these are constrained to be positive]</t>
  </si>
  <si>
    <t>NON-SLR DAMAGE FUNCTION (FROM IMPACTS SHEET)</t>
  </si>
  <si>
    <t>Parameters of non-SLR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</si>
</sst>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(* #,##0.00_);_(* \(#,##0.00\);_(* &quot;-&quot;??_);_(@_)"/>
    <numFmt numFmtId="165" formatCode="#,##0.0000"/>
    <numFmt numFmtId="166" formatCode="0.000"/>
    <numFmt numFmtId="167" formatCode="0.0000"/>
    <numFmt numFmtId="168" formatCode="0.0"/>
    <numFmt numFmtId="169" formatCode="_(* #,##0.0000_);_(* \(#,##0.0000\);_(* &quot;-&quot;??_);_(@_)"/>
    <numFmt numFmtId="170" formatCode="0.0%"/>
    <numFmt numFmtId="171" formatCode="0.000000"/>
    <numFmt numFmtId="172" formatCode="_(* #,##0.00000_);_(* \(#,##0.00000\);_(* &quot;-&quot;??_);_(@_)"/>
    <numFmt numFmtId="173" formatCode="#,##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Book Antiqua"/>
      <family val="1"/>
    </font>
    <font>
      <sz val="14"/>
      <name val="Book Antiqua"/>
      <family val="1"/>
    </font>
    <font>
      <u/>
      <sz val="11"/>
      <name val="Book Antiqua"/>
      <family val="1"/>
    </font>
    <font>
      <b/>
      <sz val="14"/>
      <name val="Book Antiqua"/>
      <family val="1"/>
    </font>
    <font>
      <sz val="10"/>
      <name val="Arial"/>
      <family val="2"/>
    </font>
    <font>
      <i/>
      <sz val="11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4" fillId="0" borderId="0" xfId="0" applyFont="1"/>
    <xf numFmtId="0" fontId="5" fillId="0" borderId="0" xfId="0" applyFont="1"/>
    <xf numFmtId="165" fontId="2" fillId="2" borderId="0" xfId="3" applyNumberFormat="1" applyFont="1" applyFill="1"/>
    <xf numFmtId="3" fontId="2" fillId="2" borderId="0" xfId="3" applyNumberFormat="1" applyFont="1" applyFill="1"/>
    <xf numFmtId="10" fontId="0" fillId="0" borderId="0" xfId="2" applyNumberFormat="1" applyFont="1"/>
    <xf numFmtId="1" fontId="2" fillId="4" borderId="0" xfId="0" applyNumberFormat="1" applyFont="1" applyFill="1"/>
    <xf numFmtId="166" fontId="2" fillId="2" borderId="0" xfId="0" applyNumberFormat="1" applyFont="1" applyFill="1"/>
    <xf numFmtId="0" fontId="3" fillId="0" borderId="0" xfId="0" applyFont="1"/>
    <xf numFmtId="165" fontId="2" fillId="2" borderId="0" xfId="0" applyNumberFormat="1" applyFont="1" applyFill="1"/>
    <xf numFmtId="0" fontId="3" fillId="4" borderId="0" xfId="0" applyFont="1" applyFill="1"/>
    <xf numFmtId="0" fontId="8" fillId="2" borderId="0" xfId="0" applyFont="1" applyFill="1"/>
    <xf numFmtId="0" fontId="5" fillId="2" borderId="0" xfId="0" applyFont="1" applyFill="1"/>
    <xf numFmtId="166" fontId="2" fillId="4" borderId="0" xfId="0" applyNumberFormat="1" applyFont="1" applyFill="1" applyAlignment="1">
      <alignment wrapText="1"/>
    </xf>
    <xf numFmtId="0" fontId="2" fillId="4" borderId="0" xfId="0" applyFont="1" applyFill="1"/>
    <xf numFmtId="167" fontId="2" fillId="0" borderId="0" xfId="0" applyNumberFormat="1" applyFont="1"/>
    <xf numFmtId="168" fontId="0" fillId="2" borderId="0" xfId="0" applyNumberFormat="1" applyFill="1"/>
    <xf numFmtId="169" fontId="2" fillId="4" borderId="0" xfId="1" applyNumberFormat="1" applyFont="1" applyFill="1"/>
    <xf numFmtId="170" fontId="2" fillId="0" borderId="0" xfId="2" applyNumberFormat="1" applyFont="1"/>
    <xf numFmtId="169" fontId="2" fillId="2" borderId="0" xfId="1" applyNumberFormat="1" applyFont="1" applyFill="1"/>
    <xf numFmtId="166" fontId="2" fillId="0" borderId="0" xfId="0" applyNumberFormat="1" applyFont="1" applyAlignment="1">
      <alignment horizontal="left"/>
    </xf>
    <xf numFmtId="165" fontId="2" fillId="4" borderId="0" xfId="0" applyNumberFormat="1" applyFont="1" applyFill="1"/>
    <xf numFmtId="166" fontId="2" fillId="5" borderId="1" xfId="0" applyNumberFormat="1" applyFont="1" applyFill="1" applyBorder="1" applyAlignment="1">
      <alignment wrapText="1"/>
    </xf>
    <xf numFmtId="0" fontId="9" fillId="4" borderId="0" xfId="0" applyFont="1" applyFill="1"/>
    <xf numFmtId="0" fontId="8" fillId="0" borderId="0" xfId="0" applyFont="1"/>
    <xf numFmtId="0" fontId="3" fillId="3" borderId="0" xfId="0" applyFont="1" applyFill="1"/>
    <xf numFmtId="165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166" fontId="2" fillId="5" borderId="1" xfId="0" applyNumberFormat="1" applyFont="1" applyFill="1" applyBorder="1" applyAlignment="1">
      <alignment horizontal="right"/>
    </xf>
    <xf numFmtId="166" fontId="3" fillId="4" borderId="0" xfId="0" applyNumberFormat="1" applyFont="1" applyFill="1" applyAlignment="1">
      <alignment wrapText="1"/>
    </xf>
    <xf numFmtId="171" fontId="2" fillId="0" borderId="0" xfId="0" applyNumberFormat="1" applyFont="1"/>
    <xf numFmtId="172" fontId="2" fillId="0" borderId="0" xfId="1" applyNumberFormat="1" applyFont="1"/>
    <xf numFmtId="166" fontId="2" fillId="4" borderId="0" xfId="0" applyNumberFormat="1" applyFont="1" applyFill="1"/>
    <xf numFmtId="165" fontId="2" fillId="0" borderId="0" xfId="1" applyNumberFormat="1" applyFont="1"/>
    <xf numFmtId="173" fontId="2" fillId="0" borderId="0" xfId="0" applyNumberFormat="1" applyFont="1"/>
    <xf numFmtId="168" fontId="2" fillId="4" borderId="0" xfId="0" applyNumberFormat="1" applyFont="1" applyFill="1" applyAlignment="1">
      <alignment wrapText="1"/>
    </xf>
  </cellXfs>
  <cellStyles count="4">
    <cellStyle name="Comma" xfId="1" builtinId="3"/>
    <cellStyle name="Comma 2" xfId="3" xr:uid="{8E8B0FAF-24BB-4A25-B8E5-CC96EAE077B4}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CE_2010_base_00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w%20nordhaus/My%20Documents/My%20Dropbox/Res-clim/Impacts/macro_impacts_1208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w%20nordhaus/My%20Documents/My%20Dropbox/Res-clim/Impacts/macro_impacts_120909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w%20nordhaus/My%20Documents/My%20Dropbox/Res-clim/DICE/ImpactsNew/impacts_1009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w%20nordhaus/My%20Documents/My%20Dropbox/Res-clim/Impacts/macro_impacts_120409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Solve"/>
      <sheetName val="Results"/>
      <sheetName val="Controls"/>
      <sheetName val="Parameters"/>
      <sheetName val="Data"/>
      <sheetName val="Copen"/>
      <sheetName val="Graphs"/>
      <sheetName val="Diag"/>
      <sheetName val="Global"/>
      <sheetName val="Eurasia"/>
      <sheetName val="EU"/>
      <sheetName val="Japan"/>
      <sheetName val="Russia"/>
      <sheetName val="China"/>
      <sheetName val="US"/>
      <sheetName val="India"/>
      <sheetName val="MidEast"/>
      <sheetName val="Africa"/>
      <sheetName val="LatAm"/>
      <sheetName val="OHI"/>
      <sheetName val="OthAsia"/>
      <sheetName val="SLR"/>
      <sheetName val="Regions"/>
      <sheetName val="Release notes"/>
      <sheetName val="Damage"/>
      <sheetName val="Pop_gr"/>
    </sheetNames>
    <sheetDataSet>
      <sheetData sheetId="0"/>
      <sheetData sheetId="1"/>
      <sheetData sheetId="2"/>
      <sheetData sheetId="3"/>
      <sheetData sheetId="4">
        <row r="140">
          <cell r="C140">
            <v>12.397900201983999</v>
          </cell>
          <cell r="D140">
            <v>13.03105747782735</v>
          </cell>
          <cell r="E140">
            <v>3.8702837853585201</v>
          </cell>
          <cell r="F140">
            <v>1.6979566948188101</v>
          </cell>
          <cell r="G140">
            <v>0.80733505428693619</v>
          </cell>
          <cell r="H140">
            <v>5.3332327426145003</v>
          </cell>
          <cell r="I140">
            <v>2.4408315128007598</v>
          </cell>
          <cell r="J140">
            <v>3.4801033488396897</v>
          </cell>
          <cell r="K140">
            <v>1.3005301355519889</v>
          </cell>
          <cell r="L140">
            <v>4.5584762524914142</v>
          </cell>
          <cell r="M140">
            <v>3.8420497503564541</v>
          </cell>
          <cell r="N140">
            <v>2.6191887369437761</v>
          </cell>
        </row>
        <row r="141">
          <cell r="C141">
            <v>296.842578</v>
          </cell>
          <cell r="D141">
            <v>490.08019258719162</v>
          </cell>
          <cell r="E141">
            <v>127.773</v>
          </cell>
          <cell r="F141">
            <v>143.15</v>
          </cell>
          <cell r="G141">
            <v>155.94246849385479</v>
          </cell>
          <cell r="H141">
            <v>1304.5</v>
          </cell>
          <cell r="I141">
            <v>1094.5830000000001</v>
          </cell>
          <cell r="J141">
            <v>412.76900131562951</v>
          </cell>
          <cell r="K141">
            <v>763.50611154103387</v>
          </cell>
          <cell r="L141">
            <v>555.38007856447791</v>
          </cell>
          <cell r="M141">
            <v>129.169624</v>
          </cell>
          <cell r="N141">
            <v>937.19556697899202</v>
          </cell>
        </row>
        <row r="142">
          <cell r="C142">
            <v>6.2765473111546274E-2</v>
          </cell>
          <cell r="D142">
            <v>6.7765473111546279E-2</v>
          </cell>
          <cell r="E142">
            <v>6.2765473111546274E-2</v>
          </cell>
          <cell r="F142">
            <v>8.2765473111546278E-2</v>
          </cell>
          <cell r="G142">
            <v>7.7765473111546274E-2</v>
          </cell>
          <cell r="H142">
            <v>7.2765473111546269E-2</v>
          </cell>
          <cell r="I142">
            <v>7.7765473111546274E-2</v>
          </cell>
          <cell r="J142">
            <v>9.2765473111546273E-2</v>
          </cell>
          <cell r="K142">
            <v>8.2765473111546278E-2</v>
          </cell>
          <cell r="L142">
            <v>7.7765473111546274E-2</v>
          </cell>
          <cell r="M142">
            <v>6.7765473111546279E-2</v>
          </cell>
          <cell r="N142">
            <v>7.7765473111546274E-2</v>
          </cell>
        </row>
        <row r="143">
          <cell r="C143">
            <v>22.851099741812224</v>
          </cell>
          <cell r="D143">
            <v>23.302275318288661</v>
          </cell>
          <cell r="E143">
            <v>7.1334854586257519</v>
          </cell>
          <cell r="F143">
            <v>2.7871074321283404</v>
          </cell>
          <cell r="G143">
            <v>1.3624722059165122</v>
          </cell>
          <cell r="H143">
            <v>9.2609350350421433</v>
          </cell>
          <cell r="I143">
            <v>4.1191882823091737</v>
          </cell>
          <cell r="J143">
            <v>5.4160684888199055</v>
          </cell>
          <cell r="K143">
            <v>2.1347524454330222</v>
          </cell>
          <cell r="L143">
            <v>7.6929611347491704</v>
          </cell>
          <cell r="M143">
            <v>6.870394150413591</v>
          </cell>
          <cell r="N143">
            <v>4.4201869312950182</v>
          </cell>
        </row>
        <row r="144">
          <cell r="C144">
            <v>11.347695356481591</v>
          </cell>
          <cell r="D144">
            <v>8.3478215480070634</v>
          </cell>
          <cell r="E144">
            <v>9.062435156822831</v>
          </cell>
          <cell r="F144">
            <v>4.8677307749233343</v>
          </cell>
          <cell r="G144">
            <v>2.7019694302576234</v>
          </cell>
          <cell r="H144">
            <v>2.2708227004455939</v>
          </cell>
          <cell r="I144">
            <v>1.4983739690273445</v>
          </cell>
          <cell r="J144">
            <v>3.8948608362974033</v>
          </cell>
          <cell r="K144">
            <v>1.2512595399070259</v>
          </cell>
          <cell r="L144">
            <v>3.7305977748297967</v>
          </cell>
          <cell r="M144">
            <v>9.0293442586263488</v>
          </cell>
          <cell r="N144">
            <v>1.7549043305648544</v>
          </cell>
        </row>
        <row r="145">
          <cell r="C145">
            <v>0.23181397787929239</v>
          </cell>
          <cell r="D145">
            <v>0.21696963456055093</v>
          </cell>
          <cell r="E145">
            <v>0.21278717384542739</v>
          </cell>
          <cell r="F145">
            <v>0.201000206157498</v>
          </cell>
          <cell r="G145">
            <v>0.2082806322052991</v>
          </cell>
          <cell r="H145">
            <v>0.31105109729993047</v>
          </cell>
          <cell r="I145">
            <v>0.27229997512202259</v>
          </cell>
          <cell r="J145">
            <v>0.22518800116133308</v>
          </cell>
          <cell r="K145">
            <v>0.26357004644074244</v>
          </cell>
          <cell r="L145">
            <v>0.24184774983862081</v>
          </cell>
          <cell r="M145">
            <v>0.22905543234134543</v>
          </cell>
          <cell r="N145">
            <v>0.24387582996705415</v>
          </cell>
        </row>
        <row r="150">
          <cell r="C150">
            <v>1662.1334550980105</v>
          </cell>
          <cell r="D150">
            <v>1146.0506191660518</v>
          </cell>
          <cell r="E150">
            <v>369.96592574248297</v>
          </cell>
          <cell r="F150">
            <v>431.23618180564</v>
          </cell>
          <cell r="G150">
            <v>256.66629327477045</v>
          </cell>
          <cell r="H150">
            <v>1600.7411280266049</v>
          </cell>
          <cell r="I150">
            <v>405.15158969265593</v>
          </cell>
          <cell r="J150">
            <v>589.67496043455174</v>
          </cell>
          <cell r="K150">
            <v>191.37708401697253</v>
          </cell>
          <cell r="L150">
            <v>412.27239850714795</v>
          </cell>
          <cell r="M150">
            <v>541.77826149727889</v>
          </cell>
          <cell r="N150">
            <v>363.95210273783346</v>
          </cell>
        </row>
      </sheetData>
      <sheetData sheetId="5"/>
      <sheetData sheetId="6"/>
      <sheetData sheetId="7"/>
      <sheetData sheetId="8">
        <row r="48">
          <cell r="L48">
            <v>265.93409010249002</v>
          </cell>
          <cell r="AF48">
            <v>1094.4387596277584</v>
          </cell>
          <cell r="AZ48">
            <v>2115.7281553443167</v>
          </cell>
        </row>
        <row r="127">
          <cell r="B127">
            <v>1259.2274620271828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Solve"/>
      <sheetName val="Results"/>
      <sheetName val="Controls"/>
      <sheetName val="Parameters"/>
      <sheetName val="OtherTRelated"/>
      <sheetName val="Impacts"/>
      <sheetName val="Data"/>
      <sheetName val="Copen"/>
      <sheetName val="Graphs"/>
      <sheetName val="Global"/>
      <sheetName val="US"/>
      <sheetName val="EU"/>
      <sheetName val="Japan"/>
      <sheetName val="Russia"/>
      <sheetName val="Eurasia"/>
      <sheetName val="China"/>
      <sheetName val="India"/>
      <sheetName val="MidEast"/>
      <sheetName val="Africa"/>
      <sheetName val="LatAm"/>
      <sheetName val="OHI"/>
      <sheetName val="OthAsia"/>
      <sheetName val="SLR"/>
      <sheetName val="Regions"/>
      <sheetName val="Release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21">
          <cell r="E121">
            <v>2</v>
          </cell>
        </row>
        <row r="154">
          <cell r="H154">
            <v>0.25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Solve"/>
      <sheetName val="Results"/>
      <sheetName val="Controls"/>
      <sheetName val="Parameters"/>
      <sheetName val="OtherTRelated"/>
      <sheetName val="Summary"/>
      <sheetName val="Impacts"/>
      <sheetName val="Data"/>
      <sheetName val="Copen"/>
      <sheetName val="Graphs"/>
      <sheetName val="Global"/>
      <sheetName val="US"/>
      <sheetName val="EU"/>
      <sheetName val="Japan"/>
      <sheetName val="Russia"/>
      <sheetName val="Eurasia"/>
      <sheetName val="China"/>
      <sheetName val="India"/>
      <sheetName val="MidEast"/>
      <sheetName val="Africa"/>
      <sheetName val="LatAm"/>
      <sheetName val="OHI"/>
      <sheetName val="OthAsia"/>
      <sheetName val="SLR"/>
      <sheetName val="Regions"/>
      <sheetName val="Release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23">
          <cell r="I123">
            <v>0</v>
          </cell>
          <cell r="J123">
            <v>2.5548816659947429E-4</v>
          </cell>
        </row>
        <row r="124">
          <cell r="I124">
            <v>4.517451143770594E-3</v>
          </cell>
          <cell r="J124">
            <v>0</v>
          </cell>
        </row>
        <row r="125">
          <cell r="I125">
            <v>5.3038910337227215E-4</v>
          </cell>
          <cell r="J125">
            <v>5.2901468538739823E-5</v>
          </cell>
        </row>
        <row r="126">
          <cell r="I126">
            <v>0</v>
          </cell>
          <cell r="J126">
            <v>4.240403499744141E-5</v>
          </cell>
        </row>
        <row r="127">
          <cell r="I127">
            <v>1.110010173036769E-4</v>
          </cell>
          <cell r="J127">
            <v>0</v>
          </cell>
        </row>
        <row r="128">
          <cell r="I128">
            <v>1.1718037733455092E-2</v>
          </cell>
          <cell r="J128">
            <v>6.4042260888583457E-7</v>
          </cell>
        </row>
        <row r="129">
          <cell r="I129">
            <v>0</v>
          </cell>
          <cell r="J129">
            <v>2.5482628812210326E-4</v>
          </cell>
        </row>
        <row r="130">
          <cell r="I130">
            <v>1.3812294738709933E-3</v>
          </cell>
          <cell r="J130">
            <v>3.9709910587940799E-7</v>
          </cell>
        </row>
        <row r="131">
          <cell r="I131">
            <v>3.508949502502255E-3</v>
          </cell>
          <cell r="J131">
            <v>0</v>
          </cell>
        </row>
        <row r="132">
          <cell r="I132">
            <v>0</v>
          </cell>
          <cell r="J132">
            <v>7.0879006555949966E-5</v>
          </cell>
        </row>
        <row r="133">
          <cell r="I133">
            <v>6.1616117463153767E-3</v>
          </cell>
          <cell r="J133">
            <v>0</v>
          </cell>
        </row>
        <row r="134">
          <cell r="I134">
            <v>0</v>
          </cell>
          <cell r="J134">
            <v>1.2385723440254664E-3</v>
          </cell>
        </row>
        <row r="298">
          <cell r="B298">
            <v>0</v>
          </cell>
          <cell r="C298">
            <v>0.14141261070848823</v>
          </cell>
        </row>
        <row r="299">
          <cell r="B299">
            <v>0</v>
          </cell>
          <cell r="C299">
            <v>0.15910847073502937</v>
          </cell>
        </row>
        <row r="300">
          <cell r="B300">
            <v>0</v>
          </cell>
          <cell r="C300">
            <v>0.16172343907608619</v>
          </cell>
        </row>
        <row r="301">
          <cell r="B301">
            <v>0</v>
          </cell>
          <cell r="C301">
            <v>0.11505844305760014</v>
          </cell>
        </row>
        <row r="302">
          <cell r="B302">
            <v>0</v>
          </cell>
          <cell r="C302">
            <v>0.13047243886221116</v>
          </cell>
        </row>
        <row r="303">
          <cell r="B303">
            <v>7.8458281280446962E-2</v>
          </cell>
          <cell r="C303">
            <v>0.12589302830091467</v>
          </cell>
        </row>
        <row r="304">
          <cell r="B304">
            <v>0.43852128250463729</v>
          </cell>
          <cell r="C304">
            <v>0.16887308347047958</v>
          </cell>
        </row>
        <row r="305">
          <cell r="B305">
            <v>0.27798926381489875</v>
          </cell>
          <cell r="C305">
            <v>0.15859855711634607</v>
          </cell>
        </row>
        <row r="306">
          <cell r="B306">
            <v>0.34097373142773563</v>
          </cell>
          <cell r="C306">
            <v>0.19832036751008103</v>
          </cell>
        </row>
        <row r="307">
          <cell r="B307">
            <v>6.0898590598525759E-2</v>
          </cell>
          <cell r="C307">
            <v>0.13454323082344966</v>
          </cell>
        </row>
        <row r="308">
          <cell r="B308">
            <v>0</v>
          </cell>
          <cell r="C308">
            <v>0.15639150161867468</v>
          </cell>
        </row>
        <row r="309">
          <cell r="B309">
            <v>0.17551222871918021</v>
          </cell>
          <cell r="C309">
            <v>0.17344211485103003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_Sources"/>
      <sheetName val="Impacts"/>
      <sheetName val="Regions"/>
      <sheetName val="Summary"/>
      <sheetName val="Agriculture"/>
      <sheetName val="ag_cline"/>
      <sheetName val="Time Use"/>
      <sheetName val="Catast"/>
      <sheetName val="Coastal"/>
      <sheetName val="Output"/>
      <sheetName val="Countries"/>
      <sheetName val="time series damage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Solve"/>
      <sheetName val="Results"/>
      <sheetName val="Controls"/>
      <sheetName val="Parameters"/>
      <sheetName val="Impacts"/>
      <sheetName val="Data"/>
      <sheetName val="Copen"/>
      <sheetName val="Graphs"/>
      <sheetName val="Global"/>
      <sheetName val="US"/>
      <sheetName val="EU"/>
      <sheetName val="Japan"/>
      <sheetName val="Russia"/>
      <sheetName val="Eurasia"/>
      <sheetName val="China"/>
      <sheetName val="India"/>
      <sheetName val="MidEast"/>
      <sheetName val="Africa"/>
      <sheetName val="LatAm"/>
      <sheetName val="OHI"/>
      <sheetName val="OthAsia"/>
      <sheetName val="SLR"/>
      <sheetName val="Regions"/>
      <sheetName val="Release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75">
          <cell r="B275" t="str">
            <v xml:space="preserve">linear </v>
          </cell>
          <cell r="C275" t="str">
            <v>quad</v>
          </cell>
        </row>
        <row r="276">
          <cell r="A276" t="str">
            <v>US</v>
          </cell>
        </row>
        <row r="277">
          <cell r="A277" t="str">
            <v>EU</v>
          </cell>
        </row>
        <row r="278">
          <cell r="A278" t="str">
            <v>Japan</v>
          </cell>
        </row>
        <row r="279">
          <cell r="A279" t="str">
            <v>Russia</v>
          </cell>
        </row>
        <row r="280">
          <cell r="A280" t="str">
            <v>Eurasia</v>
          </cell>
        </row>
        <row r="281">
          <cell r="A281" t="str">
            <v>China</v>
          </cell>
        </row>
        <row r="282">
          <cell r="A282" t="str">
            <v>India</v>
          </cell>
        </row>
        <row r="283">
          <cell r="A283" t="str">
            <v>Middle East</v>
          </cell>
        </row>
        <row r="284">
          <cell r="A284" t="str">
            <v>Africa</v>
          </cell>
        </row>
        <row r="285">
          <cell r="A285" t="str">
            <v>Latin America</v>
          </cell>
        </row>
        <row r="286">
          <cell r="A286" t="str">
            <v>OHI</v>
          </cell>
        </row>
        <row r="287">
          <cell r="A287" t="str">
            <v>Other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DF5E-9830-4260-9BB2-8E60B650FA9B}">
  <dimension ref="A1:AH165"/>
  <sheetViews>
    <sheetView tabSelected="1" topLeftCell="A154" workbookViewId="0">
      <selection activeCell="D22" sqref="D22"/>
    </sheetView>
  </sheetViews>
  <sheetFormatPr baseColWidth="10" defaultColWidth="8.83203125" defaultRowHeight="15" x14ac:dyDescent="0.2"/>
  <cols>
    <col min="1" max="1" width="48.6640625" customWidth="1"/>
  </cols>
  <sheetData>
    <row r="1" spans="1:3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9" x14ac:dyDescent="0.25">
      <c r="A2" s="2" t="s">
        <v>0</v>
      </c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4"/>
      <c r="B3" s="4" t="s">
        <v>2</v>
      </c>
      <c r="C3" s="4"/>
      <c r="D3" s="4"/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">
      <c r="A6" s="1"/>
      <c r="B6" s="5" t="s">
        <v>3</v>
      </c>
      <c r="C6" s="1"/>
      <c r="D6" s="5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" x14ac:dyDescent="0.25">
      <c r="A8" s="6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1" t="s">
        <v>6</v>
      </c>
      <c r="B9" s="7">
        <v>1.4999999999999999E-2</v>
      </c>
      <c r="C9" s="1"/>
      <c r="D9" s="1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1" t="s">
        <v>8</v>
      </c>
      <c r="B10" s="7">
        <v>1.5</v>
      </c>
      <c r="C10" s="1"/>
      <c r="D10" s="1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1" t="s">
        <v>9</v>
      </c>
      <c r="B11" s="7">
        <v>1.7543801951616089E-3</v>
      </c>
      <c r="C11" s="1"/>
      <c r="D11" s="1" t="s">
        <v>10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1" t="s">
        <v>11</v>
      </c>
      <c r="B12" s="7">
        <v>2.2592107531775219E-3</v>
      </c>
      <c r="C12" s="1"/>
      <c r="D12" s="1" t="s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1" t="s">
        <v>12</v>
      </c>
      <c r="B13" s="7">
        <v>2</v>
      </c>
      <c r="C13" s="1"/>
      <c r="D13" s="1" t="s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1" t="s">
        <v>13</v>
      </c>
      <c r="B14" s="7">
        <v>1.2</v>
      </c>
      <c r="C14" s="1"/>
      <c r="D14" s="1" t="s">
        <v>14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1" t="s">
        <v>15</v>
      </c>
      <c r="B15" s="7">
        <v>2.8</v>
      </c>
      <c r="C15" s="1"/>
      <c r="D15" s="1" t="s">
        <v>14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A16" s="1" t="s">
        <v>16</v>
      </c>
      <c r="B16" s="8">
        <v>2250</v>
      </c>
      <c r="C16" s="1"/>
      <c r="D16" s="1" t="s">
        <v>17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A17" s="1" t="s">
        <v>18</v>
      </c>
      <c r="B17" s="8">
        <v>6000</v>
      </c>
      <c r="C17" s="1"/>
      <c r="D17" s="1" t="s">
        <v>19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A18" s="1" t="s">
        <v>20</v>
      </c>
      <c r="B18" s="7">
        <v>3.2</v>
      </c>
      <c r="C18" s="1"/>
      <c r="D18" s="1" t="s">
        <v>21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9" t="s">
        <v>22</v>
      </c>
      <c r="Q18" s="9" t="s">
        <v>23</v>
      </c>
      <c r="R18" s="9" t="s">
        <v>24</v>
      </c>
      <c r="S18" s="9" t="s">
        <v>25</v>
      </c>
      <c r="T18" s="9" t="s">
        <v>26</v>
      </c>
      <c r="U18" s="9" t="s">
        <v>27</v>
      </c>
      <c r="V18" s="9" t="s">
        <v>28</v>
      </c>
      <c r="W18" s="9" t="s">
        <v>29</v>
      </c>
      <c r="X18" s="9" t="s">
        <v>30</v>
      </c>
      <c r="Y18" s="9" t="s">
        <v>31</v>
      </c>
      <c r="Z18" s="9" t="s">
        <v>32</v>
      </c>
      <c r="AA18" s="9" t="s">
        <v>33</v>
      </c>
      <c r="AB18" s="9" t="s">
        <v>34</v>
      </c>
      <c r="AC18" s="1"/>
      <c r="AD18" s="1"/>
      <c r="AE18" s="1"/>
      <c r="AF18" s="1"/>
      <c r="AG18" s="1"/>
      <c r="AH18" s="1"/>
    </row>
    <row r="19" spans="1:34" x14ac:dyDescent="0.2">
      <c r="A19" s="1" t="s">
        <v>35</v>
      </c>
      <c r="B19" s="7">
        <v>0.1</v>
      </c>
      <c r="C19" s="1"/>
      <c r="D19" s="1" t="s">
        <v>36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1" t="s">
        <v>37</v>
      </c>
      <c r="B20" s="7">
        <v>0.1</v>
      </c>
      <c r="C20" s="1"/>
      <c r="D20" s="1" t="s">
        <v>36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s="1" t="s">
        <v>38</v>
      </c>
      <c r="B21" s="7">
        <v>3.3E-3</v>
      </c>
      <c r="C21" s="1"/>
      <c r="D21" s="1" t="s">
        <v>39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">
      <c r="A22" s="1" t="s">
        <v>40</v>
      </c>
      <c r="B22" s="7">
        <v>0.1</v>
      </c>
      <c r="C22" s="1"/>
      <c r="D22" s="1" t="s">
        <v>41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">
      <c r="A23" s="1" t="s">
        <v>42</v>
      </c>
      <c r="B23" s="7">
        <v>-2.5000000000000001E-3</v>
      </c>
      <c r="C23" s="1"/>
      <c r="D23" s="1" t="s">
        <v>41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">
      <c r="A24" s="1" t="s">
        <v>43</v>
      </c>
      <c r="B24" s="7">
        <v>0</v>
      </c>
      <c r="C24" s="1"/>
      <c r="D24" s="1" t="s">
        <v>44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">
      <c r="A25" s="1" t="s">
        <v>45</v>
      </c>
      <c r="B25" s="7">
        <v>1</v>
      </c>
      <c r="C25" s="1"/>
      <c r="D25" s="1" t="s">
        <v>46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1" t="s">
        <v>47</v>
      </c>
      <c r="B26" s="7">
        <v>0</v>
      </c>
      <c r="C26" s="1"/>
      <c r="D26" s="1" t="s">
        <v>46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1" t="s">
        <v>48</v>
      </c>
      <c r="B27" s="7">
        <v>1</v>
      </c>
      <c r="C27" s="1"/>
      <c r="D27" s="1" t="s">
        <v>49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 t="s">
        <v>50</v>
      </c>
      <c r="B28" s="7">
        <v>12</v>
      </c>
      <c r="C28" s="1"/>
      <c r="D28" s="1" t="s">
        <v>51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1" t="s">
        <v>52</v>
      </c>
      <c r="B29" s="7">
        <v>0</v>
      </c>
      <c r="C29" s="1"/>
      <c r="D29" s="1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1" t="s">
        <v>54</v>
      </c>
      <c r="B30" s="7">
        <v>0</v>
      </c>
      <c r="C30" s="1"/>
      <c r="D30" s="1" t="s">
        <v>55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1" t="s">
        <v>56</v>
      </c>
      <c r="B31" s="3">
        <v>4</v>
      </c>
      <c r="C31" s="1"/>
      <c r="D31" s="10" t="s">
        <v>55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1" t="s">
        <v>57</v>
      </c>
      <c r="B32" s="3">
        <v>6</v>
      </c>
      <c r="C32" s="1"/>
      <c r="D32" s="1" t="s">
        <v>55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1" t="s">
        <v>52</v>
      </c>
      <c r="B33" s="11">
        <f>+A6</f>
        <v>0</v>
      </c>
      <c r="C33" s="1"/>
      <c r="D33" s="1" t="s">
        <v>55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9" x14ac:dyDescent="0.25">
      <c r="A34" s="12" t="s">
        <v>58</v>
      </c>
      <c r="B34" s="12"/>
      <c r="C34" s="12"/>
      <c r="D34" s="12"/>
      <c r="E34" s="12"/>
      <c r="F34" s="9" t="s">
        <v>22</v>
      </c>
      <c r="G34" s="9" t="s">
        <v>23</v>
      </c>
      <c r="H34" s="9" t="s">
        <v>24</v>
      </c>
      <c r="I34" s="9" t="s">
        <v>25</v>
      </c>
      <c r="J34" s="9" t="s">
        <v>26</v>
      </c>
      <c r="K34" s="9" t="s">
        <v>27</v>
      </c>
      <c r="L34" s="9" t="s">
        <v>28</v>
      </c>
      <c r="M34" s="9" t="s">
        <v>29</v>
      </c>
      <c r="N34" s="9" t="s">
        <v>30</v>
      </c>
      <c r="O34" s="9" t="s">
        <v>31</v>
      </c>
      <c r="P34" s="9" t="s">
        <v>32</v>
      </c>
      <c r="Q34" s="9" t="s">
        <v>33</v>
      </c>
      <c r="R34" s="9" t="s">
        <v>34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x14ac:dyDescent="0.2">
      <c r="A35" s="1" t="s">
        <v>59</v>
      </c>
      <c r="B35" s="1"/>
      <c r="C35" s="3">
        <v>0.3</v>
      </c>
      <c r="D35" s="1" t="s">
        <v>60</v>
      </c>
      <c r="E35" s="1"/>
      <c r="F35" s="3">
        <v>0.3</v>
      </c>
      <c r="G35" s="3">
        <v>0.3</v>
      </c>
      <c r="H35" s="3">
        <v>0.3</v>
      </c>
      <c r="I35" s="3">
        <v>0.3</v>
      </c>
      <c r="J35" s="3">
        <v>0.3</v>
      </c>
      <c r="K35" s="3">
        <v>0.3</v>
      </c>
      <c r="L35" s="3">
        <v>0.3</v>
      </c>
      <c r="M35" s="3">
        <v>0.3</v>
      </c>
      <c r="N35" s="3">
        <v>0.3</v>
      </c>
      <c r="O35" s="3">
        <v>0.3</v>
      </c>
      <c r="P35" s="3">
        <v>0.3</v>
      </c>
      <c r="Q35" s="3">
        <v>0.3</v>
      </c>
      <c r="R35" s="1" t="s">
        <v>61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1" t="s">
        <v>62</v>
      </c>
      <c r="B36" s="1"/>
      <c r="C36" s="3">
        <v>0.1</v>
      </c>
      <c r="D36" s="1" t="s">
        <v>60</v>
      </c>
      <c r="E36" s="1"/>
      <c r="F36" s="3">
        <v>0.1</v>
      </c>
      <c r="G36" s="3">
        <v>0.1</v>
      </c>
      <c r="H36" s="3">
        <v>0.1</v>
      </c>
      <c r="I36" s="3">
        <v>0.1</v>
      </c>
      <c r="J36" s="3">
        <v>0.1</v>
      </c>
      <c r="K36" s="3">
        <v>0.1</v>
      </c>
      <c r="L36" s="3">
        <v>0.1</v>
      </c>
      <c r="M36" s="3">
        <v>0.1</v>
      </c>
      <c r="N36" s="3">
        <v>0.1</v>
      </c>
      <c r="O36" s="3">
        <v>0.1</v>
      </c>
      <c r="P36" s="3">
        <v>0.1</v>
      </c>
      <c r="Q36" s="3">
        <v>0.1</v>
      </c>
      <c r="R36" s="1" t="s">
        <v>61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1" t="s">
        <v>63</v>
      </c>
      <c r="B37" s="1"/>
      <c r="C37" s="3">
        <v>55.34</v>
      </c>
      <c r="D37" s="1" t="s">
        <v>64</v>
      </c>
      <c r="E37" s="1">
        <f>SUM(F37:Q37)</f>
        <v>55.378945693874201</v>
      </c>
      <c r="F37" s="1">
        <f>+[1]Data!C140</f>
        <v>12.397900201983999</v>
      </c>
      <c r="G37" s="1">
        <f>+[1]Data!D140</f>
        <v>13.03105747782735</v>
      </c>
      <c r="H37" s="1">
        <f>+[1]Data!E140</f>
        <v>3.8702837853585201</v>
      </c>
      <c r="I37" s="1">
        <f>+[1]Data!F140</f>
        <v>1.6979566948188101</v>
      </c>
      <c r="J37" s="1">
        <f>+[1]Data!G140</f>
        <v>0.80733505428693619</v>
      </c>
      <c r="K37" s="1">
        <f>+[1]Data!H140</f>
        <v>5.3332327426145003</v>
      </c>
      <c r="L37" s="1">
        <f>+[1]Data!I140</f>
        <v>2.4408315128007598</v>
      </c>
      <c r="M37" s="1">
        <f>+[1]Data!J140</f>
        <v>3.4801033488396897</v>
      </c>
      <c r="N37" s="1">
        <f>+[1]Data!K140</f>
        <v>1.3005301355519889</v>
      </c>
      <c r="O37" s="1">
        <f>+[1]Data!L140</f>
        <v>4.5584762524914142</v>
      </c>
      <c r="P37" s="1">
        <f>+[1]Data!M140</f>
        <v>3.8420497503564541</v>
      </c>
      <c r="Q37" s="1">
        <f>+[1]Data!N140</f>
        <v>2.6191887369437761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1" t="s">
        <v>65</v>
      </c>
      <c r="B38" s="1"/>
      <c r="C38" s="3">
        <v>0.05</v>
      </c>
      <c r="D38" s="1" t="s">
        <v>66</v>
      </c>
      <c r="E38" s="1"/>
      <c r="F38" s="1">
        <f>+[1]Data!C142</f>
        <v>6.2765473111546274E-2</v>
      </c>
      <c r="G38" s="1">
        <f>+[1]Data!D142</f>
        <v>6.7765473111546279E-2</v>
      </c>
      <c r="H38" s="1">
        <f>+[1]Data!E142</f>
        <v>6.2765473111546274E-2</v>
      </c>
      <c r="I38" s="1">
        <f>+[1]Data!F142</f>
        <v>8.2765473111546278E-2</v>
      </c>
      <c r="J38" s="1">
        <f>+[1]Data!G142</f>
        <v>7.7765473111546274E-2</v>
      </c>
      <c r="K38" s="1">
        <f>+[1]Data!H142</f>
        <v>7.2765473111546269E-2</v>
      </c>
      <c r="L38" s="1">
        <f>+[1]Data!I142</f>
        <v>7.7765473111546274E-2</v>
      </c>
      <c r="M38" s="1">
        <f>+[1]Data!J142</f>
        <v>9.2765473111546273E-2</v>
      </c>
      <c r="N38" s="1">
        <f>+[1]Data!K142</f>
        <v>8.2765473111546278E-2</v>
      </c>
      <c r="O38" s="1">
        <f>+[1]Data!L142</f>
        <v>7.7765473111546274E-2</v>
      </c>
      <c r="P38" s="1">
        <f>+[1]Data!M142</f>
        <v>6.7765473111546279E-2</v>
      </c>
      <c r="Q38" s="1">
        <f>+[1]Data!N142</f>
        <v>7.7765473111546274E-2</v>
      </c>
      <c r="R38" s="1" t="s">
        <v>67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1" t="s">
        <v>68</v>
      </c>
      <c r="B39" s="1"/>
      <c r="C39" s="3">
        <v>180</v>
      </c>
      <c r="D39" s="1" t="s">
        <v>69</v>
      </c>
      <c r="E39" s="1"/>
      <c r="F39" s="1">
        <f>+[1]Data!C143</f>
        <v>22.851099741812224</v>
      </c>
      <c r="G39" s="1">
        <f>+[1]Data!D143</f>
        <v>23.302275318288661</v>
      </c>
      <c r="H39" s="1">
        <f>+[1]Data!E143</f>
        <v>7.1334854586257519</v>
      </c>
      <c r="I39" s="1">
        <f>+[1]Data!F143</f>
        <v>2.7871074321283404</v>
      </c>
      <c r="J39" s="1">
        <f>+[1]Data!G143</f>
        <v>1.3624722059165122</v>
      </c>
      <c r="K39" s="1">
        <f>+[1]Data!H143</f>
        <v>9.2609350350421433</v>
      </c>
      <c r="L39" s="1">
        <f>+[1]Data!I143</f>
        <v>4.1191882823091737</v>
      </c>
      <c r="M39" s="1">
        <f>+[1]Data!J143</f>
        <v>5.4160684888199055</v>
      </c>
      <c r="N39" s="1">
        <f>+[1]Data!K143</f>
        <v>2.1347524454330222</v>
      </c>
      <c r="O39" s="1">
        <f>+[1]Data!L143</f>
        <v>7.6929611347491704</v>
      </c>
      <c r="P39" s="1">
        <f>+[1]Data!M143</f>
        <v>6.870394150413591</v>
      </c>
      <c r="Q39" s="1">
        <f>+[1]Data!N143</f>
        <v>4.4201869312950182</v>
      </c>
      <c r="R39" s="1" t="s">
        <v>70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1" t="s">
        <v>71</v>
      </c>
      <c r="B40" s="1"/>
      <c r="C40" s="1"/>
      <c r="D40" s="1" t="s">
        <v>69</v>
      </c>
      <c r="E40" s="1"/>
      <c r="F40" s="1">
        <f>+[1]Data!C144</f>
        <v>11.347695356481591</v>
      </c>
      <c r="G40" s="1">
        <f>+[1]Data!D144</f>
        <v>8.3478215480070634</v>
      </c>
      <c r="H40" s="1">
        <f>+[1]Data!E144</f>
        <v>9.062435156822831</v>
      </c>
      <c r="I40" s="1">
        <f>+[1]Data!F144</f>
        <v>4.8677307749233343</v>
      </c>
      <c r="J40" s="1">
        <f>+[1]Data!G144</f>
        <v>2.7019694302576234</v>
      </c>
      <c r="K40" s="1">
        <f>+[1]Data!H144</f>
        <v>2.2708227004455939</v>
      </c>
      <c r="L40" s="1">
        <f>+[1]Data!I144</f>
        <v>1.4983739690273445</v>
      </c>
      <c r="M40" s="1">
        <f>+[1]Data!J144</f>
        <v>3.8948608362974033</v>
      </c>
      <c r="N40" s="1">
        <f>+[1]Data!K144</f>
        <v>1.2512595399070259</v>
      </c>
      <c r="O40" s="1">
        <f>+[1]Data!L144</f>
        <v>3.7305977748297967</v>
      </c>
      <c r="P40" s="1">
        <f>+[1]Data!M144</f>
        <v>9.0293442586263488</v>
      </c>
      <c r="Q40" s="1">
        <f>+[1]Data!N144</f>
        <v>1.7549043305648544</v>
      </c>
      <c r="R40" s="1" t="s">
        <v>70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1" t="s">
        <v>72</v>
      </c>
      <c r="B41" s="1"/>
      <c r="C41" s="1"/>
      <c r="D41" s="1" t="s">
        <v>69</v>
      </c>
      <c r="E41" s="1"/>
      <c r="F41" s="1">
        <f>+[1]Data!C145</f>
        <v>0.23181397787929239</v>
      </c>
      <c r="G41" s="1">
        <f>+[1]Data!D145</f>
        <v>0.21696963456055093</v>
      </c>
      <c r="H41" s="1">
        <f>+[1]Data!E145</f>
        <v>0.21278717384542739</v>
      </c>
      <c r="I41" s="1">
        <f>+[1]Data!F145</f>
        <v>0.201000206157498</v>
      </c>
      <c r="J41" s="1">
        <f>+[1]Data!G145</f>
        <v>0.2082806322052991</v>
      </c>
      <c r="K41" s="1">
        <f>+[1]Data!H145</f>
        <v>0.31105109729993047</v>
      </c>
      <c r="L41" s="1">
        <f>+[1]Data!I145</f>
        <v>0.27229997512202259</v>
      </c>
      <c r="M41" s="1">
        <f>+[1]Data!J145</f>
        <v>0.22518800116133308</v>
      </c>
      <c r="N41" s="1">
        <f>+[1]Data!K145</f>
        <v>0.26357004644074244</v>
      </c>
      <c r="O41" s="1">
        <f>+[1]Data!L145</f>
        <v>0.24184774983862081</v>
      </c>
      <c r="P41" s="1">
        <f>+[1]Data!M145</f>
        <v>0.22905543234134543</v>
      </c>
      <c r="Q41" s="1">
        <f>+[1]Data!N145</f>
        <v>0.24387582996705415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9" x14ac:dyDescent="0.25">
      <c r="A42" s="12" t="s">
        <v>73</v>
      </c>
      <c r="B42" s="12"/>
      <c r="C42" s="12"/>
      <c r="D42" s="12"/>
      <c r="E42" s="12"/>
      <c r="F42" s="9" t="s">
        <v>22</v>
      </c>
      <c r="G42" s="9" t="s">
        <v>23</v>
      </c>
      <c r="H42" s="9" t="s">
        <v>24</v>
      </c>
      <c r="I42" s="9" t="s">
        <v>25</v>
      </c>
      <c r="J42" s="9" t="s">
        <v>26</v>
      </c>
      <c r="K42" s="9" t="s">
        <v>27</v>
      </c>
      <c r="L42" s="9" t="s">
        <v>28</v>
      </c>
      <c r="M42" s="9" t="s">
        <v>29</v>
      </c>
      <c r="N42" s="9" t="s">
        <v>30</v>
      </c>
      <c r="O42" s="9" t="s">
        <v>31</v>
      </c>
      <c r="P42" s="9" t="s">
        <v>32</v>
      </c>
      <c r="Q42" s="9" t="s">
        <v>33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x14ac:dyDescent="0.2">
      <c r="A43" s="1" t="s">
        <v>6</v>
      </c>
      <c r="B43" s="1"/>
      <c r="C43" s="3">
        <v>1.4999999999999999E-2</v>
      </c>
      <c r="D43" s="1" t="s">
        <v>66</v>
      </c>
      <c r="E43" s="1"/>
      <c r="F43" s="1">
        <f>+$C43</f>
        <v>1.4999999999999999E-2</v>
      </c>
      <c r="G43" s="1">
        <f t="shared" ref="G43:Q45" si="0">+$C43</f>
        <v>1.4999999999999999E-2</v>
      </c>
      <c r="H43" s="1">
        <f t="shared" si="0"/>
        <v>1.4999999999999999E-2</v>
      </c>
      <c r="I43" s="1">
        <f t="shared" si="0"/>
        <v>1.4999999999999999E-2</v>
      </c>
      <c r="J43" s="1">
        <f t="shared" si="0"/>
        <v>1.4999999999999999E-2</v>
      </c>
      <c r="K43" s="1">
        <f t="shared" si="0"/>
        <v>1.4999999999999999E-2</v>
      </c>
      <c r="L43" s="1">
        <f t="shared" si="0"/>
        <v>1.4999999999999999E-2</v>
      </c>
      <c r="M43" s="1">
        <f t="shared" si="0"/>
        <v>1.4999999999999999E-2</v>
      </c>
      <c r="N43" s="1">
        <f t="shared" si="0"/>
        <v>1.4999999999999999E-2</v>
      </c>
      <c r="O43" s="1">
        <f t="shared" si="0"/>
        <v>1.4999999999999999E-2</v>
      </c>
      <c r="P43" s="1">
        <f t="shared" si="0"/>
        <v>1.4999999999999999E-2</v>
      </c>
      <c r="Q43" s="1">
        <f t="shared" si="0"/>
        <v>1.4999999999999999E-2</v>
      </c>
      <c r="R43" s="1" t="s">
        <v>74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1" t="s">
        <v>75</v>
      </c>
      <c r="B44" s="1"/>
      <c r="C44" s="3">
        <v>0</v>
      </c>
      <c r="D44" s="1" t="s">
        <v>60</v>
      </c>
      <c r="E44" s="1"/>
      <c r="F44" s="1">
        <f>+$C44</f>
        <v>0</v>
      </c>
      <c r="G44" s="1">
        <f t="shared" si="0"/>
        <v>0</v>
      </c>
      <c r="H44" s="1">
        <f t="shared" si="0"/>
        <v>0</v>
      </c>
      <c r="I44" s="1">
        <f t="shared" si="0"/>
        <v>0</v>
      </c>
      <c r="J44" s="1">
        <f t="shared" si="0"/>
        <v>0</v>
      </c>
      <c r="K44" s="1">
        <f t="shared" si="0"/>
        <v>0</v>
      </c>
      <c r="L44" s="1">
        <f t="shared" si="0"/>
        <v>0</v>
      </c>
      <c r="M44" s="1">
        <f t="shared" si="0"/>
        <v>0</v>
      </c>
      <c r="N44" s="1">
        <f t="shared" si="0"/>
        <v>0</v>
      </c>
      <c r="O44" s="1">
        <f t="shared" si="0"/>
        <v>0</v>
      </c>
      <c r="P44" s="1">
        <f t="shared" si="0"/>
        <v>0</v>
      </c>
      <c r="Q44" s="1">
        <f t="shared" si="0"/>
        <v>0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1" t="s">
        <v>8</v>
      </c>
      <c r="B45" s="1"/>
      <c r="C45" s="13">
        <f>+B10</f>
        <v>1.5</v>
      </c>
      <c r="D45" s="1" t="s">
        <v>66</v>
      </c>
      <c r="E45" s="1"/>
      <c r="F45" s="1">
        <f>+$C45</f>
        <v>1.5</v>
      </c>
      <c r="G45" s="1">
        <f t="shared" si="0"/>
        <v>1.5</v>
      </c>
      <c r="H45" s="1">
        <f t="shared" si="0"/>
        <v>1.5</v>
      </c>
      <c r="I45" s="1">
        <f t="shared" si="0"/>
        <v>1.5</v>
      </c>
      <c r="J45" s="1">
        <f t="shared" si="0"/>
        <v>1.5</v>
      </c>
      <c r="K45" s="1">
        <f t="shared" si="0"/>
        <v>1.5</v>
      </c>
      <c r="L45" s="1">
        <f t="shared" si="0"/>
        <v>1.5</v>
      </c>
      <c r="M45" s="1">
        <f t="shared" si="0"/>
        <v>1.5</v>
      </c>
      <c r="N45" s="1">
        <f t="shared" si="0"/>
        <v>1.5</v>
      </c>
      <c r="O45" s="1">
        <f t="shared" si="0"/>
        <v>1.5</v>
      </c>
      <c r="P45" s="1">
        <f t="shared" si="0"/>
        <v>1.5</v>
      </c>
      <c r="Q45" s="1">
        <f t="shared" si="0"/>
        <v>1.5</v>
      </c>
      <c r="R45" s="1" t="s">
        <v>76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">
      <c r="A46" s="1" t="s">
        <v>77</v>
      </c>
      <c r="B46" s="1"/>
      <c r="C46" s="1"/>
      <c r="D46" s="1" t="s">
        <v>78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">
      <c r="A47" s="1" t="s">
        <v>79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1" t="s">
        <v>80</v>
      </c>
      <c r="B48" s="1"/>
      <c r="C48" s="1"/>
      <c r="D48" s="1" t="s">
        <v>64</v>
      </c>
      <c r="E48" s="1">
        <f>SUM(F48:Q48)</f>
        <v>6410.8916214811798</v>
      </c>
      <c r="F48" s="1">
        <f>+[1]Data!C141</f>
        <v>296.842578</v>
      </c>
      <c r="G48" s="1">
        <f>+[1]Data!D141</f>
        <v>490.08019258719162</v>
      </c>
      <c r="H48" s="1">
        <f>+[1]Data!E141</f>
        <v>127.773</v>
      </c>
      <c r="I48" s="1">
        <f>+[1]Data!F141</f>
        <v>143.15</v>
      </c>
      <c r="J48" s="1">
        <f>+[1]Data!G141</f>
        <v>155.94246849385479</v>
      </c>
      <c r="K48" s="1">
        <f>+[1]Data!H141</f>
        <v>1304.5</v>
      </c>
      <c r="L48" s="1">
        <f>+[1]Data!I141</f>
        <v>1094.5830000000001</v>
      </c>
      <c r="M48" s="1">
        <f>+[1]Data!J141</f>
        <v>412.76900131562951</v>
      </c>
      <c r="N48" s="1">
        <f>+[1]Data!K141</f>
        <v>763.50611154103387</v>
      </c>
      <c r="O48" s="1">
        <f>+[1]Data!L141</f>
        <v>555.38007856447791</v>
      </c>
      <c r="P48" s="1">
        <f>+[1]Data!M141</f>
        <v>129.169624</v>
      </c>
      <c r="Q48" s="1">
        <f>+[1]Data!N141</f>
        <v>937.19556697899202</v>
      </c>
      <c r="R48" s="1" t="s">
        <v>61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1"/>
      <c r="B49" s="1"/>
      <c r="C49" s="1" t="s">
        <v>81</v>
      </c>
      <c r="D49" s="1"/>
      <c r="E49" s="1"/>
      <c r="F49" s="1" t="s">
        <v>22</v>
      </c>
      <c r="G49" s="1" t="s">
        <v>82</v>
      </c>
      <c r="H49" s="1" t="s">
        <v>24</v>
      </c>
      <c r="I49" s="1" t="s">
        <v>25</v>
      </c>
      <c r="J49" s="1" t="s">
        <v>83</v>
      </c>
      <c r="K49" s="1" t="s">
        <v>27</v>
      </c>
      <c r="L49" s="1" t="s">
        <v>28</v>
      </c>
      <c r="M49" s="1" t="s">
        <v>29</v>
      </c>
      <c r="N49" s="1" t="s">
        <v>30</v>
      </c>
      <c r="O49" s="1" t="s">
        <v>31</v>
      </c>
      <c r="P49" s="1" t="s">
        <v>32</v>
      </c>
      <c r="Q49" s="1" t="s">
        <v>33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9" x14ac:dyDescent="0.25">
      <c r="A50" s="14" t="s">
        <v>84</v>
      </c>
      <c r="B50" s="15" t="s">
        <v>85</v>
      </c>
      <c r="C50" s="3"/>
      <c r="D50" s="3"/>
      <c r="E50" s="3"/>
      <c r="F50" s="3"/>
      <c r="G50" s="3"/>
      <c r="H50" s="3"/>
      <c r="I50" s="3"/>
      <c r="J50" s="16">
        <v>1</v>
      </c>
      <c r="K50" s="17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1:34" x14ac:dyDescent="0.2">
      <c r="A51" s="1" t="s">
        <v>86</v>
      </c>
      <c r="B51" s="1"/>
      <c r="C51" s="19">
        <f>+B11</f>
        <v>1.7543801951616089E-3</v>
      </c>
      <c r="D51" s="1" t="s">
        <v>87</v>
      </c>
      <c r="E51" s="1"/>
      <c r="F51" s="1">
        <f>IF($J$50=0,$C51,F119)</f>
        <v>0</v>
      </c>
      <c r="G51" s="1">
        <f t="shared" ref="G51:Q52" si="1">IF($J$50=0,$C51,G119)</f>
        <v>0</v>
      </c>
      <c r="H51" s="1">
        <f t="shared" si="1"/>
        <v>0</v>
      </c>
      <c r="I51" s="1">
        <f t="shared" si="1"/>
        <v>0</v>
      </c>
      <c r="J51" s="1">
        <f t="shared" si="1"/>
        <v>0</v>
      </c>
      <c r="K51" s="1">
        <f t="shared" si="1"/>
        <v>7.8458281280446962E-2</v>
      </c>
      <c r="L51" s="1">
        <f t="shared" si="1"/>
        <v>0.43852128250463729</v>
      </c>
      <c r="M51" s="1">
        <f t="shared" si="1"/>
        <v>0.27798926381489875</v>
      </c>
      <c r="N51" s="1">
        <f t="shared" si="1"/>
        <v>0.34097373142773563</v>
      </c>
      <c r="O51" s="1">
        <f t="shared" si="1"/>
        <v>6.0898590598525759E-2</v>
      </c>
      <c r="P51" s="1">
        <f t="shared" si="1"/>
        <v>0</v>
      </c>
      <c r="Q51" s="1">
        <f t="shared" si="1"/>
        <v>0.17551222871918021</v>
      </c>
      <c r="R51" s="1" t="s">
        <v>88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1" t="s">
        <v>89</v>
      </c>
      <c r="B52" s="1"/>
      <c r="C52" s="19">
        <f>+B12</f>
        <v>2.2592107531775219E-3</v>
      </c>
      <c r="D52" s="1" t="s">
        <v>87</v>
      </c>
      <c r="E52" s="1"/>
      <c r="F52" s="19">
        <f>IF($J$50=0,$C52,F120)</f>
        <v>0.14141261070848823</v>
      </c>
      <c r="G52" s="19">
        <f t="shared" si="1"/>
        <v>0.15910847073502937</v>
      </c>
      <c r="H52" s="19">
        <f t="shared" si="1"/>
        <v>0.16172343907608619</v>
      </c>
      <c r="I52" s="19">
        <f t="shared" si="1"/>
        <v>0.11505844305760014</v>
      </c>
      <c r="J52" s="19">
        <f t="shared" si="1"/>
        <v>0.13047243886221116</v>
      </c>
      <c r="K52" s="19">
        <f t="shared" si="1"/>
        <v>0.12589302830091467</v>
      </c>
      <c r="L52" s="19">
        <f t="shared" si="1"/>
        <v>0.16887308347047958</v>
      </c>
      <c r="M52" s="19">
        <f t="shared" si="1"/>
        <v>0.15859855711634607</v>
      </c>
      <c r="N52" s="19">
        <f t="shared" si="1"/>
        <v>0.19832036751008103</v>
      </c>
      <c r="O52" s="19">
        <f t="shared" si="1"/>
        <v>0.13454323082344966</v>
      </c>
      <c r="P52" s="19">
        <f t="shared" si="1"/>
        <v>0.15639150161867468</v>
      </c>
      <c r="Q52" s="19">
        <f t="shared" si="1"/>
        <v>0.17344211485103003</v>
      </c>
      <c r="R52" s="1" t="s">
        <v>90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1" t="s">
        <v>12</v>
      </c>
      <c r="B53" s="1"/>
      <c r="C53" s="1">
        <f>+B13</f>
        <v>2</v>
      </c>
      <c r="D53" s="1" t="s">
        <v>87</v>
      </c>
      <c r="E53" s="1"/>
      <c r="F53" s="1">
        <f t="shared" ref="F53:Q56" si="2">IF($J$50=0,$C53,F121)</f>
        <v>2</v>
      </c>
      <c r="G53" s="1">
        <f t="shared" si="2"/>
        <v>2</v>
      </c>
      <c r="H53" s="1">
        <f t="shared" si="2"/>
        <v>2</v>
      </c>
      <c r="I53" s="1">
        <f t="shared" si="2"/>
        <v>2</v>
      </c>
      <c r="J53" s="1">
        <f t="shared" si="2"/>
        <v>2</v>
      </c>
      <c r="K53" s="1">
        <f t="shared" si="2"/>
        <v>2</v>
      </c>
      <c r="L53" s="1">
        <f t="shared" si="2"/>
        <v>2</v>
      </c>
      <c r="M53" s="1">
        <f t="shared" si="2"/>
        <v>2</v>
      </c>
      <c r="N53" s="1">
        <f t="shared" si="2"/>
        <v>2</v>
      </c>
      <c r="O53" s="1">
        <f t="shared" si="2"/>
        <v>2</v>
      </c>
      <c r="P53" s="1">
        <f t="shared" si="2"/>
        <v>2</v>
      </c>
      <c r="Q53" s="1">
        <f t="shared" si="2"/>
        <v>2</v>
      </c>
      <c r="R53" s="1" t="s">
        <v>90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2">
      <c r="A54" s="1" t="s">
        <v>56</v>
      </c>
      <c r="B54" s="1"/>
      <c r="C54" s="1">
        <f>+B31</f>
        <v>4</v>
      </c>
      <c r="D54" s="1" t="s">
        <v>60</v>
      </c>
      <c r="E54" s="1"/>
      <c r="F54" s="1">
        <f t="shared" si="2"/>
        <v>4</v>
      </c>
      <c r="G54" s="1">
        <f t="shared" si="2"/>
        <v>4</v>
      </c>
      <c r="H54" s="1">
        <f t="shared" si="2"/>
        <v>4</v>
      </c>
      <c r="I54" s="1">
        <f t="shared" si="2"/>
        <v>4</v>
      </c>
      <c r="J54" s="1">
        <f t="shared" si="2"/>
        <v>4</v>
      </c>
      <c r="K54" s="1">
        <f t="shared" si="2"/>
        <v>4</v>
      </c>
      <c r="L54" s="1">
        <f t="shared" si="2"/>
        <v>4</v>
      </c>
      <c r="M54" s="1">
        <f t="shared" si="2"/>
        <v>4</v>
      </c>
      <c r="N54" s="1">
        <f t="shared" si="2"/>
        <v>4</v>
      </c>
      <c r="O54" s="1">
        <f t="shared" si="2"/>
        <v>4</v>
      </c>
      <c r="P54" s="1">
        <f t="shared" si="2"/>
        <v>4</v>
      </c>
      <c r="Q54" s="1">
        <f t="shared" si="2"/>
        <v>4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2">
      <c r="A55" s="1" t="s">
        <v>57</v>
      </c>
      <c r="B55" s="1"/>
      <c r="C55" s="1">
        <f>+B32</f>
        <v>6</v>
      </c>
      <c r="D55" s="1" t="s">
        <v>60</v>
      </c>
      <c r="E55" s="1"/>
      <c r="F55" s="1">
        <f t="shared" si="2"/>
        <v>6</v>
      </c>
      <c r="G55" s="1">
        <f t="shared" si="2"/>
        <v>6</v>
      </c>
      <c r="H55" s="1">
        <f t="shared" si="2"/>
        <v>6</v>
      </c>
      <c r="I55" s="1">
        <f t="shared" si="2"/>
        <v>6</v>
      </c>
      <c r="J55" s="1">
        <f t="shared" si="2"/>
        <v>6</v>
      </c>
      <c r="K55" s="1">
        <f t="shared" si="2"/>
        <v>6</v>
      </c>
      <c r="L55" s="1">
        <f t="shared" si="2"/>
        <v>6</v>
      </c>
      <c r="M55" s="1">
        <f t="shared" si="2"/>
        <v>6</v>
      </c>
      <c r="N55" s="1">
        <f t="shared" si="2"/>
        <v>6</v>
      </c>
      <c r="O55" s="1">
        <f t="shared" si="2"/>
        <v>6</v>
      </c>
      <c r="P55" s="1">
        <f t="shared" si="2"/>
        <v>6</v>
      </c>
      <c r="Q55" s="1">
        <f t="shared" si="2"/>
        <v>6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2">
      <c r="A56" s="1" t="s">
        <v>52</v>
      </c>
      <c r="B56" s="1" t="s">
        <v>91</v>
      </c>
      <c r="C56" s="1">
        <f>+B33</f>
        <v>0</v>
      </c>
      <c r="D56" s="1" t="s">
        <v>60</v>
      </c>
      <c r="E56" s="1"/>
      <c r="F56" s="1">
        <f t="shared" si="2"/>
        <v>0</v>
      </c>
      <c r="G56" s="1">
        <f t="shared" si="2"/>
        <v>0</v>
      </c>
      <c r="H56" s="1">
        <f t="shared" si="2"/>
        <v>0</v>
      </c>
      <c r="I56" s="1">
        <f t="shared" si="2"/>
        <v>0</v>
      </c>
      <c r="J56" s="1">
        <f t="shared" si="2"/>
        <v>0</v>
      </c>
      <c r="K56" s="1">
        <f t="shared" si="2"/>
        <v>0</v>
      </c>
      <c r="L56" s="1">
        <f t="shared" si="2"/>
        <v>0</v>
      </c>
      <c r="M56" s="1">
        <f t="shared" si="2"/>
        <v>0</v>
      </c>
      <c r="N56" s="1">
        <f t="shared" si="2"/>
        <v>0</v>
      </c>
      <c r="O56" s="1">
        <f t="shared" si="2"/>
        <v>0</v>
      </c>
      <c r="P56" s="1">
        <f t="shared" si="2"/>
        <v>0</v>
      </c>
      <c r="Q56" s="1">
        <f t="shared" si="2"/>
        <v>0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9" x14ac:dyDescent="0.25">
      <c r="A57" s="12" t="s">
        <v>92</v>
      </c>
      <c r="B57" s="1"/>
      <c r="C57" s="1"/>
      <c r="D57" s="1"/>
      <c r="E57" s="1"/>
      <c r="F57" s="1">
        <f>+[1]Global!B127</f>
        <v>1259.2274620271828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2">
      <c r="A58" s="1" t="s">
        <v>93</v>
      </c>
      <c r="B58" s="1"/>
      <c r="C58" s="11">
        <v>1.26</v>
      </c>
      <c r="D58" s="1" t="s">
        <v>94</v>
      </c>
      <c r="E58" s="1"/>
      <c r="F58" s="1">
        <f>+$C$58*F59</f>
        <v>1.1340000000000001</v>
      </c>
      <c r="G58" s="1">
        <f t="shared" ref="G58:Q58" si="3">+$C$58*G59</f>
        <v>1.7639999999999998</v>
      </c>
      <c r="H58" s="1">
        <f t="shared" si="3"/>
        <v>1.7639999999999998</v>
      </c>
      <c r="I58" s="1">
        <f t="shared" si="3"/>
        <v>0.75600000000000001</v>
      </c>
      <c r="J58" s="1">
        <f t="shared" si="3"/>
        <v>0.75600000000000001</v>
      </c>
      <c r="K58" s="1">
        <f t="shared" si="3"/>
        <v>0.8819999999999999</v>
      </c>
      <c r="L58" s="1">
        <f t="shared" si="3"/>
        <v>1.3860000000000001</v>
      </c>
      <c r="M58" s="1">
        <f t="shared" si="3"/>
        <v>1.26</v>
      </c>
      <c r="N58" s="1">
        <f t="shared" si="3"/>
        <v>1.3860000000000001</v>
      </c>
      <c r="O58" s="1">
        <f t="shared" si="3"/>
        <v>1.6380000000000001</v>
      </c>
      <c r="P58" s="1">
        <f t="shared" si="3"/>
        <v>1.3860000000000001</v>
      </c>
      <c r="Q58" s="1">
        <f t="shared" si="3"/>
        <v>1.512</v>
      </c>
      <c r="R58" s="1" t="s">
        <v>95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2">
      <c r="A59" s="1" t="s">
        <v>96</v>
      </c>
      <c r="B59" s="1"/>
      <c r="C59" s="3"/>
      <c r="D59" s="1" t="s">
        <v>94</v>
      </c>
      <c r="E59" s="1"/>
      <c r="F59" s="20">
        <v>0.9</v>
      </c>
      <c r="G59" s="20">
        <v>1.4</v>
      </c>
      <c r="H59" s="20">
        <v>1.4</v>
      </c>
      <c r="I59" s="20">
        <v>0.6</v>
      </c>
      <c r="J59" s="20">
        <v>0.6</v>
      </c>
      <c r="K59" s="20">
        <v>0.7</v>
      </c>
      <c r="L59" s="20">
        <v>1.1000000000000001</v>
      </c>
      <c r="M59" s="20">
        <v>1</v>
      </c>
      <c r="N59" s="20">
        <v>1.1000000000000001</v>
      </c>
      <c r="O59" s="20">
        <v>1.3</v>
      </c>
      <c r="P59" s="20">
        <v>1.1000000000000001</v>
      </c>
      <c r="Q59" s="20">
        <v>1.2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2">
      <c r="A60" s="1" t="s">
        <v>97</v>
      </c>
      <c r="B60" s="1"/>
      <c r="C60" s="3">
        <v>0.1</v>
      </c>
      <c r="D60" s="1" t="s">
        <v>60</v>
      </c>
      <c r="E60" s="1"/>
      <c r="F60" s="1">
        <f>+$C$60</f>
        <v>0.1</v>
      </c>
      <c r="G60" s="1">
        <f t="shared" ref="G60:Q60" si="4">+$C$60</f>
        <v>0.1</v>
      </c>
      <c r="H60" s="1">
        <f t="shared" si="4"/>
        <v>0.1</v>
      </c>
      <c r="I60" s="1">
        <f t="shared" si="4"/>
        <v>0.1</v>
      </c>
      <c r="J60" s="1">
        <f t="shared" si="4"/>
        <v>0.1</v>
      </c>
      <c r="K60" s="1">
        <f t="shared" si="4"/>
        <v>0.1</v>
      </c>
      <c r="L60" s="1">
        <f t="shared" si="4"/>
        <v>0.1</v>
      </c>
      <c r="M60" s="1">
        <f t="shared" si="4"/>
        <v>0.1</v>
      </c>
      <c r="N60" s="1">
        <f t="shared" si="4"/>
        <v>0.1</v>
      </c>
      <c r="O60" s="1">
        <f t="shared" si="4"/>
        <v>0.1</v>
      </c>
      <c r="P60" s="1">
        <f t="shared" si="4"/>
        <v>0.1</v>
      </c>
      <c r="Q60" s="1">
        <f t="shared" si="4"/>
        <v>0.1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2">
      <c r="A61" s="1" t="s">
        <v>98</v>
      </c>
      <c r="B61" s="1"/>
      <c r="C61" s="3">
        <v>0.05</v>
      </c>
      <c r="D61" s="1" t="s">
        <v>60</v>
      </c>
      <c r="E61" s="1"/>
      <c r="F61" s="1">
        <f>+$C$61</f>
        <v>0.05</v>
      </c>
      <c r="G61" s="1">
        <f t="shared" ref="G61:Q61" si="5">+$C$61</f>
        <v>0.05</v>
      </c>
      <c r="H61" s="1">
        <f t="shared" si="5"/>
        <v>0.05</v>
      </c>
      <c r="I61" s="1">
        <f t="shared" si="5"/>
        <v>0.05</v>
      </c>
      <c r="J61" s="1">
        <f t="shared" si="5"/>
        <v>0.05</v>
      </c>
      <c r="K61" s="1">
        <f t="shared" si="5"/>
        <v>0.05</v>
      </c>
      <c r="L61" s="1">
        <f t="shared" si="5"/>
        <v>0.05</v>
      </c>
      <c r="M61" s="1">
        <f t="shared" si="5"/>
        <v>0.05</v>
      </c>
      <c r="N61" s="1">
        <f t="shared" si="5"/>
        <v>0.05</v>
      </c>
      <c r="O61" s="1">
        <f t="shared" si="5"/>
        <v>0.05</v>
      </c>
      <c r="P61" s="1">
        <f t="shared" si="5"/>
        <v>0.05</v>
      </c>
      <c r="Q61" s="1">
        <f t="shared" si="5"/>
        <v>0.05</v>
      </c>
      <c r="R61" s="1" t="s">
        <v>95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2">
      <c r="A63" s="1" t="s">
        <v>15</v>
      </c>
      <c r="B63" s="1"/>
      <c r="C63" s="3">
        <v>2.8</v>
      </c>
      <c r="D63" s="1" t="s">
        <v>99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 t="s">
        <v>95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2">
      <c r="A64" s="1" t="s">
        <v>100</v>
      </c>
      <c r="B64" s="1"/>
      <c r="C64" s="1">
        <f>+B16</f>
        <v>2250</v>
      </c>
      <c r="D64" s="1" t="s">
        <v>60</v>
      </c>
      <c r="E64" s="1"/>
      <c r="F64" s="1">
        <f>+$C64</f>
        <v>2250</v>
      </c>
      <c r="G64" s="1">
        <f t="shared" ref="G64:Q64" si="6">+$C64</f>
        <v>2250</v>
      </c>
      <c r="H64" s="1">
        <f t="shared" si="6"/>
        <v>2250</v>
      </c>
      <c r="I64" s="1">
        <f t="shared" si="6"/>
        <v>2250</v>
      </c>
      <c r="J64" s="1">
        <f t="shared" si="6"/>
        <v>2250</v>
      </c>
      <c r="K64" s="1">
        <f t="shared" si="6"/>
        <v>2250</v>
      </c>
      <c r="L64" s="1">
        <f t="shared" si="6"/>
        <v>2250</v>
      </c>
      <c r="M64" s="1">
        <f t="shared" si="6"/>
        <v>2250</v>
      </c>
      <c r="N64" s="1">
        <f t="shared" si="6"/>
        <v>2250</v>
      </c>
      <c r="O64" s="1">
        <f t="shared" si="6"/>
        <v>2250</v>
      </c>
      <c r="P64" s="1">
        <f t="shared" si="6"/>
        <v>2250</v>
      </c>
      <c r="Q64" s="1">
        <f t="shared" si="6"/>
        <v>2250</v>
      </c>
      <c r="R64" s="1" t="s">
        <v>101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">
      <c r="A65" s="1" t="s">
        <v>102</v>
      </c>
      <c r="B65" s="1"/>
      <c r="C65" s="3">
        <v>1</v>
      </c>
      <c r="D65" s="1" t="s">
        <v>60</v>
      </c>
      <c r="E65" s="1"/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1" t="s">
        <v>103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9" x14ac:dyDescent="0.25">
      <c r="A66" s="12" t="s">
        <v>104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">
      <c r="A67" s="1" t="s">
        <v>105</v>
      </c>
      <c r="B67" s="1"/>
      <c r="C67" s="3">
        <v>7957.7</v>
      </c>
      <c r="D67" s="1" t="s">
        <v>64</v>
      </c>
      <c r="E67" s="1">
        <f>SUM(F67:Q67)</f>
        <v>7.971000000000001</v>
      </c>
      <c r="F67" s="1">
        <f>+[1]Data!C150/1000</f>
        <v>1.6621334550980105</v>
      </c>
      <c r="G67" s="1">
        <f>+[1]Data!D150/1000</f>
        <v>1.1460506191660518</v>
      </c>
      <c r="H67" s="1">
        <f>+[1]Data!E150/1000</f>
        <v>0.36996592574248299</v>
      </c>
      <c r="I67" s="1">
        <f>+[1]Data!F150/1000</f>
        <v>0.43123618180564</v>
      </c>
      <c r="J67" s="1">
        <f>+[1]Data!G150/1000</f>
        <v>0.25666629327477047</v>
      </c>
      <c r="K67" s="1">
        <f>+[1]Data!H150/1000</f>
        <v>1.6007411280266048</v>
      </c>
      <c r="L67" s="1">
        <f>+[1]Data!I150/1000</f>
        <v>0.40515158969265591</v>
      </c>
      <c r="M67" s="1">
        <f>+[1]Data!J150/1000</f>
        <v>0.5896749604345517</v>
      </c>
      <c r="N67" s="1">
        <f>+[1]Data!K150/1000</f>
        <v>0.19137708401697254</v>
      </c>
      <c r="O67" s="1">
        <f>+[1]Data!L150/1000</f>
        <v>0.41227239850714797</v>
      </c>
      <c r="P67" s="1">
        <f>+[1]Data!M150/1000</f>
        <v>0.54177826149727892</v>
      </c>
      <c r="Q67" s="1">
        <f>+[1]Data!N150/1000</f>
        <v>0.36395210273783346</v>
      </c>
      <c r="R67" s="1" t="s">
        <v>106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">
      <c r="A68" s="1" t="s">
        <v>107</v>
      </c>
      <c r="B68" s="1"/>
      <c r="C68" s="3">
        <v>5.0000000000000001E-3</v>
      </c>
      <c r="D68" s="1" t="s">
        <v>64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 t="s">
        <v>108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">
      <c r="A69" s="1" t="s">
        <v>109</v>
      </c>
      <c r="B69" s="1"/>
      <c r="C69" s="1"/>
      <c r="D69" s="1" t="s">
        <v>64</v>
      </c>
      <c r="E69" s="1"/>
      <c r="F69" s="1">
        <f>+F67/F37</f>
        <v>0.13406572306752593</v>
      </c>
      <c r="G69" s="1">
        <f t="shared" ref="G69:Q69" si="7">+G67/G37</f>
        <v>8.794762981562193E-2</v>
      </c>
      <c r="H69" s="1">
        <f t="shared" si="7"/>
        <v>9.559142074854636E-2</v>
      </c>
      <c r="I69" s="1">
        <f t="shared" si="7"/>
        <v>0.25397360434546151</v>
      </c>
      <c r="J69" s="1">
        <f t="shared" si="7"/>
        <v>0.3179179349538665</v>
      </c>
      <c r="K69" s="1">
        <f t="shared" si="7"/>
        <v>0.30014462246061224</v>
      </c>
      <c r="L69" s="1">
        <f t="shared" si="7"/>
        <v>0.16598916703912928</v>
      </c>
      <c r="M69" s="1">
        <f t="shared" si="7"/>
        <v>0.16944179563838435</v>
      </c>
      <c r="N69" s="1">
        <f t="shared" si="7"/>
        <v>0.14715313300736829</v>
      </c>
      <c r="O69" s="1">
        <f t="shared" si="7"/>
        <v>9.0440834978974038E-2</v>
      </c>
      <c r="P69" s="1">
        <f t="shared" si="7"/>
        <v>0.14101281781866939</v>
      </c>
      <c r="Q69" s="1">
        <f t="shared" si="7"/>
        <v>0.13895604299311176</v>
      </c>
      <c r="R69" s="1" t="s">
        <v>110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">
      <c r="A70" s="1" t="s">
        <v>111</v>
      </c>
      <c r="B70" s="1"/>
      <c r="C70" s="11">
        <f>+SUM(F70:Q70)</f>
        <v>1.5999999999999999</v>
      </c>
      <c r="D70" s="1" t="s">
        <v>64</v>
      </c>
      <c r="E70" s="1"/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0.3</v>
      </c>
      <c r="O70" s="3">
        <v>0.6</v>
      </c>
      <c r="P70" s="3">
        <v>0</v>
      </c>
      <c r="Q70" s="3">
        <v>0.7</v>
      </c>
      <c r="R70" s="1" t="s">
        <v>112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">
      <c r="A71" s="1" t="s">
        <v>113</v>
      </c>
      <c r="B71" s="1"/>
      <c r="C71" s="3">
        <v>0.2</v>
      </c>
      <c r="D71" s="1" t="s">
        <v>60</v>
      </c>
      <c r="E71" s="1"/>
      <c r="F71" s="1">
        <f>+$C$71</f>
        <v>0.2</v>
      </c>
      <c r="G71" s="1">
        <f t="shared" ref="G71:Q71" si="8">+$C$71</f>
        <v>0.2</v>
      </c>
      <c r="H71" s="1">
        <f t="shared" si="8"/>
        <v>0.2</v>
      </c>
      <c r="I71" s="1">
        <f t="shared" si="8"/>
        <v>0.2</v>
      </c>
      <c r="J71" s="1">
        <f t="shared" si="8"/>
        <v>0.2</v>
      </c>
      <c r="K71" s="1">
        <f t="shared" si="8"/>
        <v>0.2</v>
      </c>
      <c r="L71" s="1">
        <f t="shared" si="8"/>
        <v>0.2</v>
      </c>
      <c r="M71" s="1">
        <f t="shared" si="8"/>
        <v>0.2</v>
      </c>
      <c r="N71" s="1">
        <f t="shared" si="8"/>
        <v>0.2</v>
      </c>
      <c r="O71" s="1">
        <f t="shared" si="8"/>
        <v>0.2</v>
      </c>
      <c r="P71" s="1">
        <f t="shared" si="8"/>
        <v>0.2</v>
      </c>
      <c r="Q71" s="1">
        <f t="shared" si="8"/>
        <v>0.2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2">
      <c r="A72" s="1" t="s">
        <v>114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2">
      <c r="A73" s="1" t="s">
        <v>18</v>
      </c>
      <c r="B73" s="1">
        <f>+B17</f>
        <v>6000</v>
      </c>
      <c r="C73" s="1"/>
      <c r="D73" s="1" t="s">
        <v>64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 t="s">
        <v>115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9" x14ac:dyDescent="0.25">
      <c r="A74" s="12" t="s">
        <v>116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2">
      <c r="A75" s="1" t="s">
        <v>117</v>
      </c>
      <c r="B75" s="3">
        <v>787</v>
      </c>
      <c r="C75" s="1"/>
      <c r="D75" s="1" t="s">
        <v>118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 t="s">
        <v>61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2">
      <c r="A76" s="1" t="s">
        <v>119</v>
      </c>
      <c r="B76" s="3">
        <v>829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2">
      <c r="A77" s="1" t="s">
        <v>120</v>
      </c>
      <c r="B77" s="3">
        <v>1600</v>
      </c>
      <c r="C77" s="1"/>
      <c r="D77" s="1" t="s">
        <v>121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 t="s">
        <v>122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">
      <c r="A78" s="1" t="s">
        <v>123</v>
      </c>
      <c r="B78" s="3">
        <v>10010</v>
      </c>
      <c r="C78" s="1"/>
      <c r="D78" s="1" t="s">
        <v>121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 t="s">
        <v>122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">
      <c r="A79" s="1" t="s">
        <v>124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">
      <c r="A80" s="1" t="s">
        <v>125</v>
      </c>
      <c r="B80" s="21">
        <f>100-B82</f>
        <v>88</v>
      </c>
      <c r="C80" s="1"/>
      <c r="D80" s="1" t="s">
        <v>69</v>
      </c>
      <c r="E80" s="1"/>
      <c r="F80" s="17"/>
      <c r="G80" s="17"/>
      <c r="H80" s="1"/>
      <c r="I80" s="1"/>
      <c r="J80" s="1"/>
      <c r="K80" s="1"/>
      <c r="L80" s="1"/>
      <c r="M80" s="1"/>
      <c r="N80" s="1"/>
      <c r="O80" s="1"/>
      <c r="P80" s="1"/>
      <c r="Q80" s="1"/>
      <c r="R80" s="1" t="s">
        <v>126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2">
      <c r="A81" s="1" t="s">
        <v>127</v>
      </c>
      <c r="B81" s="21">
        <f>+B87*B82/B88</f>
        <v>4.7039999999999997</v>
      </c>
      <c r="C81" s="1"/>
      <c r="D81" s="1" t="s">
        <v>69</v>
      </c>
      <c r="E81" s="1"/>
      <c r="F81" s="17"/>
      <c r="G81" s="1">
        <v>2105</v>
      </c>
      <c r="H81" s="1">
        <f>+[1]Global!L48</f>
        <v>265.93409010249002</v>
      </c>
      <c r="I81" s="17">
        <v>349.7368192011574</v>
      </c>
      <c r="J81" s="22">
        <f>+LN(H81/I81)</f>
        <v>-0.27393242998217304</v>
      </c>
      <c r="K81" s="1"/>
      <c r="L81" s="1"/>
      <c r="M81" s="1"/>
      <c r="N81" s="1"/>
      <c r="O81" s="1"/>
      <c r="P81" s="1"/>
      <c r="Q81" s="1"/>
      <c r="R81" s="1" t="s">
        <v>126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2">
      <c r="A82" s="1" t="s">
        <v>128</v>
      </c>
      <c r="B82" s="23">
        <f>+B28</f>
        <v>12</v>
      </c>
      <c r="C82" s="1"/>
      <c r="D82" s="1" t="s">
        <v>129</v>
      </c>
      <c r="E82" s="1"/>
      <c r="F82" s="17"/>
      <c r="G82" s="1">
        <v>2305</v>
      </c>
      <c r="H82" s="1">
        <f>+[1]Global!AF48</f>
        <v>1094.4387596277584</v>
      </c>
      <c r="I82" s="17">
        <v>1434.2119110086905</v>
      </c>
      <c r="J82" s="22">
        <f>+LN(H82/I82)</f>
        <v>-0.27037382383075659</v>
      </c>
      <c r="K82" s="1"/>
      <c r="L82" s="1"/>
      <c r="M82" s="1"/>
      <c r="N82" s="1"/>
      <c r="O82" s="1"/>
      <c r="P82" s="1"/>
      <c r="Q82" s="1"/>
      <c r="R82" s="1" t="s">
        <v>126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2">
      <c r="A83" s="1" t="s">
        <v>130</v>
      </c>
      <c r="B83" s="21">
        <f>100-B81-B85</f>
        <v>94.796000000000006</v>
      </c>
      <c r="C83" s="1"/>
      <c r="D83" s="1" t="s">
        <v>69</v>
      </c>
      <c r="E83" s="1"/>
      <c r="F83" s="1"/>
      <c r="G83" s="1">
        <v>2505</v>
      </c>
      <c r="H83" s="1">
        <f>+[1]Global!AZ48</f>
        <v>2115.7281553443167</v>
      </c>
      <c r="I83" s="1">
        <v>3204.261904244293</v>
      </c>
      <c r="J83" s="22">
        <f>+LN(H83/I83)</f>
        <v>-0.41508273402941964</v>
      </c>
      <c r="K83" s="1"/>
      <c r="L83" s="1"/>
      <c r="M83" s="1"/>
      <c r="N83" s="1"/>
      <c r="O83" s="1"/>
      <c r="P83" s="1"/>
      <c r="Q83" s="1"/>
      <c r="R83" s="1" t="s">
        <v>126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2">
      <c r="A84" s="1" t="s">
        <v>131</v>
      </c>
      <c r="B84" s="21">
        <f>+B85*B88/B89</f>
        <v>7.4999999999999997E-2</v>
      </c>
      <c r="C84" s="1"/>
      <c r="D84" s="1" t="s">
        <v>69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 t="s">
        <v>126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2">
      <c r="A85" s="1" t="s">
        <v>132</v>
      </c>
      <c r="B85" s="23">
        <v>0.5</v>
      </c>
      <c r="C85" s="1"/>
      <c r="D85" s="1" t="s">
        <v>66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 t="s">
        <v>126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2">
      <c r="A86" s="1" t="s">
        <v>133</v>
      </c>
      <c r="B86" s="21">
        <f>100-B84</f>
        <v>99.924999999999997</v>
      </c>
      <c r="C86" s="1"/>
      <c r="D86" s="1" t="s">
        <v>69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 t="s">
        <v>126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2">
      <c r="A87" s="24" t="s">
        <v>134</v>
      </c>
      <c r="B87" s="3">
        <v>588</v>
      </c>
      <c r="C87" s="1"/>
      <c r="D87" s="1" t="s">
        <v>69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2">
      <c r="A88" s="24" t="s">
        <v>135</v>
      </c>
      <c r="B88" s="3">
        <v>1500</v>
      </c>
      <c r="C88" s="1"/>
      <c r="D88" s="1" t="s">
        <v>69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2">
      <c r="A89" s="24" t="s">
        <v>136</v>
      </c>
      <c r="B89" s="3">
        <v>10000</v>
      </c>
      <c r="C89" s="1"/>
      <c r="D89" s="1" t="s">
        <v>69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9" x14ac:dyDescent="0.25">
      <c r="A90" s="12" t="s">
        <v>137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2">
      <c r="A91" s="1" t="s">
        <v>138</v>
      </c>
      <c r="B91" s="3">
        <v>-0.06</v>
      </c>
      <c r="C91" s="1"/>
      <c r="D91" s="1" t="s">
        <v>118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 t="s">
        <v>61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2">
      <c r="A92" s="1" t="s">
        <v>139</v>
      </c>
      <c r="B92" s="3">
        <v>0.3</v>
      </c>
      <c r="C92" s="1"/>
      <c r="D92" s="1" t="s">
        <v>118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 t="s">
        <v>140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2">
      <c r="A93" s="1" t="s">
        <v>141</v>
      </c>
      <c r="B93" s="3">
        <v>0.83</v>
      </c>
      <c r="C93" s="1"/>
      <c r="D93" s="1" t="s">
        <v>64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 t="s">
        <v>61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2">
      <c r="A94" s="1" t="s">
        <v>142</v>
      </c>
      <c r="B94" s="3">
        <v>0.98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2">
      <c r="A95" s="1" t="s">
        <v>143</v>
      </c>
      <c r="B95" s="3">
        <v>6.7999999999999996E-3</v>
      </c>
      <c r="C95" s="1"/>
      <c r="D95" s="1" t="s">
        <v>66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 t="s">
        <v>61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2">
      <c r="A96" s="1" t="s">
        <v>144</v>
      </c>
      <c r="B96" s="3">
        <v>0.20799999999999999</v>
      </c>
      <c r="C96" s="1"/>
      <c r="D96" s="1" t="s">
        <v>145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 t="s">
        <v>126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2">
      <c r="A97" s="1" t="s">
        <v>20</v>
      </c>
      <c r="B97" s="25">
        <f>+B18</f>
        <v>3.2</v>
      </c>
      <c r="C97" s="1"/>
      <c r="D97" s="1" t="s">
        <v>146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 t="s">
        <v>126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2">
      <c r="A98" s="1" t="s">
        <v>147</v>
      </c>
      <c r="B98" s="3">
        <v>3.8</v>
      </c>
      <c r="C98" s="1"/>
      <c r="D98" s="1" t="s">
        <v>148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126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2">
      <c r="A99" s="1" t="s">
        <v>149</v>
      </c>
      <c r="B99" s="3">
        <v>0.31</v>
      </c>
      <c r="C99" s="1"/>
      <c r="D99" s="1" t="s">
        <v>66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 t="s">
        <v>126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2">
      <c r="A100" s="1" t="s">
        <v>150</v>
      </c>
      <c r="B100" s="3">
        <v>0.05</v>
      </c>
      <c r="C100" s="1"/>
      <c r="D100" s="1" t="s">
        <v>66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 t="s">
        <v>126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2">
      <c r="A101" s="1" t="s">
        <v>151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80" x14ac:dyDescent="0.2">
      <c r="A102" s="26" t="s">
        <v>152</v>
      </c>
      <c r="B102" s="3">
        <v>100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48" x14ac:dyDescent="0.2">
      <c r="A103" s="26" t="s">
        <v>153</v>
      </c>
      <c r="B103" s="3">
        <v>12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2">
      <c r="A104" s="1" t="s">
        <v>154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2">
      <c r="A105" s="1" t="s">
        <v>155</v>
      </c>
      <c r="B105" s="3">
        <v>0.5</v>
      </c>
      <c r="C105" s="1"/>
      <c r="D105" s="1" t="s">
        <v>156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6" x14ac:dyDescent="0.2">
      <c r="A108" s="2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9" x14ac:dyDescent="0.25">
      <c r="A116" s="28" t="s">
        <v>157</v>
      </c>
      <c r="B116" s="29">
        <v>1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9" x14ac:dyDescent="0.25">
      <c r="A118" s="12" t="s">
        <v>84</v>
      </c>
      <c r="B118" s="1"/>
      <c r="C118" s="1"/>
      <c r="D118" s="1"/>
      <c r="E118" s="1"/>
      <c r="F118" s="1" t="s">
        <v>22</v>
      </c>
      <c r="G118" s="1" t="s">
        <v>82</v>
      </c>
      <c r="H118" s="1" t="s">
        <v>24</v>
      </c>
      <c r="I118" s="1" t="s">
        <v>25</v>
      </c>
      <c r="J118" s="1" t="s">
        <v>83</v>
      </c>
      <c r="K118" s="1" t="s">
        <v>27</v>
      </c>
      <c r="L118" s="1" t="s">
        <v>28</v>
      </c>
      <c r="M118" s="1" t="s">
        <v>29</v>
      </c>
      <c r="N118" s="1" t="s">
        <v>30</v>
      </c>
      <c r="O118" s="1" t="s">
        <v>31</v>
      </c>
      <c r="P118" s="1" t="s">
        <v>32</v>
      </c>
      <c r="Q118" s="1" t="s">
        <v>33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">
      <c r="A119" s="1" t="s">
        <v>86</v>
      </c>
      <c r="B119" s="1"/>
      <c r="C119" s="1"/>
      <c r="D119" s="1"/>
      <c r="E119" s="1"/>
      <c r="F119" s="30">
        <f t="shared" ref="F119:Q120" si="9">+B146</f>
        <v>0</v>
      </c>
      <c r="G119" s="30">
        <f t="shared" si="9"/>
        <v>0</v>
      </c>
      <c r="H119" s="30">
        <f t="shared" si="9"/>
        <v>0</v>
      </c>
      <c r="I119" s="30">
        <f t="shared" si="9"/>
        <v>0</v>
      </c>
      <c r="J119" s="30">
        <f t="shared" si="9"/>
        <v>0</v>
      </c>
      <c r="K119" s="30">
        <f t="shared" si="9"/>
        <v>7.8458281280446962E-2</v>
      </c>
      <c r="L119" s="30">
        <f t="shared" si="9"/>
        <v>0.43852128250463729</v>
      </c>
      <c r="M119" s="30">
        <f t="shared" si="9"/>
        <v>0.27798926381489875</v>
      </c>
      <c r="N119" s="30">
        <f t="shared" si="9"/>
        <v>0.34097373142773563</v>
      </c>
      <c r="O119" s="30">
        <f t="shared" si="9"/>
        <v>6.0898590598525759E-2</v>
      </c>
      <c r="P119" s="30">
        <f t="shared" si="9"/>
        <v>0</v>
      </c>
      <c r="Q119" s="30">
        <f t="shared" si="9"/>
        <v>0.17551222871918021</v>
      </c>
      <c r="R119" s="1" t="s">
        <v>88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">
      <c r="A120" s="1" t="s">
        <v>89</v>
      </c>
      <c r="B120" s="1"/>
      <c r="C120" s="1"/>
      <c r="D120" s="1"/>
      <c r="E120" s="1"/>
      <c r="F120" s="30">
        <f t="shared" si="9"/>
        <v>0.14141261070848823</v>
      </c>
      <c r="G120" s="30">
        <f t="shared" si="9"/>
        <v>0.15910847073502937</v>
      </c>
      <c r="H120" s="30">
        <f t="shared" si="9"/>
        <v>0.16172343907608619</v>
      </c>
      <c r="I120" s="30">
        <f t="shared" si="9"/>
        <v>0.11505844305760014</v>
      </c>
      <c r="J120" s="30">
        <f t="shared" si="9"/>
        <v>0.13047243886221116</v>
      </c>
      <c r="K120" s="30">
        <f t="shared" si="9"/>
        <v>0.12589302830091467</v>
      </c>
      <c r="L120" s="30">
        <f t="shared" si="9"/>
        <v>0.16887308347047958</v>
      </c>
      <c r="M120" s="30">
        <f t="shared" si="9"/>
        <v>0.15859855711634607</v>
      </c>
      <c r="N120" s="30">
        <f t="shared" si="9"/>
        <v>0.19832036751008103</v>
      </c>
      <c r="O120" s="30">
        <f t="shared" si="9"/>
        <v>0.13454323082344966</v>
      </c>
      <c r="P120" s="30">
        <f t="shared" si="9"/>
        <v>0.15639150161867468</v>
      </c>
      <c r="Q120" s="30">
        <f t="shared" si="9"/>
        <v>0.17344211485103003</v>
      </c>
      <c r="R120" s="1" t="s">
        <v>90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">
      <c r="A121" s="1" t="s">
        <v>12</v>
      </c>
      <c r="B121" s="1"/>
      <c r="C121" s="1"/>
      <c r="D121" s="1"/>
      <c r="E121" s="1"/>
      <c r="F121" s="1">
        <v>2</v>
      </c>
      <c r="G121" s="1">
        <v>2</v>
      </c>
      <c r="H121" s="1">
        <v>2</v>
      </c>
      <c r="I121" s="1">
        <v>2</v>
      </c>
      <c r="J121" s="1">
        <v>2</v>
      </c>
      <c r="K121" s="1">
        <v>2</v>
      </c>
      <c r="L121" s="1">
        <v>2</v>
      </c>
      <c r="M121" s="1">
        <v>2</v>
      </c>
      <c r="N121" s="1">
        <v>2</v>
      </c>
      <c r="O121" s="1">
        <v>2</v>
      </c>
      <c r="P121" s="1">
        <v>2</v>
      </c>
      <c r="Q121" s="1">
        <v>2</v>
      </c>
      <c r="R121" s="1" t="s">
        <v>90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">
      <c r="A122" s="1" t="s">
        <v>56</v>
      </c>
      <c r="B122" s="1"/>
      <c r="C122" s="1"/>
      <c r="D122" s="1"/>
      <c r="E122" s="1"/>
      <c r="F122" s="1">
        <v>4</v>
      </c>
      <c r="G122" s="1">
        <v>4</v>
      </c>
      <c r="H122" s="1">
        <v>4</v>
      </c>
      <c r="I122" s="1">
        <v>4</v>
      </c>
      <c r="J122" s="1">
        <v>4</v>
      </c>
      <c r="K122" s="1">
        <v>4</v>
      </c>
      <c r="L122" s="1">
        <v>4</v>
      </c>
      <c r="M122" s="1">
        <v>4</v>
      </c>
      <c r="N122" s="1">
        <v>4</v>
      </c>
      <c r="O122" s="1">
        <v>4</v>
      </c>
      <c r="P122" s="1">
        <v>4</v>
      </c>
      <c r="Q122" s="1">
        <v>4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">
      <c r="A123" s="1" t="s">
        <v>57</v>
      </c>
      <c r="B123" s="1"/>
      <c r="C123" s="1"/>
      <c r="D123" s="1"/>
      <c r="E123" s="1"/>
      <c r="F123" s="1">
        <v>6</v>
      </c>
      <c r="G123" s="1">
        <v>6</v>
      </c>
      <c r="H123" s="1">
        <v>6</v>
      </c>
      <c r="I123" s="1">
        <v>6</v>
      </c>
      <c r="J123" s="1">
        <v>6</v>
      </c>
      <c r="K123" s="1">
        <v>6</v>
      </c>
      <c r="L123" s="1">
        <v>6</v>
      </c>
      <c r="M123" s="1">
        <v>6</v>
      </c>
      <c r="N123" s="1">
        <v>6</v>
      </c>
      <c r="O123" s="1">
        <v>6</v>
      </c>
      <c r="P123" s="1">
        <v>6</v>
      </c>
      <c r="Q123" s="1">
        <v>6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">
      <c r="A124" s="1" t="s">
        <v>52</v>
      </c>
      <c r="B124" s="1" t="s">
        <v>91</v>
      </c>
      <c r="C124" s="1"/>
      <c r="D124" s="1"/>
      <c r="E124" s="1"/>
      <c r="F124" s="31">
        <f>+$C$56</f>
        <v>0</v>
      </c>
      <c r="G124" s="31">
        <f t="shared" ref="G124:Q124" si="10">+$C$56</f>
        <v>0</v>
      </c>
      <c r="H124" s="31">
        <f t="shared" si="10"/>
        <v>0</v>
      </c>
      <c r="I124" s="31">
        <f t="shared" si="10"/>
        <v>0</v>
      </c>
      <c r="J124" s="31">
        <f t="shared" si="10"/>
        <v>0</v>
      </c>
      <c r="K124" s="31">
        <f t="shared" si="10"/>
        <v>0</v>
      </c>
      <c r="L124" s="31">
        <f t="shared" si="10"/>
        <v>0</v>
      </c>
      <c r="M124" s="31">
        <f t="shared" si="10"/>
        <v>0</v>
      </c>
      <c r="N124" s="31">
        <f t="shared" si="10"/>
        <v>0</v>
      </c>
      <c r="O124" s="31">
        <f t="shared" si="10"/>
        <v>0</v>
      </c>
      <c r="P124" s="31">
        <f t="shared" si="10"/>
        <v>0</v>
      </c>
      <c r="Q124" s="31">
        <f t="shared" si="10"/>
        <v>0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">
      <c r="A125" s="1" t="s">
        <v>158</v>
      </c>
      <c r="B125" s="1">
        <v>10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9" x14ac:dyDescent="0.25">
      <c r="A126" s="12" t="s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9" x14ac:dyDescent="0.25">
      <c r="A127" s="12" t="s">
        <v>160</v>
      </c>
      <c r="B127" s="32">
        <f>1/[2]Impacts!$H$154</f>
        <v>4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">
      <c r="A128" s="33" t="s">
        <v>161</v>
      </c>
      <c r="B128" s="34">
        <f>+[2]Impacts!$E$121</f>
        <v>2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00" x14ac:dyDescent="0.25">
      <c r="A130" s="35" t="s">
        <v>162</v>
      </c>
      <c r="B130" s="17"/>
      <c r="C130" s="1" t="s">
        <v>163</v>
      </c>
      <c r="D130" s="1" t="s">
        <v>164</v>
      </c>
      <c r="E130" s="1" t="s">
        <v>165</v>
      </c>
      <c r="F130" s="1" t="s">
        <v>166</v>
      </c>
      <c r="G130" s="1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">
      <c r="A131" s="17"/>
      <c r="B131" s="1" t="s">
        <v>22</v>
      </c>
      <c r="C131" s="1">
        <f>+G131</f>
        <v>0</v>
      </c>
      <c r="D131" s="36">
        <f>+[3]Impacts!I123</f>
        <v>0</v>
      </c>
      <c r="E131" s="36">
        <f>+[3]Impacts!J123</f>
        <v>2.5548816659947429E-4</v>
      </c>
      <c r="F131" s="1"/>
      <c r="G131" s="1"/>
      <c r="H131" s="37"/>
      <c r="I131" s="37"/>
      <c r="J131" s="1"/>
      <c r="K131" s="17"/>
      <c r="L131" s="17"/>
      <c r="M131" s="17"/>
      <c r="N131" s="17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">
      <c r="A132" s="17"/>
      <c r="B132" s="1" t="s">
        <v>82</v>
      </c>
      <c r="C132" s="1">
        <f>+G132</f>
        <v>0</v>
      </c>
      <c r="D132" s="36">
        <f>+[3]Impacts!I124</f>
        <v>4.517451143770594E-3</v>
      </c>
      <c r="E132" s="36">
        <f>+[3]Impacts!J124</f>
        <v>0</v>
      </c>
      <c r="F132" s="1"/>
      <c r="G132" s="1"/>
      <c r="H132" s="37"/>
      <c r="I132" s="37"/>
      <c r="J132" s="1"/>
      <c r="K132" s="17"/>
      <c r="L132" s="17"/>
      <c r="M132" s="17"/>
      <c r="N132" s="17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">
      <c r="A133" s="1"/>
      <c r="B133" s="1" t="s">
        <v>24</v>
      </c>
      <c r="C133" s="1">
        <f>+G136</f>
        <v>0</v>
      </c>
      <c r="D133" s="36">
        <f>+[3]Impacts!I125</f>
        <v>5.3038910337227215E-4</v>
      </c>
      <c r="E133" s="36">
        <f>+[3]Impacts!J125</f>
        <v>5.2901468538739823E-5</v>
      </c>
      <c r="F133" s="1"/>
      <c r="G133" s="1"/>
      <c r="H133" s="37"/>
      <c r="I133" s="37"/>
      <c r="J133" s="1"/>
      <c r="K133" s="17"/>
      <c r="L133" s="17"/>
      <c r="M133" s="17"/>
      <c r="N133" s="17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">
      <c r="A134" s="1"/>
      <c r="B134" s="1" t="s">
        <v>25</v>
      </c>
      <c r="C134" s="1">
        <f>+G134</f>
        <v>0</v>
      </c>
      <c r="D134" s="36">
        <f>+[3]Impacts!I126</f>
        <v>0</v>
      </c>
      <c r="E134" s="36">
        <f>+[3]Impacts!J126</f>
        <v>4.240403499744141E-5</v>
      </c>
      <c r="F134" s="1"/>
      <c r="G134" s="1"/>
      <c r="H134" s="37"/>
      <c r="I134" s="37"/>
      <c r="J134" s="1"/>
      <c r="K134" s="17"/>
      <c r="L134" s="17"/>
      <c r="M134" s="17"/>
      <c r="N134" s="17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">
      <c r="A135" s="17"/>
      <c r="B135" s="1" t="s">
        <v>83</v>
      </c>
      <c r="C135" s="1">
        <f>+G135</f>
        <v>0</v>
      </c>
      <c r="D135" s="36">
        <f>+[3]Impacts!I127</f>
        <v>1.110010173036769E-4</v>
      </c>
      <c r="E135" s="36">
        <f>+[3]Impacts!J127</f>
        <v>0</v>
      </c>
      <c r="F135" s="1"/>
      <c r="G135" s="1"/>
      <c r="H135" s="37"/>
      <c r="I135" s="37"/>
      <c r="J135" s="1"/>
      <c r="K135" s="17"/>
      <c r="L135" s="17"/>
      <c r="M135" s="17"/>
      <c r="N135" s="17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">
      <c r="A136" s="17"/>
      <c r="B136" s="1" t="s">
        <v>27</v>
      </c>
      <c r="C136" s="1">
        <f>+G137</f>
        <v>0</v>
      </c>
      <c r="D136" s="36">
        <f>+[3]Impacts!I128</f>
        <v>1.1718037733455092E-2</v>
      </c>
      <c r="E136" s="36">
        <f>+[3]Impacts!J128</f>
        <v>6.4042260888583457E-7</v>
      </c>
      <c r="F136" s="1"/>
      <c r="G136" s="1"/>
      <c r="H136" s="37"/>
      <c r="I136" s="37"/>
      <c r="J136" s="1"/>
      <c r="K136" s="17"/>
      <c r="L136" s="17"/>
      <c r="M136" s="17"/>
      <c r="N136" s="17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">
      <c r="A137" s="17"/>
      <c r="B137" s="1" t="s">
        <v>28</v>
      </c>
      <c r="C137" s="1">
        <f>+G138</f>
        <v>0</v>
      </c>
      <c r="D137" s="36">
        <f>+[3]Impacts!I129</f>
        <v>0</v>
      </c>
      <c r="E137" s="36">
        <f>+[3]Impacts!J129</f>
        <v>2.5482628812210326E-4</v>
      </c>
      <c r="F137" s="1"/>
      <c r="G137" s="1"/>
      <c r="H137" s="37"/>
      <c r="I137" s="37"/>
      <c r="J137" s="1"/>
      <c r="K137" s="17"/>
      <c r="L137" s="17"/>
      <c r="M137" s="17"/>
      <c r="N137" s="17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">
      <c r="A138" s="1"/>
      <c r="B138" s="1" t="s">
        <v>29</v>
      </c>
      <c r="C138" s="1">
        <f>+G139</f>
        <v>0</v>
      </c>
      <c r="D138" s="36">
        <f>+[3]Impacts!I130</f>
        <v>1.3812294738709933E-3</v>
      </c>
      <c r="E138" s="36">
        <f>+[3]Impacts!J130</f>
        <v>3.9709910587940799E-7</v>
      </c>
      <c r="F138" s="1"/>
      <c r="G138" s="1"/>
      <c r="H138" s="37"/>
      <c r="I138" s="37"/>
      <c r="J138" s="1"/>
      <c r="K138" s="17"/>
      <c r="L138" s="17"/>
      <c r="M138" s="17"/>
      <c r="N138" s="17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">
      <c r="A139" s="1"/>
      <c r="B139" s="1" t="s">
        <v>30</v>
      </c>
      <c r="C139" s="1">
        <f>+G140</f>
        <v>0</v>
      </c>
      <c r="D139" s="36">
        <f>+[3]Impacts!I131</f>
        <v>3.508949502502255E-3</v>
      </c>
      <c r="E139" s="36">
        <f>+[3]Impacts!J131</f>
        <v>0</v>
      </c>
      <c r="F139" s="1"/>
      <c r="G139" s="1"/>
      <c r="H139" s="37"/>
      <c r="I139" s="37"/>
      <c r="J139" s="1"/>
      <c r="K139" s="17"/>
      <c r="L139" s="17"/>
      <c r="M139" s="17"/>
      <c r="N139" s="17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">
      <c r="A140" s="1"/>
      <c r="B140" s="1" t="s">
        <v>31</v>
      </c>
      <c r="C140" s="1">
        <f>+G141</f>
        <v>0</v>
      </c>
      <c r="D140" s="36">
        <f>+[3]Impacts!I132</f>
        <v>0</v>
      </c>
      <c r="E140" s="36">
        <f>+[3]Impacts!J132</f>
        <v>7.0879006555949966E-5</v>
      </c>
      <c r="F140" s="1"/>
      <c r="G140" s="1"/>
      <c r="H140" s="37"/>
      <c r="I140" s="37"/>
      <c r="J140" s="1"/>
      <c r="K140" s="17"/>
      <c r="L140" s="17"/>
      <c r="M140" s="17"/>
      <c r="N140" s="17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">
      <c r="A141" s="1"/>
      <c r="B141" s="1" t="s">
        <v>32</v>
      </c>
      <c r="C141" s="1">
        <f>+G133</f>
        <v>0</v>
      </c>
      <c r="D141" s="36">
        <f>+[3]Impacts!I133</f>
        <v>6.1616117463153767E-3</v>
      </c>
      <c r="E141" s="36">
        <f>+[3]Impacts!J133</f>
        <v>0</v>
      </c>
      <c r="F141" s="1"/>
      <c r="G141" s="1"/>
      <c r="H141" s="37"/>
      <c r="I141" s="37"/>
      <c r="J141" s="1"/>
      <c r="K141" s="17"/>
      <c r="L141" s="17"/>
      <c r="M141" s="17"/>
      <c r="N141" s="17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">
      <c r="A142" s="1"/>
      <c r="B142" s="1" t="s">
        <v>33</v>
      </c>
      <c r="C142" s="1">
        <f>+G142</f>
        <v>0</v>
      </c>
      <c r="D142" s="36">
        <f>+[3]Impacts!I134</f>
        <v>0</v>
      </c>
      <c r="E142" s="36">
        <f>+[3]Impacts!J134</f>
        <v>1.2385723440254664E-3</v>
      </c>
      <c r="F142" s="1"/>
      <c r="G142" s="1"/>
      <c r="H142" s="37"/>
      <c r="I142" s="37"/>
      <c r="J142" s="1"/>
      <c r="K142" s="17"/>
      <c r="L142" s="17"/>
      <c r="M142" s="17"/>
      <c r="N142" s="17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9" x14ac:dyDescent="0.25">
      <c r="A144" s="12" t="s">
        <v>167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">
      <c r="A145" s="1"/>
      <c r="B145" s="32" t="str">
        <f>+B152</f>
        <v>US</v>
      </c>
      <c r="C145" s="32" t="str">
        <f>+B153</f>
        <v>EU</v>
      </c>
      <c r="D145" s="32" t="str">
        <f>+B154</f>
        <v>Japan</v>
      </c>
      <c r="E145" s="32" t="str">
        <f>+B155</f>
        <v>Russia</v>
      </c>
      <c r="F145" s="32" t="str">
        <f>+B156</f>
        <v>Eurasia</v>
      </c>
      <c r="G145" s="32" t="str">
        <f>+B157</f>
        <v>China</v>
      </c>
      <c r="H145" s="32" t="str">
        <f>+B158</f>
        <v>India</v>
      </c>
      <c r="I145" s="32" t="str">
        <f>+B159</f>
        <v>Middle East</v>
      </c>
      <c r="J145" s="32" t="str">
        <f>+B160</f>
        <v>Africa</v>
      </c>
      <c r="K145" s="32" t="str">
        <f>+B161</f>
        <v>Latin America</v>
      </c>
      <c r="L145" s="32" t="str">
        <f>+B162</f>
        <v>OHI</v>
      </c>
      <c r="M145" s="32" t="str">
        <f>+B163</f>
        <v>Other</v>
      </c>
      <c r="N145" s="17"/>
      <c r="O145" s="17"/>
      <c r="P145" s="17"/>
      <c r="Q145" s="17"/>
      <c r="R145" s="38"/>
      <c r="S145" s="17"/>
      <c r="T145" s="17"/>
      <c r="U145" s="32">
        <f>+R155</f>
        <v>0</v>
      </c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1"/>
    </row>
    <row r="146" spans="1:34" x14ac:dyDescent="0.2">
      <c r="A146" s="1"/>
      <c r="B146" s="39">
        <f>+C152</f>
        <v>0</v>
      </c>
      <c r="C146" s="39">
        <f>+C153</f>
        <v>0</v>
      </c>
      <c r="D146" s="39">
        <f>+C154</f>
        <v>0</v>
      </c>
      <c r="E146" s="39">
        <f>+C155</f>
        <v>0</v>
      </c>
      <c r="F146" s="39">
        <f>+C156</f>
        <v>0</v>
      </c>
      <c r="G146" s="39">
        <f>+C157</f>
        <v>7.8458281280446962E-2</v>
      </c>
      <c r="H146" s="39">
        <f>+C158</f>
        <v>0.43852128250463729</v>
      </c>
      <c r="I146" s="39">
        <f>+C159</f>
        <v>0.27798926381489875</v>
      </c>
      <c r="J146" s="39">
        <f>+C160</f>
        <v>0.34097373142773563</v>
      </c>
      <c r="K146" s="39">
        <f>+C161</f>
        <v>6.0898590598525759E-2</v>
      </c>
      <c r="L146" s="39">
        <f>+C162</f>
        <v>0</v>
      </c>
      <c r="M146" s="39">
        <f>+C163</f>
        <v>0.17551222871918021</v>
      </c>
      <c r="N146" s="17"/>
      <c r="O146" s="17"/>
      <c r="P146" s="17"/>
      <c r="Q146" s="17"/>
      <c r="R146" s="38"/>
      <c r="S146" s="17"/>
      <c r="T146" s="17"/>
      <c r="U146" s="32">
        <f>+R155</f>
        <v>0</v>
      </c>
      <c r="V146" s="32">
        <f>+S155</f>
        <v>0</v>
      </c>
      <c r="W146" s="32">
        <f>+T155</f>
        <v>0</v>
      </c>
      <c r="X146" s="32">
        <f>+S157</f>
        <v>0</v>
      </c>
      <c r="Y146" s="32">
        <f>+S158</f>
        <v>0</v>
      </c>
      <c r="Z146" s="32">
        <f>+S159</f>
        <v>0</v>
      </c>
      <c r="AA146" s="32">
        <f>+S160</f>
        <v>0</v>
      </c>
      <c r="AB146" s="32">
        <f>+S161</f>
        <v>0</v>
      </c>
      <c r="AC146" s="32">
        <f>+S162</f>
        <v>0</v>
      </c>
      <c r="AD146" s="32">
        <f>+S163</f>
        <v>0</v>
      </c>
      <c r="AE146" s="32">
        <f>+S164</f>
        <v>0</v>
      </c>
      <c r="AF146" s="32">
        <f>+S165</f>
        <v>0</v>
      </c>
      <c r="AG146" s="32">
        <f>+S166</f>
        <v>0</v>
      </c>
      <c r="AH146" s="1"/>
    </row>
    <row r="147" spans="1:34" x14ac:dyDescent="0.2">
      <c r="A147" s="1"/>
      <c r="B147" s="39">
        <f>+D152</f>
        <v>0.14141261070848823</v>
      </c>
      <c r="C147" s="39">
        <f>+D153</f>
        <v>0.15910847073502937</v>
      </c>
      <c r="D147" s="39">
        <f>+D154</f>
        <v>0.16172343907608619</v>
      </c>
      <c r="E147" s="39">
        <f>+D155</f>
        <v>0.11505844305760014</v>
      </c>
      <c r="F147" s="39">
        <f>+D156</f>
        <v>0.13047243886221116</v>
      </c>
      <c r="G147" s="39">
        <f>+D157</f>
        <v>0.12589302830091467</v>
      </c>
      <c r="H147" s="39">
        <f>+D158</f>
        <v>0.16887308347047958</v>
      </c>
      <c r="I147" s="39">
        <f>+D159</f>
        <v>0.15859855711634607</v>
      </c>
      <c r="J147" s="39">
        <f>+D160</f>
        <v>0.19832036751008103</v>
      </c>
      <c r="K147" s="39">
        <f>+D161</f>
        <v>0.13454323082344966</v>
      </c>
      <c r="L147" s="39">
        <f>+D162</f>
        <v>0.15639150161867468</v>
      </c>
      <c r="M147" s="39">
        <f>+D163</f>
        <v>0.17344211485103003</v>
      </c>
      <c r="N147" s="17"/>
      <c r="O147" s="17"/>
      <c r="P147" s="17"/>
      <c r="Q147" s="17"/>
      <c r="R147" s="38"/>
      <c r="S147" s="17"/>
      <c r="T147" s="17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">
      <c r="A148" s="1"/>
      <c r="B148" s="1"/>
      <c r="C148" s="1"/>
      <c r="D148" s="1"/>
      <c r="E148" s="1"/>
      <c r="F148" s="1"/>
      <c r="G148" s="1"/>
      <c r="H148" s="1"/>
      <c r="I148" s="39"/>
      <c r="J148" s="17"/>
      <c r="K148" s="39"/>
      <c r="L148" s="39"/>
      <c r="M148" s="39"/>
      <c r="N148" s="17"/>
      <c r="O148" s="17"/>
      <c r="P148" s="39"/>
      <c r="Q148" s="17"/>
      <c r="R148" s="38"/>
      <c r="S148" s="17"/>
      <c r="T148" s="39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">
      <c r="A149" s="1"/>
      <c r="B149" s="1"/>
      <c r="C149" s="1" t="s">
        <v>168</v>
      </c>
      <c r="D149" s="1"/>
      <c r="E149" s="1"/>
      <c r="F149" s="1"/>
      <c r="G149" s="1"/>
      <c r="H149" s="1"/>
      <c r="I149" s="17"/>
      <c r="J149" s="17"/>
      <c r="K149" s="1"/>
      <c r="L149" s="17"/>
      <c r="M149" s="17"/>
      <c r="N149" s="17"/>
      <c r="O149" s="17"/>
      <c r="P149" s="17"/>
      <c r="Q149" s="17"/>
      <c r="R149" s="38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">
      <c r="A150" s="1"/>
      <c r="B150" s="1"/>
      <c r="C150" s="1" t="e">
        <f>+[4]Notes_Sources!O44</f>
        <v>#REF!</v>
      </c>
      <c r="D150" s="1" t="e">
        <f>+[4]Notes_Sources!P44</f>
        <v>#REF!</v>
      </c>
      <c r="E150" s="1"/>
      <c r="F150" s="1"/>
      <c r="G150" s="1"/>
      <c r="H150" s="1"/>
      <c r="I150" s="17"/>
      <c r="J150" s="17"/>
      <c r="K150" s="1"/>
      <c r="L150" s="17"/>
      <c r="M150" s="17"/>
      <c r="N150" s="17"/>
      <c r="O150" s="17"/>
      <c r="P150" s="17"/>
      <c r="Q150" s="17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">
      <c r="A151" s="1"/>
      <c r="B151" s="32" t="e">
        <f>+[5]Impacts!A275</f>
        <v>#REF!</v>
      </c>
      <c r="C151" s="32" t="str">
        <f>+[5]Impacts!B275</f>
        <v xml:space="preserve">linear </v>
      </c>
      <c r="D151" s="32" t="str">
        <f>+[5]Impacts!C275</f>
        <v>quad</v>
      </c>
      <c r="E151" s="1"/>
      <c r="F151" s="1">
        <v>0</v>
      </c>
      <c r="G151" s="1">
        <v>1</v>
      </c>
      <c r="H151" s="1">
        <v>2</v>
      </c>
      <c r="I151" s="17">
        <v>3</v>
      </c>
      <c r="J151" s="17">
        <v>4</v>
      </c>
      <c r="K151" s="1">
        <v>6</v>
      </c>
      <c r="L151" s="17">
        <v>8</v>
      </c>
      <c r="M151" s="17">
        <v>10</v>
      </c>
      <c r="N151" s="17"/>
      <c r="O151" s="17"/>
      <c r="P151" s="17"/>
      <c r="Q151" s="17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">
      <c r="A152" s="1"/>
      <c r="B152" s="32" t="str">
        <f>+[5]Impacts!A276</f>
        <v>US</v>
      </c>
      <c r="C152" s="40">
        <f>+[3]Impacts!B298</f>
        <v>0</v>
      </c>
      <c r="D152" s="40">
        <f>+[3]Impacts!C298</f>
        <v>0.14141261070848823</v>
      </c>
      <c r="E152" s="1"/>
      <c r="F152" s="41">
        <f t="shared" ref="F152:M152" si="11">+F$151+$D152*F$151^2</f>
        <v>0</v>
      </c>
      <c r="G152" s="41">
        <f t="shared" si="11"/>
        <v>1.1414126107084883</v>
      </c>
      <c r="H152" s="41">
        <f t="shared" si="11"/>
        <v>2.5656504428339528</v>
      </c>
      <c r="I152" s="41">
        <f t="shared" si="11"/>
        <v>4.2727134963763937</v>
      </c>
      <c r="J152" s="41">
        <f t="shared" si="11"/>
        <v>6.2626017713358113</v>
      </c>
      <c r="K152" s="41">
        <f t="shared" si="11"/>
        <v>11.090853985505577</v>
      </c>
      <c r="L152" s="41">
        <f t="shared" si="11"/>
        <v>17.050407085343245</v>
      </c>
      <c r="M152" s="41">
        <f t="shared" si="11"/>
        <v>24.141261070848824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">
      <c r="A153" s="1"/>
      <c r="B153" s="32" t="str">
        <f>+[5]Impacts!A277</f>
        <v>EU</v>
      </c>
      <c r="C153" s="40">
        <f>+[3]Impacts!B299</f>
        <v>0</v>
      </c>
      <c r="D153" s="40">
        <f>+[3]Impacts!C299</f>
        <v>0.15910847073502937</v>
      </c>
      <c r="E153" s="1"/>
      <c r="F153" s="41">
        <f t="shared" ref="F153:M163" si="12">+$C153*F$151+$D153*F$151^2</f>
        <v>0</v>
      </c>
      <c r="G153" s="41">
        <f t="shared" si="12"/>
        <v>0.15910847073502937</v>
      </c>
      <c r="H153" s="41">
        <f t="shared" si="12"/>
        <v>0.63643388294011749</v>
      </c>
      <c r="I153" s="41">
        <f t="shared" si="12"/>
        <v>1.4319762366152644</v>
      </c>
      <c r="J153" s="41">
        <f t="shared" si="12"/>
        <v>2.54573553176047</v>
      </c>
      <c r="K153" s="41">
        <f t="shared" si="12"/>
        <v>5.7279049464610576</v>
      </c>
      <c r="L153" s="41">
        <f t="shared" si="12"/>
        <v>10.18294212704188</v>
      </c>
      <c r="M153" s="41">
        <f t="shared" si="12"/>
        <v>15.910847073502937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">
      <c r="A154" s="1"/>
      <c r="B154" s="32" t="str">
        <f>+[5]Impacts!A278</f>
        <v>Japan</v>
      </c>
      <c r="C154" s="40">
        <f>+[3]Impacts!B300</f>
        <v>0</v>
      </c>
      <c r="D154" s="40">
        <f>+[3]Impacts!C300</f>
        <v>0.16172343907608619</v>
      </c>
      <c r="E154" s="1"/>
      <c r="F154" s="41">
        <f t="shared" si="12"/>
        <v>0</v>
      </c>
      <c r="G154" s="41">
        <f t="shared" si="12"/>
        <v>0.16172343907608619</v>
      </c>
      <c r="H154" s="41">
        <f t="shared" si="12"/>
        <v>0.64689375630434476</v>
      </c>
      <c r="I154" s="41">
        <f t="shared" si="12"/>
        <v>1.4555109516847757</v>
      </c>
      <c r="J154" s="41">
        <f t="shared" si="12"/>
        <v>2.587575025217379</v>
      </c>
      <c r="K154" s="41">
        <f t="shared" si="12"/>
        <v>5.8220438067391029</v>
      </c>
      <c r="L154" s="41">
        <f t="shared" si="12"/>
        <v>10.350300100869516</v>
      </c>
      <c r="M154" s="41">
        <f t="shared" si="12"/>
        <v>16.172343907608617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">
      <c r="A155" s="1"/>
      <c r="B155" s="32" t="str">
        <f>+[5]Impacts!A279</f>
        <v>Russia</v>
      </c>
      <c r="C155" s="40">
        <f>+[3]Impacts!B301</f>
        <v>0</v>
      </c>
      <c r="D155" s="40">
        <f>+[3]Impacts!C301</f>
        <v>0.11505844305760014</v>
      </c>
      <c r="E155" s="1"/>
      <c r="F155" s="41">
        <f t="shared" si="12"/>
        <v>0</v>
      </c>
      <c r="G155" s="41">
        <f t="shared" si="12"/>
        <v>0.11505844305760014</v>
      </c>
      <c r="H155" s="41">
        <f t="shared" si="12"/>
        <v>0.46023377223040057</v>
      </c>
      <c r="I155" s="41">
        <f t="shared" si="12"/>
        <v>1.0355259875184013</v>
      </c>
      <c r="J155" s="41">
        <f t="shared" si="12"/>
        <v>1.8409350889216023</v>
      </c>
      <c r="K155" s="41">
        <f t="shared" si="12"/>
        <v>4.1421039500736052</v>
      </c>
      <c r="L155" s="41">
        <f t="shared" si="12"/>
        <v>7.3637403556864092</v>
      </c>
      <c r="M155" s="41">
        <f t="shared" si="12"/>
        <v>11.505844305760014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">
      <c r="A156" s="1"/>
      <c r="B156" s="32" t="str">
        <f>+[5]Impacts!A280</f>
        <v>Eurasia</v>
      </c>
      <c r="C156" s="40">
        <f>+[3]Impacts!B302</f>
        <v>0</v>
      </c>
      <c r="D156" s="40">
        <f>+[3]Impacts!C302</f>
        <v>0.13047243886221116</v>
      </c>
      <c r="E156" s="1"/>
      <c r="F156" s="41">
        <f t="shared" si="12"/>
        <v>0</v>
      </c>
      <c r="G156" s="41">
        <f t="shared" si="12"/>
        <v>0.13047243886221116</v>
      </c>
      <c r="H156" s="41">
        <f t="shared" si="12"/>
        <v>0.52188975544884464</v>
      </c>
      <c r="I156" s="41">
        <f t="shared" si="12"/>
        <v>1.1742519497599004</v>
      </c>
      <c r="J156" s="41">
        <f t="shared" si="12"/>
        <v>2.0875590217953786</v>
      </c>
      <c r="K156" s="41">
        <f t="shared" si="12"/>
        <v>4.6970077990396017</v>
      </c>
      <c r="L156" s="41">
        <f t="shared" si="12"/>
        <v>8.3502360871815142</v>
      </c>
      <c r="M156" s="41">
        <f t="shared" si="12"/>
        <v>13.047243886221116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">
      <c r="A157" s="1"/>
      <c r="B157" s="32" t="str">
        <f>+[5]Impacts!A281</f>
        <v>China</v>
      </c>
      <c r="C157" s="40">
        <f>+[3]Impacts!B303</f>
        <v>7.8458281280446962E-2</v>
      </c>
      <c r="D157" s="40">
        <f>+[3]Impacts!C303</f>
        <v>0.12589302830091467</v>
      </c>
      <c r="E157" s="1"/>
      <c r="F157" s="41">
        <f t="shared" si="12"/>
        <v>0</v>
      </c>
      <c r="G157" s="41">
        <f t="shared" si="12"/>
        <v>0.20435130958136163</v>
      </c>
      <c r="H157" s="41">
        <f t="shared" si="12"/>
        <v>0.66048867576455261</v>
      </c>
      <c r="I157" s="41">
        <f t="shared" si="12"/>
        <v>1.3684120985495731</v>
      </c>
      <c r="J157" s="41">
        <f t="shared" si="12"/>
        <v>2.3281215779364226</v>
      </c>
      <c r="K157" s="41">
        <f t="shared" si="12"/>
        <v>5.0028987065156105</v>
      </c>
      <c r="L157" s="41">
        <f t="shared" si="12"/>
        <v>8.6848200615021156</v>
      </c>
      <c r="M157" s="41">
        <f t="shared" si="12"/>
        <v>13.373885642895937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">
      <c r="A158" s="1"/>
      <c r="B158" s="32" t="str">
        <f>+[5]Impacts!A282</f>
        <v>India</v>
      </c>
      <c r="C158" s="40">
        <f>+[3]Impacts!B304</f>
        <v>0.43852128250463729</v>
      </c>
      <c r="D158" s="40">
        <f>+[3]Impacts!C304</f>
        <v>0.16887308347047958</v>
      </c>
      <c r="E158" s="1"/>
      <c r="F158" s="41">
        <f t="shared" si="12"/>
        <v>0</v>
      </c>
      <c r="G158" s="41">
        <f t="shared" si="12"/>
        <v>0.60739436597511687</v>
      </c>
      <c r="H158" s="41">
        <f t="shared" si="12"/>
        <v>1.5525348988911929</v>
      </c>
      <c r="I158" s="41">
        <f t="shared" si="12"/>
        <v>2.8354215987482281</v>
      </c>
      <c r="J158" s="41">
        <f t="shared" si="12"/>
        <v>4.456054465546222</v>
      </c>
      <c r="K158" s="41">
        <f t="shared" si="12"/>
        <v>8.7105586999650875</v>
      </c>
      <c r="L158" s="41">
        <f t="shared" si="12"/>
        <v>14.31604760214779</v>
      </c>
      <c r="M158" s="41">
        <f t="shared" si="12"/>
        <v>21.272521172094333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">
      <c r="A159" s="1"/>
      <c r="B159" s="32" t="str">
        <f>+[5]Impacts!A283</f>
        <v>Middle East</v>
      </c>
      <c r="C159" s="40">
        <f>+[3]Impacts!B305</f>
        <v>0.27798926381489875</v>
      </c>
      <c r="D159" s="40">
        <f>+[3]Impacts!C305</f>
        <v>0.15859855711634607</v>
      </c>
      <c r="E159" s="1"/>
      <c r="F159" s="41">
        <f t="shared" si="12"/>
        <v>0</v>
      </c>
      <c r="G159" s="41">
        <f t="shared" si="12"/>
        <v>0.43658782093124482</v>
      </c>
      <c r="H159" s="41">
        <f t="shared" si="12"/>
        <v>1.1903727560951818</v>
      </c>
      <c r="I159" s="41">
        <f t="shared" si="12"/>
        <v>2.2613548054918109</v>
      </c>
      <c r="J159" s="41">
        <f t="shared" si="12"/>
        <v>3.6495339691211321</v>
      </c>
      <c r="K159" s="41">
        <f t="shared" si="12"/>
        <v>7.3774836390778509</v>
      </c>
      <c r="L159" s="41">
        <f t="shared" si="12"/>
        <v>12.374221765965338</v>
      </c>
      <c r="M159" s="41">
        <f t="shared" si="12"/>
        <v>18.639748349783595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">
      <c r="A160" s="1"/>
      <c r="B160" s="32" t="str">
        <f>+[5]Impacts!A284</f>
        <v>Africa</v>
      </c>
      <c r="C160" s="40">
        <f>+[3]Impacts!B306</f>
        <v>0.34097373142773563</v>
      </c>
      <c r="D160" s="40">
        <f>+[3]Impacts!C306</f>
        <v>0.19832036751008103</v>
      </c>
      <c r="E160" s="1"/>
      <c r="F160" s="41">
        <f t="shared" si="12"/>
        <v>0</v>
      </c>
      <c r="G160" s="41">
        <f t="shared" si="12"/>
        <v>0.53929409893781666</v>
      </c>
      <c r="H160" s="41">
        <f t="shared" si="12"/>
        <v>1.4752289328957953</v>
      </c>
      <c r="I160" s="41">
        <f t="shared" si="12"/>
        <v>2.8078045018739362</v>
      </c>
      <c r="J160" s="41">
        <f t="shared" si="12"/>
        <v>4.5370208058722392</v>
      </c>
      <c r="K160" s="41">
        <f t="shared" si="12"/>
        <v>9.1853756189293314</v>
      </c>
      <c r="L160" s="41">
        <f t="shared" si="12"/>
        <v>15.420293372067071</v>
      </c>
      <c r="M160" s="41">
        <f t="shared" si="12"/>
        <v>23.241774065285462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">
      <c r="A161" s="1"/>
      <c r="B161" s="32" t="str">
        <f>+[5]Impacts!A285</f>
        <v>Latin America</v>
      </c>
      <c r="C161" s="40">
        <f>+[3]Impacts!B307</f>
        <v>6.0898590598525759E-2</v>
      </c>
      <c r="D161" s="40">
        <f>+[3]Impacts!C307</f>
        <v>0.13454323082344966</v>
      </c>
      <c r="E161" s="1"/>
      <c r="F161" s="41">
        <f t="shared" si="12"/>
        <v>0</v>
      </c>
      <c r="G161" s="41">
        <f t="shared" si="12"/>
        <v>0.19544182142197541</v>
      </c>
      <c r="H161" s="41">
        <f t="shared" si="12"/>
        <v>0.65997010449085014</v>
      </c>
      <c r="I161" s="41">
        <f t="shared" si="12"/>
        <v>1.3935848492066241</v>
      </c>
      <c r="J161" s="41">
        <f t="shared" si="12"/>
        <v>2.3962860555692975</v>
      </c>
      <c r="K161" s="41">
        <f t="shared" si="12"/>
        <v>5.2089478532353422</v>
      </c>
      <c r="L161" s="41">
        <f t="shared" si="12"/>
        <v>9.097955497488984</v>
      </c>
      <c r="M161" s="41">
        <f t="shared" si="12"/>
        <v>14.063308988330222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">
      <c r="A162" s="1"/>
      <c r="B162" s="32" t="str">
        <f>+[5]Impacts!A286</f>
        <v>OHI</v>
      </c>
      <c r="C162" s="40">
        <f>+[3]Impacts!B308</f>
        <v>0</v>
      </c>
      <c r="D162" s="40">
        <f>+[3]Impacts!C308</f>
        <v>0.15639150161867468</v>
      </c>
      <c r="E162" s="1"/>
      <c r="F162" s="41">
        <f t="shared" si="12"/>
        <v>0</v>
      </c>
      <c r="G162" s="41">
        <f t="shared" si="12"/>
        <v>0.15639150161867468</v>
      </c>
      <c r="H162" s="41">
        <f t="shared" si="12"/>
        <v>0.62556600647469873</v>
      </c>
      <c r="I162" s="41">
        <f t="shared" si="12"/>
        <v>1.4075235145680722</v>
      </c>
      <c r="J162" s="41">
        <f t="shared" si="12"/>
        <v>2.5022640258987949</v>
      </c>
      <c r="K162" s="41">
        <f t="shared" si="12"/>
        <v>5.6300940582722889</v>
      </c>
      <c r="L162" s="41">
        <f t="shared" si="12"/>
        <v>10.00905610359518</v>
      </c>
      <c r="M162" s="41">
        <f t="shared" si="12"/>
        <v>15.639150161867468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">
      <c r="A163" s="1"/>
      <c r="B163" s="32" t="str">
        <f>+[5]Impacts!A287</f>
        <v>Other</v>
      </c>
      <c r="C163" s="40">
        <f>+[3]Impacts!B309</f>
        <v>0.17551222871918021</v>
      </c>
      <c r="D163" s="40">
        <f>+[3]Impacts!C309</f>
        <v>0.17344211485103003</v>
      </c>
      <c r="E163" s="1"/>
      <c r="F163" s="41">
        <f t="shared" si="12"/>
        <v>0</v>
      </c>
      <c r="G163" s="41">
        <f t="shared" si="12"/>
        <v>0.34895434357021027</v>
      </c>
      <c r="H163" s="41">
        <f t="shared" si="12"/>
        <v>1.0447929168424805</v>
      </c>
      <c r="I163" s="41">
        <f t="shared" si="12"/>
        <v>2.0875157198168113</v>
      </c>
      <c r="J163" s="41">
        <f t="shared" si="12"/>
        <v>3.4771227524932016</v>
      </c>
      <c r="K163" s="41">
        <f t="shared" si="12"/>
        <v>7.2969895069521629</v>
      </c>
      <c r="L163" s="41">
        <f t="shared" si="12"/>
        <v>12.504393180219363</v>
      </c>
      <c r="M163" s="41">
        <f t="shared" si="12"/>
        <v>19.099333772294806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">
      <c r="A164" s="1"/>
      <c r="B164" s="1"/>
      <c r="C164" s="1"/>
      <c r="D164" s="1"/>
      <c r="E164" s="1"/>
      <c r="F164" s="17"/>
      <c r="G164" s="17"/>
      <c r="H164" s="17"/>
      <c r="I164" s="3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">
      <c r="A165" s="1"/>
      <c r="B165" s="1"/>
      <c r="C165" s="1"/>
      <c r="D165" s="1"/>
      <c r="E165" s="1"/>
      <c r="F165" s="17"/>
      <c r="G165" s="17"/>
      <c r="H165" s="17"/>
      <c r="I165" s="3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Tjallingii</dc:creator>
  <cp:lastModifiedBy>Marya El Malki</cp:lastModifiedBy>
  <dcterms:created xsi:type="dcterms:W3CDTF">2020-11-20T09:16:53Z</dcterms:created>
  <dcterms:modified xsi:type="dcterms:W3CDTF">2022-08-10T09:25:28Z</dcterms:modified>
</cp:coreProperties>
</file>