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1" sheetId="1" r:id="rId4"/>
  </sheets>
</workbook>
</file>

<file path=xl/sharedStrings.xml><?xml version="1.0" encoding="utf-8"?>
<sst xmlns="http://schemas.openxmlformats.org/spreadsheetml/2006/main" uniqueCount="184">
  <si>
    <t>Linked Parameters</t>
  </si>
  <si>
    <t>are linked files between this and other sheets (base, opt, …)</t>
  </si>
  <si>
    <t>are damage control parameters that must be carefully examined.</t>
  </si>
  <si>
    <t>Parameter value</t>
  </si>
  <si>
    <t>Notes</t>
  </si>
  <si>
    <t>KEY PARAMETERS</t>
  </si>
  <si>
    <t>Rate of social time preference (% py)</t>
  </si>
  <si>
    <t>This parameter is part of the calibration for the real interest rate. It should be adjusted along with the EMUC</t>
  </si>
  <si>
    <t>Elasticity of MU of consumption (set)</t>
  </si>
  <si>
    <t>Damage coefficient on temperature</t>
  </si>
  <si>
    <t>Damage coefficients are calibrated to impact analysis and should be adjusted together</t>
  </si>
  <si>
    <t>Damage coefficient on temperature squared</t>
  </si>
  <si>
    <t>Exponent on damages</t>
  </si>
  <si>
    <t>Price backstop technology (2005 US 000 $ per tC)</t>
  </si>
  <si>
    <r>
      <rPr>
        <sz val="11"/>
        <color indexed="8"/>
        <rFont val="Book Antiqua"/>
      </rPr>
      <t xml:space="preserve">See </t>
    </r>
    <r>
      <rPr>
        <i val="1"/>
        <sz val="11"/>
        <color indexed="8"/>
        <rFont val="Book Antiqua"/>
      </rPr>
      <t xml:space="preserve">A Question of Balance </t>
    </r>
    <r>
      <rPr>
        <sz val="11"/>
        <color indexed="8"/>
        <rFont val="Book Antiqua"/>
      </rPr>
      <t>for discussion. This parameter also affects the abatement costs.</t>
    </r>
  </si>
  <si>
    <t>Exponent of control cost function</t>
  </si>
  <si>
    <t xml:space="preserve">Backstop inflection year </t>
  </si>
  <si>
    <t>Backstop price and abatement costs fall rapidly after this year.</t>
  </si>
  <si>
    <t>Maximum carbon resources (GtC)</t>
  </si>
  <si>
    <r>
      <rPr>
        <sz val="11"/>
        <color indexed="8"/>
        <rFont val="Book Antiqua"/>
      </rPr>
      <t xml:space="preserve">See </t>
    </r>
    <r>
      <rPr>
        <i val="1"/>
        <sz val="11"/>
        <color indexed="8"/>
        <rFont val="Book Antiqua"/>
      </rPr>
      <t xml:space="preserve">A Question of Balance </t>
    </r>
    <r>
      <rPr>
        <sz val="11"/>
        <color indexed="8"/>
        <rFont val="Book Antiqua"/>
      </rPr>
      <t>for discussion.</t>
    </r>
  </si>
  <si>
    <t>Equilibrium temperature increase for CO2 doubling</t>
  </si>
  <si>
    <t>Updated from IPCC FAR, median of models, Table 8.2.</t>
  </si>
  <si>
    <t>US</t>
  </si>
  <si>
    <t>OECD-Europe</t>
  </si>
  <si>
    <t>Japan</t>
  </si>
  <si>
    <t>Russia</t>
  </si>
  <si>
    <t>Non-Russia Eurasia</t>
  </si>
  <si>
    <t>China</t>
  </si>
  <si>
    <t>India</t>
  </si>
  <si>
    <t>Middle East</t>
  </si>
  <si>
    <t>Africa</t>
  </si>
  <si>
    <t>Latin America</t>
  </si>
  <si>
    <t>OHI</t>
  </si>
  <si>
    <t>Other non-OECD Asia</t>
  </si>
  <si>
    <t>GLOBAL</t>
  </si>
  <si>
    <t>Decline rate TFP (per decade)</t>
  </si>
  <si>
    <t>This parameter is part of the long-run productivity growth assumptions. It generally does not need adjustment</t>
  </si>
  <si>
    <t>TFP convergence rate (per decade)</t>
  </si>
  <si>
    <t>Long run growth rate (per year)</t>
  </si>
  <si>
    <t>This parameter is one of two essential assumptions -- relevant to very long run growth.</t>
  </si>
  <si>
    <t>Decline rate sigma growth (per decade)</t>
  </si>
  <si>
    <t>This parameter is one of two essential assumptions for decarbonization -- relevant to very long run growth.</t>
  </si>
  <si>
    <t>Trend sigma growth (per year)</t>
  </si>
  <si>
    <t>Uncertainty for frontier (US) TFP</t>
  </si>
  <si>
    <t>This parameter is one of two essential assumptions -- relevant to the growth of TFP for the frontier region (US).</t>
  </si>
  <si>
    <t>Adjustment rates for SLR (multiplicative)</t>
  </si>
  <si>
    <t>SLR module</t>
  </si>
  <si>
    <t>Random threshold temperature for melt SLR (m)</t>
  </si>
  <si>
    <t>Population uncertainty (factor for 2200)</t>
  </si>
  <si>
    <t>Derived from estimates in Balance</t>
  </si>
  <si>
    <t>Carbon cycle adjustment coefficient</t>
  </si>
  <si>
    <t>IPCC FAR</t>
  </si>
  <si>
    <t>Damage rate at threshold for catastrophic damages</t>
  </si>
  <si>
    <t>No highly nonlinear catastrophic damages.</t>
  </si>
  <si>
    <t>Convergence uncertainty</t>
  </si>
  <si>
    <t>Not used</t>
  </si>
  <si>
    <t>Threshold for catastrophic damages</t>
  </si>
  <si>
    <t>Exponent for catastrophic damages</t>
  </si>
  <si>
    <t>OUTPUT and PRODUCTION</t>
  </si>
  <si>
    <t>Capital share</t>
  </si>
  <si>
    <t>assumed</t>
  </si>
  <si>
    <t>Data</t>
  </si>
  <si>
    <t>Rate of depreciation (percent per year)</t>
  </si>
  <si>
    <t>Initial output (2005 US International $, trillions)</t>
  </si>
  <si>
    <t>data</t>
  </si>
  <si>
    <t>Initial real interest rate (percent per decade annualized)</t>
  </si>
  <si>
    <t>calibrated</t>
  </si>
  <si>
    <t>This is fundamental for calculation of the discount rate.</t>
  </si>
  <si>
    <t>Initial K</t>
  </si>
  <si>
    <t>calculated</t>
  </si>
  <si>
    <t>From production function</t>
  </si>
  <si>
    <t>Calculated A</t>
  </si>
  <si>
    <t>Initial savings rate</t>
  </si>
  <si>
    <t>WELFARE</t>
  </si>
  <si>
    <t>A fundamental assumption.</t>
  </si>
  <si>
    <t>Decline of rate of time preference (% per decade)</t>
  </si>
  <si>
    <t>This is calculated from Ramsey equation and data are RSTP and real interest rate, population growth, and p.c. consumption.</t>
  </si>
  <si>
    <t>Elasticity of MU of consumption (calibrated)</t>
  </si>
  <si>
    <t>NA</t>
  </si>
  <si>
    <t>POPULATION</t>
  </si>
  <si>
    <t xml:space="preserve">     Initial population (millions)</t>
  </si>
  <si>
    <t>Global</t>
  </si>
  <si>
    <t>EU</t>
  </si>
  <si>
    <t>Eurasia</t>
  </si>
  <si>
    <t>DAMAGE FUNCTION</t>
  </si>
  <si>
    <t>If individual country damages = 1, otherwise 0</t>
  </si>
  <si>
    <t>damage coefficient on temperature</t>
  </si>
  <si>
    <t>DICE 2007</t>
  </si>
  <si>
    <t>These three parameters are fundamental for optimization, but not for basic calculations of paths</t>
  </si>
  <si>
    <t>damage coefficient on temperature squared</t>
  </si>
  <si>
    <t>Ditto</t>
  </si>
  <si>
    <t>if catast</t>
  </si>
  <si>
    <t>ABATEMENT COST</t>
  </si>
  <si>
    <t xml:space="preserve">   Price backstop technology (2005 US 000 $ per tC)</t>
  </si>
  <si>
    <t>Lab notes</t>
  </si>
  <si>
    <t>Estimate</t>
  </si>
  <si>
    <t xml:space="preserve">       Ratio of  backstop to World</t>
  </si>
  <si>
    <t xml:space="preserve">   Ratio asymptotic to initial price</t>
  </si>
  <si>
    <t xml:space="preserve">  Decline of backstop price (per decade)</t>
  </si>
  <si>
    <t>Lat notes</t>
  </si>
  <si>
    <t>Backstop competitive year (pback = 0 for periods beyond)</t>
  </si>
  <si>
    <t>- The year is not terribly important, but sets a limit to the time of CO2 emissions.</t>
  </si>
  <si>
    <t xml:space="preserve">Upper limit of control rate </t>
  </si>
  <si>
    <t>- limmiu is generally not used, but can be if there are constraints on buildup of emissions controls.</t>
  </si>
  <si>
    <t>EMISSIONS</t>
  </si>
  <si>
    <t>CO2 emissions for 2005</t>
  </si>
  <si>
    <t>CDIAC, including cement and flaring (3 year average around 2005)</t>
  </si>
  <si>
    <t>Initial emissions controls</t>
  </si>
  <si>
    <t>Includes minor controls from EU</t>
  </si>
  <si>
    <t xml:space="preserve">      Initial sigma (tC per $1000 GDP US $, 2005 prices) 2005</t>
  </si>
  <si>
    <t>From actual emissions, data, and controls.</t>
  </si>
  <si>
    <t xml:space="preserve">      Initial carbon emissions from land use change (GTC per year)</t>
  </si>
  <si>
    <t>- These are not critical and are poorly measured.</t>
  </si>
  <si>
    <t xml:space="preserve">           Decline rate of land emissions per decade</t>
  </si>
  <si>
    <t>CARBON LIMITS</t>
  </si>
  <si>
    <t>- Generally not important or binding except in exceptionally rapid growth cases. Data poorly determined.</t>
  </si>
  <si>
    <t>CONCENTRATIONS</t>
  </si>
  <si>
    <t>Initial atmospheric concentration of CO2 (GTC, 2000)</t>
  </si>
  <si>
    <t>GISS</t>
  </si>
  <si>
    <t>Initial atmospheric concentration of CO2 (GTC, 2010)</t>
  </si>
  <si>
    <t>Initial concentration of CO2 in biosphere/shallow oceans (GTC)</t>
  </si>
  <si>
    <t>Calibrated</t>
  </si>
  <si>
    <t>Data and models</t>
  </si>
  <si>
    <t>Initial concentration of CO2 in deep oceans (GTC)</t>
  </si>
  <si>
    <t>Carbon cycle transition coefficients (percent per decade)</t>
  </si>
  <si>
    <t xml:space="preserve">      atmosphere to atmosphere (b11)</t>
  </si>
  <si>
    <t>Model based</t>
  </si>
  <si>
    <t xml:space="preserve">      biosphere/shallow oceans to atmosphere (b21)</t>
  </si>
  <si>
    <t xml:space="preserve">      atmosphere to biosphere/shallow oceans (b12)</t>
  </si>
  <si>
    <t>calibrated and uncertain</t>
  </si>
  <si>
    <t xml:space="preserve">      biosphere/shallow oceans to biosphere/shallow oceans (b22)</t>
  </si>
  <si>
    <t xml:space="preserve">      deep oceans to biosphere/shallow oceans (b32)</t>
  </si>
  <si>
    <t xml:space="preserve">      biosphere/shallow oceans to deep oceans (b23)</t>
  </si>
  <si>
    <t xml:space="preserve">      deep oceans to deep oceans (b33)</t>
  </si>
  <si>
    <t>Equil. conc. of CO2 in atmos. (GTC)</t>
  </si>
  <si>
    <t>Equil. conc. of CO2 in biosphere/shallow oceans (GTC)</t>
  </si>
  <si>
    <t>Equil. conc. of CO2 in deep oceans (GTC)</t>
  </si>
  <si>
    <t>TEMPERATURE</t>
  </si>
  <si>
    <t>2000 forcings other ghg</t>
  </si>
  <si>
    <t>2100 forcings other ghg</t>
  </si>
  <si>
    <t>Estimates</t>
  </si>
  <si>
    <t>Initial atmospheric temperature, 2005 (deg. C above 1900)</t>
  </si>
  <si>
    <t>Initial atmospheric temperature, 2015 (deg. C above 1900)</t>
  </si>
  <si>
    <t>Initial temperature of deep oceans (deg. C above 1900)</t>
  </si>
  <si>
    <t>Speed of adjustment parameter for atmospheric temperature</t>
  </si>
  <si>
    <t>Adjusted to fit transient and equilibrium with new temperature sensitivty coefficient of 3.2</t>
  </si>
  <si>
    <t>See above</t>
  </si>
  <si>
    <t>FCO22x</t>
  </si>
  <si>
    <t>Updated from IPCC FAR, p. 140.</t>
  </si>
  <si>
    <t>Coefficient of heat loss from atmosphere to oceans</t>
  </si>
  <si>
    <t>Coefficient of heat gain by deep oceans</t>
  </si>
  <si>
    <t>HOTELLING PARAMETERS</t>
  </si>
  <si>
    <t>Coefficient of Hotelling rent on ratio</t>
  </si>
  <si>
    <t>Exponent on Hotelling</t>
  </si>
  <si>
    <t>BACKSTOP DECLINE</t>
  </si>
  <si>
    <t>Rate of decadal decline backstop after threshold</t>
  </si>
  <si>
    <t>Assumed</t>
  </si>
  <si>
    <t>If damage function is on (1=yes, 0=no)</t>
  </si>
  <si>
    <t>EXPONENT IN OMEGA FUNCTION</t>
  </si>
  <si>
    <t>SLR DAMAGES</t>
  </si>
  <si>
    <t>Elasticity of substitution land</t>
  </si>
  <si>
    <t>Multiplier for SLR; elasticity of substitution</t>
  </si>
  <si>
    <t>Parameters SLR function</t>
  </si>
  <si>
    <t>intercept</t>
  </si>
  <si>
    <t>linear</t>
  </si>
  <si>
    <t>quadratic</t>
  </si>
  <si>
    <t>[Note: these are constrained to be positive]</t>
  </si>
  <si>
    <t>NON-SLR DAMAGE FUNCTION (FROM IMPACTS SHEET)</t>
  </si>
  <si>
    <r>
      <rPr>
        <sz val="11"/>
        <color indexed="8"/>
        <rFont val="Book Antiqua"/>
      </rPr>
      <t>US</t>
    </r>
  </si>
  <si>
    <r>
      <rPr>
        <sz val="11"/>
        <color indexed="8"/>
        <rFont val="Book Antiqua"/>
      </rPr>
      <t>EU</t>
    </r>
  </si>
  <si>
    <r>
      <rPr>
        <sz val="11"/>
        <color indexed="8"/>
        <rFont val="Book Antiqua"/>
      </rPr>
      <t>Japan</t>
    </r>
  </si>
  <si>
    <r>
      <rPr>
        <sz val="11"/>
        <color indexed="8"/>
        <rFont val="Book Antiqua"/>
      </rPr>
      <t>Russia</t>
    </r>
  </si>
  <si>
    <r>
      <rPr>
        <sz val="11"/>
        <color indexed="8"/>
        <rFont val="Book Antiqua"/>
      </rPr>
      <t>Eurasia</t>
    </r>
  </si>
  <si>
    <r>
      <rPr>
        <sz val="11"/>
        <color indexed="8"/>
        <rFont val="Book Antiqua"/>
      </rPr>
      <t>China</t>
    </r>
  </si>
  <si>
    <r>
      <rPr>
        <sz val="11"/>
        <color indexed="8"/>
        <rFont val="Book Antiqua"/>
      </rPr>
      <t>India</t>
    </r>
  </si>
  <si>
    <r>
      <rPr>
        <sz val="11"/>
        <color indexed="8"/>
        <rFont val="Book Antiqua"/>
      </rPr>
      <t>Middle East</t>
    </r>
  </si>
  <si>
    <r>
      <rPr>
        <sz val="11"/>
        <color indexed="8"/>
        <rFont val="Book Antiqua"/>
      </rPr>
      <t>Africa</t>
    </r>
  </si>
  <si>
    <r>
      <rPr>
        <sz val="11"/>
        <color indexed="8"/>
        <rFont val="Book Antiqua"/>
      </rPr>
      <t>Latin America</t>
    </r>
  </si>
  <si>
    <r>
      <rPr>
        <sz val="11"/>
        <color indexed="8"/>
        <rFont val="Book Antiqua"/>
      </rPr>
      <t>OHI</t>
    </r>
  </si>
  <si>
    <r>
      <rPr>
        <sz val="11"/>
        <color indexed="8"/>
        <rFont val="Book Antiqua"/>
      </rPr>
      <t>Other</t>
    </r>
  </si>
  <si>
    <t>Parameters of non-SLR Function</t>
  </si>
  <si>
    <t xml:space="preserve">linear </t>
  </si>
  <si>
    <t>quad</t>
  </si>
  <si>
    <t>Other</t>
  </si>
</sst>
</file>

<file path=xl/styles.xml><?xml version="1.0" encoding="utf-8"?>
<styleSheet xmlns="http://schemas.openxmlformats.org/spreadsheetml/2006/main">
  <numFmts count="11">
    <numFmt numFmtId="0" formatCode="General"/>
    <numFmt numFmtId="59" formatCode="#,##0.0000"/>
    <numFmt numFmtId="60" formatCode="0.000"/>
    <numFmt numFmtId="61" formatCode="0.0000"/>
    <numFmt numFmtId="62" formatCode="0.0"/>
    <numFmt numFmtId="63" formatCode="&quot; &quot;* #,##0.0000&quot; &quot;;&quot; &quot;* (#,##0.0000);&quot; &quot;* &quot;-&quot;??&quot; &quot;"/>
    <numFmt numFmtId="64" formatCode="0.0%"/>
    <numFmt numFmtId="65" formatCode="&quot; &quot;* #,##0.00&quot; &quot;;&quot; &quot;* (#,##0.00);&quot; &quot;* &quot;-&quot;??&quot; &quot;"/>
    <numFmt numFmtId="66" formatCode="0.000000"/>
    <numFmt numFmtId="67" formatCode="&quot; &quot;* #,##0.00000&quot; &quot;;&quot; &quot;* (#,##0.00000);&quot; &quot;* &quot;-&quot;??&quot; &quot;"/>
    <numFmt numFmtId="68" formatCode="#,##0.00000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Book Antiqua"/>
    </font>
    <font>
      <sz val="14"/>
      <color indexed="8"/>
      <name val="Book Antiqua"/>
    </font>
    <font>
      <u val="single"/>
      <sz val="11"/>
      <color indexed="8"/>
      <name val="Book Antiqua"/>
    </font>
    <font>
      <b val="1"/>
      <sz val="14"/>
      <color indexed="8"/>
      <name val="Book Antiqua"/>
    </font>
    <font>
      <i val="1"/>
      <sz val="11"/>
      <color indexed="8"/>
      <name val="Book Antiqua"/>
    </font>
    <font>
      <sz val="12"/>
      <color indexed="8"/>
      <name val="Book Antiqua"/>
    </font>
    <font>
      <b val="1"/>
      <sz val="12"/>
      <color indexed="8"/>
      <name val="Book Antiqu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49" fontId="5" borderId="2" applyNumberFormat="1" applyFont="1" applyFill="0" applyBorder="1" applyAlignment="1" applyProtection="0">
      <alignment vertical="bottom"/>
    </xf>
    <xf numFmtId="49" fontId="6" borderId="2" applyNumberFormat="1" applyFont="1" applyFill="0" applyBorder="1" applyAlignment="1" applyProtection="0">
      <alignment vertical="bottom"/>
    </xf>
    <xf numFmtId="49" fontId="3" borderId="7" applyNumberFormat="1" applyFont="1" applyFill="0" applyBorder="1" applyAlignment="1" applyProtection="0">
      <alignment vertical="bottom"/>
    </xf>
    <xf numFmtId="59" fontId="3" fillId="2" borderId="4" applyNumberFormat="1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3" fontId="3" fillId="2" borderId="4" applyNumberFormat="1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49" fontId="3" borderId="6" applyNumberFormat="1" applyFont="1" applyFill="0" applyBorder="1" applyAlignment="1" applyProtection="0">
      <alignment vertical="bottom"/>
    </xf>
    <xf numFmtId="60" fontId="3" fillId="2" borderId="4" applyNumberFormat="1" applyFont="1" applyFill="1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0" fontId="3" borderId="2" applyNumberFormat="1" applyFont="1" applyFill="0" applyBorder="1" applyAlignment="1" applyProtection="0">
      <alignment vertical="bottom"/>
    </xf>
    <xf numFmtId="0" fontId="3" borderId="6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vertical="bottom"/>
    </xf>
    <xf numFmtId="0" fontId="6" fillId="2" borderId="4" applyNumberFormat="1" applyFont="1" applyFill="1" applyBorder="1" applyAlignment="1" applyProtection="0">
      <alignment vertical="bottom"/>
    </xf>
    <xf numFmtId="60" fontId="3" fillId="4" borderId="4" applyNumberFormat="1" applyFont="1" applyFill="1" applyBorder="1" applyAlignment="1" applyProtection="0">
      <alignment vertical="bottom" wrapText="1"/>
    </xf>
    <xf numFmtId="0" fontId="3" borderId="4" applyNumberFormat="0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61" fontId="3" borderId="6" applyNumberFormat="1" applyFont="1" applyFill="0" applyBorder="1" applyAlignment="1" applyProtection="0">
      <alignment vertical="bottom"/>
    </xf>
    <xf numFmtId="61" fontId="3" borderId="2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62" fontId="0" fillId="2" borderId="4" applyNumberFormat="1" applyFont="1" applyFill="1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3" fontId="3" borderId="10" applyNumberFormat="1" applyFont="1" applyFill="0" applyBorder="1" applyAlignment="1" applyProtection="0">
      <alignment vertical="bottom"/>
    </xf>
    <xf numFmtId="3" fontId="3" borderId="1" applyNumberFormat="1" applyFont="1" applyFill="0" applyBorder="1" applyAlignment="1" applyProtection="0">
      <alignment vertical="bottom"/>
    </xf>
    <xf numFmtId="0" fontId="3" fillId="5" borderId="2" applyNumberFormat="1" applyFont="1" applyFill="1" applyBorder="1" applyAlignment="1" applyProtection="0">
      <alignment vertical="bottom"/>
    </xf>
    <xf numFmtId="3" fontId="3" borderId="2" applyNumberFormat="1" applyFont="1" applyFill="0" applyBorder="1" applyAlignment="1" applyProtection="0">
      <alignment vertical="bottom"/>
    </xf>
    <xf numFmtId="63" fontId="3" borderId="4" applyNumberFormat="1" applyFont="1" applyFill="0" applyBorder="1" applyAlignment="1" applyProtection="0">
      <alignment vertical="bottom"/>
    </xf>
    <xf numFmtId="0" fontId="3" borderId="11" applyNumberFormat="1" applyFont="1" applyFill="0" applyBorder="1" applyAlignment="1" applyProtection="0">
      <alignment vertical="bottom"/>
    </xf>
    <xf numFmtId="0" fontId="3" borderId="7" applyNumberFormat="1" applyFont="1" applyFill="0" applyBorder="1" applyAlignment="1" applyProtection="0">
      <alignment vertical="bottom"/>
    </xf>
    <xf numFmtId="64" fontId="3" borderId="5" applyNumberFormat="1" applyFont="1" applyFill="0" applyBorder="1" applyAlignment="1" applyProtection="0">
      <alignment vertical="bottom"/>
    </xf>
    <xf numFmtId="63" fontId="3" fillId="2" borderId="4" applyNumberFormat="1" applyFont="1" applyFill="1" applyBorder="1" applyAlignment="1" applyProtection="0">
      <alignment vertical="bottom"/>
    </xf>
    <xf numFmtId="0" fontId="3" borderId="5" applyNumberFormat="1" applyFont="1" applyFill="0" applyBorder="1" applyAlignment="1" applyProtection="0">
      <alignment vertical="bottom"/>
    </xf>
    <xf numFmtId="64" fontId="3" borderId="2" applyNumberFormat="1" applyFont="1" applyFill="0" applyBorder="1" applyAlignment="1" applyProtection="0">
      <alignment vertical="bottom"/>
    </xf>
    <xf numFmtId="49" fontId="3" borderId="7" applyNumberFormat="1" applyFont="1" applyFill="0" applyBorder="1" applyAlignment="1" applyProtection="0">
      <alignment horizontal="left" vertical="bottom"/>
    </xf>
    <xf numFmtId="59" fontId="3" borderId="4" applyNumberFormat="1" applyFont="1" applyFill="0" applyBorder="1" applyAlignment="1" applyProtection="0">
      <alignment vertical="bottom"/>
    </xf>
    <xf numFmtId="49" fontId="3" borderId="12" applyNumberFormat="1" applyFont="1" applyFill="0" applyBorder="1" applyAlignment="1" applyProtection="0">
      <alignment vertical="bottom"/>
    </xf>
    <xf numFmtId="49" fontId="3" fillId="4" borderId="13" applyNumberFormat="1" applyFont="1" applyFill="1" applyBorder="1" applyAlignment="1" applyProtection="0">
      <alignment vertical="bottom" wrapText="1"/>
    </xf>
    <xf numFmtId="0" fontId="3" fillId="2" borderId="14" applyNumberFormat="1" applyFont="1" applyFill="1" applyBorder="1" applyAlignment="1" applyProtection="0">
      <alignment vertical="bottom"/>
    </xf>
    <xf numFmtId="49" fontId="3" borderId="15" applyNumberFormat="1" applyFont="1" applyFill="0" applyBorder="1" applyAlignment="1" applyProtection="0">
      <alignment vertical="bottom"/>
    </xf>
    <xf numFmtId="0" fontId="9" borderId="3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49" fontId="8" borderId="7" applyNumberFormat="1" applyFont="1" applyFill="0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vertical="bottom"/>
    </xf>
    <xf numFmtId="65" fontId="3" borderId="12" applyNumberFormat="1" applyFont="1" applyFill="0" applyBorder="1" applyAlignment="1" applyProtection="0">
      <alignment vertical="bottom"/>
    </xf>
    <xf numFmtId="49" fontId="3" borderId="16" applyNumberFormat="1" applyFont="1" applyFill="0" applyBorder="1" applyAlignment="1" applyProtection="0">
      <alignment horizontal="left" vertical="bottom"/>
    </xf>
    <xf numFmtId="60" fontId="3" borderId="13" applyNumberFormat="1" applyFont="1" applyFill="0" applyBorder="1" applyAlignment="1" applyProtection="0">
      <alignment horizontal="right" vertical="bottom"/>
    </xf>
    <xf numFmtId="0" fontId="3" borderId="17" applyNumberFormat="0" applyFont="1" applyFill="0" applyBorder="1" applyAlignment="1" applyProtection="0">
      <alignment vertical="bottom"/>
    </xf>
    <xf numFmtId="0" fontId="3" borderId="18" applyNumberFormat="0" applyFont="1" applyFill="0" applyBorder="1" applyAlignment="1" applyProtection="0">
      <alignment vertical="bottom"/>
    </xf>
    <xf numFmtId="49" fontId="4" fillId="4" borderId="3" applyNumberFormat="1" applyFont="1" applyFill="1" applyBorder="1" applyAlignment="1" applyProtection="0">
      <alignment vertical="bottom" wrapText="1"/>
    </xf>
    <xf numFmtId="60" fontId="3" fillId="4" borderId="3" applyNumberFormat="1" applyFont="1" applyFill="1" applyBorder="1" applyAlignment="1" applyProtection="0">
      <alignment vertical="bottom" wrapText="1"/>
    </xf>
    <xf numFmtId="49" fontId="3" borderId="11" applyNumberFormat="1" applyFont="1" applyFill="0" applyBorder="1" applyAlignment="1" applyProtection="0">
      <alignment vertical="bottom"/>
    </xf>
    <xf numFmtId="66" fontId="3" borderId="2" applyNumberFormat="1" applyFont="1" applyFill="0" applyBorder="1" applyAlignment="1" applyProtection="0">
      <alignment vertical="bottom"/>
    </xf>
    <xf numFmtId="67" fontId="3" borderId="2" applyNumberFormat="1" applyFont="1" applyFill="0" applyBorder="1" applyAlignment="1" applyProtection="0">
      <alignment vertical="bottom"/>
    </xf>
    <xf numFmtId="60" fontId="3" borderId="4" applyNumberFormat="1" applyFont="1" applyFill="0" applyBorder="1" applyAlignment="1" applyProtection="0">
      <alignment vertical="bottom"/>
    </xf>
    <xf numFmtId="65" fontId="3" borderId="8" applyNumberFormat="1" applyFont="1" applyFill="0" applyBorder="1" applyAlignment="1" applyProtection="0">
      <alignment vertical="bottom"/>
    </xf>
    <xf numFmtId="59" fontId="3" borderId="7" applyNumberFormat="1" applyFont="1" applyFill="0" applyBorder="1" applyAlignment="1" applyProtection="0">
      <alignment vertical="bottom"/>
    </xf>
    <xf numFmtId="65" fontId="3" borderId="5" applyNumberFormat="1" applyFont="1" applyFill="0" applyBorder="1" applyAlignment="1" applyProtection="0">
      <alignment vertical="bottom"/>
    </xf>
    <xf numFmtId="65" fontId="3" borderId="6" applyNumberFormat="1" applyFont="1" applyFill="0" applyBorder="1" applyAlignment="1" applyProtection="0">
      <alignment vertical="bottom"/>
    </xf>
    <xf numFmtId="59" fontId="3" borderId="1" applyNumberFormat="1" applyFont="1" applyFill="0" applyBorder="1" applyAlignment="1" applyProtection="0">
      <alignment vertical="bottom"/>
    </xf>
    <xf numFmtId="59" fontId="3" borderId="19" applyNumberFormat="1" applyFont="1" applyFill="0" applyBorder="1" applyAlignment="1" applyProtection="0">
      <alignment vertical="bottom"/>
    </xf>
    <xf numFmtId="59" fontId="3" borderId="5" applyNumberFormat="1" applyFont="1" applyFill="0" applyBorder="1" applyAlignment="1" applyProtection="0">
      <alignment vertical="bottom"/>
    </xf>
    <xf numFmtId="59" fontId="3" borderId="11" applyNumberFormat="1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vertical="bottom"/>
    </xf>
    <xf numFmtId="1" fontId="3" borderId="2" applyNumberFormat="1" applyFont="1" applyFill="0" applyBorder="1" applyAlignment="1" applyProtection="0">
      <alignment vertical="bottom"/>
    </xf>
    <xf numFmtId="65" fontId="3" borderId="2" applyNumberFormat="1" applyFont="1" applyFill="0" applyBorder="1" applyAlignment="1" applyProtection="0">
      <alignment vertical="bottom"/>
    </xf>
    <xf numFmtId="0" fontId="3" borderId="19" applyNumberFormat="1" applyFont="1" applyFill="0" applyBorder="1" applyAlignment="1" applyProtection="0">
      <alignment vertical="bottom"/>
    </xf>
    <xf numFmtId="0" fontId="3" borderId="20" applyNumberFormat="1" applyFont="1" applyFill="0" applyBorder="1" applyAlignment="1" applyProtection="0">
      <alignment vertical="bottom"/>
    </xf>
    <xf numFmtId="68" fontId="3" borderId="2" applyNumberFormat="1" applyFont="1" applyFill="0" applyBorder="1" applyAlignment="1" applyProtection="0">
      <alignment vertical="bottom"/>
    </xf>
    <xf numFmtId="62" fontId="3" fillId="4" borderId="4" applyNumberFormat="1" applyFont="1" applyFill="1" applyBorder="1" applyAlignment="1" applyProtection="0">
      <alignment vertical="bottom" wrapText="1"/>
    </xf>
    <xf numFmtId="65" fontId="3" borderId="1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be4d5"/>
      <rgbColor rgb="ffffff00"/>
      <rgbColor rgb="ffffffff"/>
      <rgbColor rgb="ffb7d6a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166"/>
  <sheetViews>
    <sheetView workbookViewId="0" showGridLines="0" defaultGridColor="1"/>
  </sheetViews>
  <sheetFormatPr defaultColWidth="8.83333" defaultRowHeight="14.4" customHeight="1" outlineLevelRow="0" outlineLevelCol="0"/>
  <cols>
    <col min="1" max="1" width="56.0234" style="1" customWidth="1"/>
    <col min="2" max="34" width="8.85156" style="1" customWidth="1"/>
    <col min="35" max="16384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8.3" customHeight="1">
      <c r="A2" t="s" s="4">
        <v>0</v>
      </c>
      <c r="B2" t="s" s="5">
        <v>1</v>
      </c>
      <c r="C2" s="6"/>
      <c r="D2" s="6"/>
      <c r="E2" s="6"/>
      <c r="F2" s="6"/>
      <c r="G2" s="6"/>
      <c r="H2" s="6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6" customHeight="1">
      <c r="A3" s="8"/>
      <c r="B3" t="s" s="9">
        <v>2</v>
      </c>
      <c r="C3" s="10"/>
      <c r="D3" s="10"/>
      <c r="E3" s="10"/>
      <c r="F3" s="10"/>
      <c r="G3" s="10"/>
      <c r="H3" s="10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16" customHeight="1">
      <c r="A4" s="11"/>
      <c r="B4" s="11"/>
      <c r="C4" s="11"/>
      <c r="D4" s="11"/>
      <c r="E4" s="11"/>
      <c r="F4" s="11"/>
      <c r="G4" s="11"/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6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16" customHeight="1">
      <c r="A6" s="3"/>
      <c r="B6" t="s" s="12">
        <v>3</v>
      </c>
      <c r="C6" s="3"/>
      <c r="D6" t="s" s="12">
        <v>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16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18" customHeight="1">
      <c r="A8" t="s" s="13">
        <v>5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16" customHeight="1">
      <c r="A9" t="s" s="14">
        <v>6</v>
      </c>
      <c r="B9" s="15">
        <v>0.015</v>
      </c>
      <c r="C9" s="7"/>
      <c r="D9" t="s" s="16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16" customHeight="1">
      <c r="A10" t="s" s="14">
        <v>8</v>
      </c>
      <c r="B10" s="15">
        <v>1.5</v>
      </c>
      <c r="C10" s="7"/>
      <c r="D10" t="s" s="16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16" customHeight="1">
      <c r="A11" t="s" s="14">
        <v>9</v>
      </c>
      <c r="B11" s="15">
        <v>0.00175438019516161</v>
      </c>
      <c r="C11" s="7"/>
      <c r="D11" t="s" s="16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16" customHeight="1">
      <c r="A12" t="s" s="14">
        <v>11</v>
      </c>
      <c r="B12" s="15">
        <v>0.00225921075317752</v>
      </c>
      <c r="C12" s="7"/>
      <c r="D12" t="s" s="16">
        <v>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ht="16" customHeight="1">
      <c r="A13" t="s" s="14">
        <v>12</v>
      </c>
      <c r="B13" s="15">
        <v>2</v>
      </c>
      <c r="C13" s="7"/>
      <c r="D13" t="s" s="16"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ht="16" customHeight="1">
      <c r="A14" t="s" s="14">
        <v>13</v>
      </c>
      <c r="B14" s="15">
        <v>1.2</v>
      </c>
      <c r="C14" s="7"/>
      <c r="D14" t="s" s="16">
        <v>14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16" customHeight="1">
      <c r="A15" t="s" s="14">
        <v>15</v>
      </c>
      <c r="B15" s="15">
        <v>2.8</v>
      </c>
      <c r="C15" s="7"/>
      <c r="D15" t="s" s="16">
        <v>14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6" customHeight="1">
      <c r="A16" t="s" s="14">
        <v>16</v>
      </c>
      <c r="B16" s="17">
        <v>2250</v>
      </c>
      <c r="C16" s="7"/>
      <c r="D16" t="s" s="16">
        <v>17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16" customHeight="1">
      <c r="A17" t="s" s="14">
        <v>18</v>
      </c>
      <c r="B17" s="17">
        <v>6000</v>
      </c>
      <c r="C17" s="7"/>
      <c r="D17" t="s" s="16">
        <v>19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ht="16" customHeight="1">
      <c r="A18" t="s" s="14">
        <v>20</v>
      </c>
      <c r="B18" s="15">
        <v>3.2</v>
      </c>
      <c r="C18" s="7"/>
      <c r="D18" t="s" s="16">
        <v>21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t="s" s="18">
        <v>22</v>
      </c>
      <c r="Q18" t="s" s="18">
        <v>23</v>
      </c>
      <c r="R18" t="s" s="18">
        <v>24</v>
      </c>
      <c r="S18" t="s" s="18">
        <v>25</v>
      </c>
      <c r="T18" t="s" s="18">
        <v>26</v>
      </c>
      <c r="U18" t="s" s="18">
        <v>27</v>
      </c>
      <c r="V18" t="s" s="18">
        <v>28</v>
      </c>
      <c r="W18" t="s" s="18">
        <v>29</v>
      </c>
      <c r="X18" t="s" s="18">
        <v>30</v>
      </c>
      <c r="Y18" t="s" s="18">
        <v>31</v>
      </c>
      <c r="Z18" t="s" s="18">
        <v>32</v>
      </c>
      <c r="AA18" t="s" s="18">
        <v>33</v>
      </c>
      <c r="AB18" t="s" s="18">
        <v>34</v>
      </c>
      <c r="AC18" s="3"/>
      <c r="AD18" s="3"/>
      <c r="AE18" s="3"/>
      <c r="AF18" s="3"/>
      <c r="AG18" s="3"/>
      <c r="AH18" s="3"/>
    </row>
    <row r="19" ht="16" customHeight="1">
      <c r="A19" t="s" s="14">
        <v>35</v>
      </c>
      <c r="B19" s="15">
        <v>0.1</v>
      </c>
      <c r="C19" s="7"/>
      <c r="D19" t="s" s="16">
        <v>36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ht="16" customHeight="1">
      <c r="A20" t="s" s="14">
        <v>37</v>
      </c>
      <c r="B20" s="15">
        <v>0.1</v>
      </c>
      <c r="C20" s="7"/>
      <c r="D20" t="s" s="16">
        <v>36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ht="16" customHeight="1">
      <c r="A21" t="s" s="14">
        <v>38</v>
      </c>
      <c r="B21" s="15">
        <v>0.0033</v>
      </c>
      <c r="C21" s="7"/>
      <c r="D21" t="s" s="16">
        <v>39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6" customHeight="1">
      <c r="A22" t="s" s="14">
        <v>40</v>
      </c>
      <c r="B22" s="15">
        <v>0.1</v>
      </c>
      <c r="C22" s="7"/>
      <c r="D22" t="s" s="16">
        <v>41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16" customHeight="1">
      <c r="A23" t="s" s="14">
        <v>42</v>
      </c>
      <c r="B23" s="15">
        <v>-0.0025</v>
      </c>
      <c r="C23" s="7"/>
      <c r="D23" t="s" s="16">
        <v>41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6" customHeight="1">
      <c r="A24" t="s" s="14">
        <v>43</v>
      </c>
      <c r="B24" s="15">
        <v>0</v>
      </c>
      <c r="C24" s="7"/>
      <c r="D24" t="s" s="16">
        <v>44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6" customHeight="1">
      <c r="A25" t="s" s="14">
        <v>45</v>
      </c>
      <c r="B25" s="15">
        <v>1</v>
      </c>
      <c r="C25" s="7"/>
      <c r="D25" t="s" s="16">
        <v>46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6" customHeight="1">
      <c r="A26" t="s" s="14">
        <v>47</v>
      </c>
      <c r="B26" s="15">
        <v>0</v>
      </c>
      <c r="C26" s="7"/>
      <c r="D26" t="s" s="16">
        <v>46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6" customHeight="1">
      <c r="A27" t="s" s="14">
        <v>48</v>
      </c>
      <c r="B27" s="15">
        <v>1</v>
      </c>
      <c r="C27" s="7"/>
      <c r="D27" t="s" s="16">
        <v>49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16" customHeight="1">
      <c r="A28" t="s" s="14">
        <v>50</v>
      </c>
      <c r="B28" s="15">
        <v>12</v>
      </c>
      <c r="C28" s="7"/>
      <c r="D28" t="s" s="16">
        <v>51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16" customHeight="1">
      <c r="A29" t="s" s="14">
        <v>52</v>
      </c>
      <c r="B29" s="15">
        <v>0</v>
      </c>
      <c r="C29" s="7"/>
      <c r="D29" t="s" s="16">
        <v>53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6" customHeight="1">
      <c r="A30" t="s" s="14">
        <v>54</v>
      </c>
      <c r="B30" s="15">
        <v>0</v>
      </c>
      <c r="C30" s="7"/>
      <c r="D30" t="s" s="19">
        <v>55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6" customHeight="1">
      <c r="A31" t="s" s="14">
        <v>56</v>
      </c>
      <c r="B31" s="20">
        <v>4</v>
      </c>
      <c r="C31" s="21"/>
      <c r="D31" t="s" s="22">
        <v>55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16" customHeight="1">
      <c r="A32" t="s" s="14">
        <v>57</v>
      </c>
      <c r="B32" s="20">
        <v>6</v>
      </c>
      <c r="C32" s="7"/>
      <c r="D32" t="s" s="23">
        <v>55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6" customHeight="1">
      <c r="A33" t="s" s="14">
        <v>52</v>
      </c>
      <c r="B33" s="24">
        <f>A6</f>
        <v>0</v>
      </c>
      <c r="C33" s="7"/>
      <c r="D33" t="s" s="16">
        <v>55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8.3" customHeight="1">
      <c r="A34" t="s" s="25">
        <v>58</v>
      </c>
      <c r="B34" s="26"/>
      <c r="C34" s="27"/>
      <c r="D34" s="28"/>
      <c r="E34" s="28"/>
      <c r="F34" t="s" s="29">
        <v>22</v>
      </c>
      <c r="G34" t="s" s="29">
        <v>23</v>
      </c>
      <c r="H34" t="s" s="29">
        <v>24</v>
      </c>
      <c r="I34" t="s" s="29">
        <v>25</v>
      </c>
      <c r="J34" t="s" s="29">
        <v>26</v>
      </c>
      <c r="K34" t="s" s="29">
        <v>27</v>
      </c>
      <c r="L34" t="s" s="29">
        <v>28</v>
      </c>
      <c r="M34" t="s" s="29">
        <v>29</v>
      </c>
      <c r="N34" t="s" s="29">
        <v>30</v>
      </c>
      <c r="O34" t="s" s="29">
        <v>31</v>
      </c>
      <c r="P34" t="s" s="29">
        <v>32</v>
      </c>
      <c r="Q34" t="s" s="29">
        <v>33</v>
      </c>
      <c r="R34" t="s" s="18">
        <v>34</v>
      </c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ht="16" customHeight="1">
      <c r="A35" t="s" s="16">
        <v>59</v>
      </c>
      <c r="B35" s="30"/>
      <c r="C35" s="20">
        <v>0.3</v>
      </c>
      <c r="D35" t="s" s="31">
        <v>60</v>
      </c>
      <c r="E35" s="30"/>
      <c r="F35" s="20">
        <v>0.3</v>
      </c>
      <c r="G35" s="20">
        <v>0.3</v>
      </c>
      <c r="H35" s="20">
        <v>0.3</v>
      </c>
      <c r="I35" s="20">
        <v>0.3</v>
      </c>
      <c r="J35" s="20">
        <v>0.3</v>
      </c>
      <c r="K35" s="20">
        <v>0.3</v>
      </c>
      <c r="L35" s="20">
        <v>0.3</v>
      </c>
      <c r="M35" s="20">
        <v>0.3</v>
      </c>
      <c r="N35" s="20">
        <v>0.3</v>
      </c>
      <c r="O35" s="20">
        <v>0.3</v>
      </c>
      <c r="P35" s="20">
        <v>0.3</v>
      </c>
      <c r="Q35" s="20">
        <v>0.3</v>
      </c>
      <c r="R35" t="s" s="31">
        <v>61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16" customHeight="1">
      <c r="A36" t="s" s="16">
        <v>62</v>
      </c>
      <c r="B36" s="30"/>
      <c r="C36" s="20">
        <v>0.1</v>
      </c>
      <c r="D36" t="s" s="31">
        <v>60</v>
      </c>
      <c r="E36" s="30"/>
      <c r="F36" s="20">
        <v>0.1</v>
      </c>
      <c r="G36" s="20">
        <v>0.1</v>
      </c>
      <c r="H36" s="20">
        <v>0.1</v>
      </c>
      <c r="I36" s="20">
        <v>0.1</v>
      </c>
      <c r="J36" s="20">
        <v>0.1</v>
      </c>
      <c r="K36" s="20">
        <v>0.1</v>
      </c>
      <c r="L36" s="20">
        <v>0.1</v>
      </c>
      <c r="M36" s="20">
        <v>0.1</v>
      </c>
      <c r="N36" s="20">
        <v>0.1</v>
      </c>
      <c r="O36" s="20">
        <v>0.1</v>
      </c>
      <c r="P36" s="20">
        <v>0.1</v>
      </c>
      <c r="Q36" s="20">
        <v>0.1</v>
      </c>
      <c r="R36" t="s" s="31">
        <v>61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16" customHeight="1">
      <c r="A37" t="s" s="16">
        <v>63</v>
      </c>
      <c r="B37" s="30"/>
      <c r="C37" s="20">
        <v>55.34</v>
      </c>
      <c r="D37" t="s" s="31">
        <v>64</v>
      </c>
      <c r="E37" s="32">
        <f>SUM(F37:Q37)</f>
        <v>55.3789456938741</v>
      </c>
      <c r="F37" s="33">
        <v>12.397900201984</v>
      </c>
      <c r="G37" s="33">
        <v>13.0310574778273</v>
      </c>
      <c r="H37" s="33">
        <v>3.87028378535852</v>
      </c>
      <c r="I37" s="33">
        <v>1.69795669481881</v>
      </c>
      <c r="J37" s="33">
        <v>0.807335054286936</v>
      </c>
      <c r="K37" s="33">
        <v>5.3332327426145</v>
      </c>
      <c r="L37" s="33">
        <v>2.44083151280076</v>
      </c>
      <c r="M37" s="33">
        <v>3.48010334883969</v>
      </c>
      <c r="N37" s="33">
        <v>1.30053013555199</v>
      </c>
      <c r="O37" s="33">
        <v>4.55847625249141</v>
      </c>
      <c r="P37" s="33">
        <v>3.84204975035645</v>
      </c>
      <c r="Q37" s="33">
        <v>2.61918873694378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6" customHeight="1">
      <c r="A38" t="s" s="16">
        <v>65</v>
      </c>
      <c r="B38" s="30"/>
      <c r="C38" s="20">
        <v>0.05</v>
      </c>
      <c r="D38" t="s" s="31">
        <v>66</v>
      </c>
      <c r="E38" s="3"/>
      <c r="F38" s="32">
        <v>0.0627654731115463</v>
      </c>
      <c r="G38" s="32">
        <v>0.06776547311154631</v>
      </c>
      <c r="H38" s="32">
        <v>0.0627654731115463</v>
      </c>
      <c r="I38" s="32">
        <v>0.08276547311154631</v>
      </c>
      <c r="J38" s="32">
        <v>0.0777654731115463</v>
      </c>
      <c r="K38" s="32">
        <v>0.0727654731115463</v>
      </c>
      <c r="L38" s="32">
        <v>0.0777654731115463</v>
      </c>
      <c r="M38" s="32">
        <v>0.0927654731115463</v>
      </c>
      <c r="N38" s="32">
        <v>0.08276547311154631</v>
      </c>
      <c r="O38" s="32">
        <v>0.0777654731115463</v>
      </c>
      <c r="P38" s="32">
        <v>0.06776547311154631</v>
      </c>
      <c r="Q38" s="32">
        <v>0.0777654731115463</v>
      </c>
      <c r="R38" t="s" s="16">
        <v>67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16" customHeight="1">
      <c r="A39" t="s" s="16">
        <v>68</v>
      </c>
      <c r="B39" s="30"/>
      <c r="C39" s="20">
        <v>180</v>
      </c>
      <c r="D39" t="s" s="31">
        <v>69</v>
      </c>
      <c r="E39" s="3"/>
      <c r="F39" s="32">
        <v>22.8510997418122</v>
      </c>
      <c r="G39" s="32">
        <v>23.3022753182887</v>
      </c>
      <c r="H39" s="32">
        <v>7.13348545862575</v>
      </c>
      <c r="I39" s="32">
        <v>2.78710743212834</v>
      </c>
      <c r="J39" s="32">
        <v>1.36247220591651</v>
      </c>
      <c r="K39" s="32">
        <v>9.26093503504214</v>
      </c>
      <c r="L39" s="32">
        <v>4.11918828230917</v>
      </c>
      <c r="M39" s="32">
        <v>5.41606848881991</v>
      </c>
      <c r="N39" s="32">
        <v>2.13475244543302</v>
      </c>
      <c r="O39" s="32">
        <v>7.69296113474917</v>
      </c>
      <c r="P39" s="32">
        <v>6.87039415041359</v>
      </c>
      <c r="Q39" s="32">
        <v>4.42018693129502</v>
      </c>
      <c r="R39" t="s" s="16">
        <v>70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6" customHeight="1">
      <c r="A40" t="s" s="16">
        <v>71</v>
      </c>
      <c r="B40" s="3"/>
      <c r="C40" s="11"/>
      <c r="D40" t="s" s="16">
        <v>69</v>
      </c>
      <c r="E40" s="3"/>
      <c r="F40" s="32">
        <v>11.3476953564816</v>
      </c>
      <c r="G40" s="32">
        <v>8.34782154800706</v>
      </c>
      <c r="H40" s="32">
        <v>9.062435156822829</v>
      </c>
      <c r="I40" s="32">
        <v>4.86773077492333</v>
      </c>
      <c r="J40" s="32">
        <v>2.70196943025762</v>
      </c>
      <c r="K40" s="32">
        <v>2.27082270044559</v>
      </c>
      <c r="L40" s="32">
        <v>1.49837396902734</v>
      </c>
      <c r="M40" s="32">
        <v>3.8948608362974</v>
      </c>
      <c r="N40" s="32">
        <v>1.25125953990703</v>
      </c>
      <c r="O40" s="32">
        <v>3.7305977748298</v>
      </c>
      <c r="P40" s="32">
        <v>9.029344258626351</v>
      </c>
      <c r="Q40" s="32">
        <v>1.75490433056485</v>
      </c>
      <c r="R40" t="s" s="16">
        <v>70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16" customHeight="1">
      <c r="A41" t="s" s="16">
        <v>72</v>
      </c>
      <c r="B41" s="3"/>
      <c r="C41" s="3"/>
      <c r="D41" t="s" s="16">
        <v>69</v>
      </c>
      <c r="E41" s="3"/>
      <c r="F41" s="32">
        <v>0.231813977879292</v>
      </c>
      <c r="G41" s="32">
        <v>0.216969634560551</v>
      </c>
      <c r="H41" s="32">
        <v>0.212787173845427</v>
      </c>
      <c r="I41" s="32">
        <v>0.201000206157498</v>
      </c>
      <c r="J41" s="32">
        <v>0.208280632205299</v>
      </c>
      <c r="K41" s="32">
        <v>0.31105109729993</v>
      </c>
      <c r="L41" s="32">
        <v>0.272299975122023</v>
      </c>
      <c r="M41" s="32">
        <v>0.225188001161333</v>
      </c>
      <c r="N41" s="32">
        <v>0.263570046440742</v>
      </c>
      <c r="O41" s="32">
        <v>0.241847749838621</v>
      </c>
      <c r="P41" s="32">
        <v>0.229055432341345</v>
      </c>
      <c r="Q41" s="32">
        <v>0.243875829967054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8.3" customHeight="1">
      <c r="A42" t="s" s="25">
        <v>73</v>
      </c>
      <c r="B42" s="28"/>
      <c r="C42" s="27"/>
      <c r="D42" s="28"/>
      <c r="E42" s="28"/>
      <c r="F42" t="s" s="18">
        <v>22</v>
      </c>
      <c r="G42" t="s" s="18">
        <v>23</v>
      </c>
      <c r="H42" t="s" s="18">
        <v>24</v>
      </c>
      <c r="I42" t="s" s="18">
        <v>25</v>
      </c>
      <c r="J42" t="s" s="18">
        <v>26</v>
      </c>
      <c r="K42" t="s" s="18">
        <v>27</v>
      </c>
      <c r="L42" t="s" s="18">
        <v>28</v>
      </c>
      <c r="M42" t="s" s="18">
        <v>29</v>
      </c>
      <c r="N42" t="s" s="18">
        <v>30</v>
      </c>
      <c r="O42" t="s" s="18">
        <v>31</v>
      </c>
      <c r="P42" t="s" s="18">
        <v>32</v>
      </c>
      <c r="Q42" t="s" s="18">
        <v>33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ht="16" customHeight="1">
      <c r="A43" t="s" s="16">
        <v>6</v>
      </c>
      <c r="B43" s="30"/>
      <c r="C43" s="20">
        <v>0.015</v>
      </c>
      <c r="D43" t="s" s="31">
        <v>66</v>
      </c>
      <c r="E43" s="3"/>
      <c r="F43" s="32">
        <f>$C43</f>
        <v>0.015</v>
      </c>
      <c r="G43" s="32">
        <f>$C43</f>
        <v>0.015</v>
      </c>
      <c r="H43" s="32">
        <f>$C43</f>
        <v>0.015</v>
      </c>
      <c r="I43" s="32">
        <f>$C43</f>
        <v>0.015</v>
      </c>
      <c r="J43" s="32">
        <f>$C43</f>
        <v>0.015</v>
      </c>
      <c r="K43" s="32">
        <f>$C43</f>
        <v>0.015</v>
      </c>
      <c r="L43" s="32">
        <f>$C43</f>
        <v>0.015</v>
      </c>
      <c r="M43" s="32">
        <f>$C43</f>
        <v>0.015</v>
      </c>
      <c r="N43" s="32">
        <f>$C43</f>
        <v>0.015</v>
      </c>
      <c r="O43" s="32">
        <f>$C43</f>
        <v>0.015</v>
      </c>
      <c r="P43" s="32">
        <f>$C43</f>
        <v>0.015</v>
      </c>
      <c r="Q43" s="32">
        <f>$C43</f>
        <v>0.015</v>
      </c>
      <c r="R43" t="s" s="16">
        <v>74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16" customHeight="1">
      <c r="A44" t="s" s="16">
        <v>75</v>
      </c>
      <c r="B44" s="30"/>
      <c r="C44" s="20">
        <v>0</v>
      </c>
      <c r="D44" t="s" s="31">
        <v>60</v>
      </c>
      <c r="E44" s="3"/>
      <c r="F44" s="32">
        <f>$C44</f>
        <v>0</v>
      </c>
      <c r="G44" s="32">
        <f>$C44</f>
        <v>0</v>
      </c>
      <c r="H44" s="32">
        <f>$C44</f>
        <v>0</v>
      </c>
      <c r="I44" s="32">
        <f>$C44</f>
        <v>0</v>
      </c>
      <c r="J44" s="32">
        <f>$C44</f>
        <v>0</v>
      </c>
      <c r="K44" s="32">
        <f>$C44</f>
        <v>0</v>
      </c>
      <c r="L44" s="32">
        <f>$C44</f>
        <v>0</v>
      </c>
      <c r="M44" s="32">
        <f>$C44</f>
        <v>0</v>
      </c>
      <c r="N44" s="32">
        <f>$C44</f>
        <v>0</v>
      </c>
      <c r="O44" s="32">
        <f>$C44</f>
        <v>0</v>
      </c>
      <c r="P44" s="32">
        <f>$C44</f>
        <v>0</v>
      </c>
      <c r="Q44" s="32">
        <f>$C44</f>
        <v>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6" customHeight="1">
      <c r="A45" t="s" s="16">
        <v>8</v>
      </c>
      <c r="B45" s="30"/>
      <c r="C45" s="15">
        <f>B10</f>
        <v>1.5</v>
      </c>
      <c r="D45" t="s" s="31">
        <v>66</v>
      </c>
      <c r="E45" s="3"/>
      <c r="F45" s="32">
        <f>$C45</f>
        <v>1.5</v>
      </c>
      <c r="G45" s="32">
        <f>$C45</f>
        <v>1.5</v>
      </c>
      <c r="H45" s="32">
        <f>$C45</f>
        <v>1.5</v>
      </c>
      <c r="I45" s="32">
        <f>$C45</f>
        <v>1.5</v>
      </c>
      <c r="J45" s="32">
        <f>$C45</f>
        <v>1.5</v>
      </c>
      <c r="K45" s="32">
        <f>$C45</f>
        <v>1.5</v>
      </c>
      <c r="L45" s="32">
        <f>$C45</f>
        <v>1.5</v>
      </c>
      <c r="M45" s="32">
        <f>$C45</f>
        <v>1.5</v>
      </c>
      <c r="N45" s="32">
        <f>$C45</f>
        <v>1.5</v>
      </c>
      <c r="O45" s="32">
        <f>$C45</f>
        <v>1.5</v>
      </c>
      <c r="P45" s="32">
        <f>$C45</f>
        <v>1.5</v>
      </c>
      <c r="Q45" s="32">
        <f>$C45</f>
        <v>1.5</v>
      </c>
      <c r="R45" t="s" s="16">
        <v>76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6" customHeight="1">
      <c r="A46" t="s" s="16">
        <v>77</v>
      </c>
      <c r="B46" s="3"/>
      <c r="C46" s="11"/>
      <c r="D46" t="s" s="16">
        <v>78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6" customHeight="1">
      <c r="A47" t="s" s="16">
        <v>79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6" customHeight="1">
      <c r="A48" t="s" s="16">
        <v>80</v>
      </c>
      <c r="B48" s="3"/>
      <c r="C48" s="3"/>
      <c r="D48" t="s" s="16">
        <v>64</v>
      </c>
      <c r="E48" s="32">
        <f>SUM(F48:Q48)</f>
        <v>6410.891621481180</v>
      </c>
      <c r="F48" s="32">
        <v>296.842578</v>
      </c>
      <c r="G48" s="32">
        <v>490.080192587192</v>
      </c>
      <c r="H48" s="32">
        <v>127.773</v>
      </c>
      <c r="I48" s="32">
        <v>143.15</v>
      </c>
      <c r="J48" s="32">
        <v>155.942468493855</v>
      </c>
      <c r="K48" s="32">
        <v>1304.5</v>
      </c>
      <c r="L48" s="32">
        <v>1094.583</v>
      </c>
      <c r="M48" s="32">
        <v>412.769001315630</v>
      </c>
      <c r="N48" s="32">
        <v>763.506111541034</v>
      </c>
      <c r="O48" s="32">
        <v>555.380078564478</v>
      </c>
      <c r="P48" s="32">
        <v>129.169624</v>
      </c>
      <c r="Q48" s="32">
        <v>937.195566978992</v>
      </c>
      <c r="R48" t="s" s="16">
        <v>61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6" customHeight="1">
      <c r="A49" s="2"/>
      <c r="B49" s="2"/>
      <c r="C49" t="s" s="19">
        <v>81</v>
      </c>
      <c r="D49" s="2"/>
      <c r="E49" s="2"/>
      <c r="F49" t="s" s="19">
        <v>22</v>
      </c>
      <c r="G49" t="s" s="19">
        <v>82</v>
      </c>
      <c r="H49" t="s" s="19">
        <v>24</v>
      </c>
      <c r="I49" t="s" s="19">
        <v>25</v>
      </c>
      <c r="J49" t="s" s="19">
        <v>83</v>
      </c>
      <c r="K49" t="s" s="19">
        <v>27</v>
      </c>
      <c r="L49" t="s" s="19">
        <v>28</v>
      </c>
      <c r="M49" t="s" s="19">
        <v>29</v>
      </c>
      <c r="N49" t="s" s="19">
        <v>30</v>
      </c>
      <c r="O49" t="s" s="19">
        <v>31</v>
      </c>
      <c r="P49" t="s" s="19">
        <v>32</v>
      </c>
      <c r="Q49" t="s" s="19">
        <v>33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18.3" customHeight="1">
      <c r="A50" t="s" s="34">
        <v>84</v>
      </c>
      <c r="B50" t="s" s="35">
        <v>85</v>
      </c>
      <c r="C50" s="6"/>
      <c r="D50" s="6"/>
      <c r="E50" s="6"/>
      <c r="F50" s="6"/>
      <c r="G50" s="6"/>
      <c r="H50" s="6"/>
      <c r="I50" s="6"/>
      <c r="J50" s="36">
        <v>1</v>
      </c>
      <c r="K50" s="37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9"/>
    </row>
    <row r="51" ht="16" customHeight="1">
      <c r="A51" t="s" s="23">
        <v>86</v>
      </c>
      <c r="B51" s="11"/>
      <c r="C51" s="40">
        <f>B11</f>
        <v>0.00175438019516161</v>
      </c>
      <c r="D51" t="s" s="23">
        <v>87</v>
      </c>
      <c r="E51" s="11"/>
      <c r="F51" s="33">
        <f>IF($J$50=0,$C51,F119)</f>
        <v>0</v>
      </c>
      <c r="G51" s="33">
        <f>IF($J$50=0,$C51,G119)</f>
        <v>0</v>
      </c>
      <c r="H51" s="33">
        <f>IF($J$50=0,$C51,H119)</f>
        <v>0</v>
      </c>
      <c r="I51" s="33">
        <f>IF($J$50=0,$C51,I119)</f>
        <v>0</v>
      </c>
      <c r="J51" s="33">
        <f>IF($J$50=0,$C51,J119)</f>
        <v>0</v>
      </c>
      <c r="K51" s="33">
        <f>IF($J$50=0,$C51,K119)</f>
        <v>0.078458281280447</v>
      </c>
      <c r="L51" s="33">
        <f>IF($J$50=0,$C51,L119)</f>
        <v>0.438521282504637</v>
      </c>
      <c r="M51" s="33">
        <f>IF($J$50=0,$C51,M119)</f>
        <v>0.277989263814899</v>
      </c>
      <c r="N51" s="33">
        <f>IF($J$50=0,$C51,N119)</f>
        <v>0.340973731427736</v>
      </c>
      <c r="O51" s="33">
        <f>IF($J$50=0,$C51,O119)</f>
        <v>0.0608985905985258</v>
      </c>
      <c r="P51" s="33">
        <f>IF($J$50=0,$C51,P119)</f>
        <v>0</v>
      </c>
      <c r="Q51" s="33">
        <f>IF($J$50=0,$C51,Q119)</f>
        <v>0.17551222871918</v>
      </c>
      <c r="R51" t="s" s="23">
        <v>88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6" customHeight="1">
      <c r="A52" t="s" s="16">
        <v>89</v>
      </c>
      <c r="B52" s="3"/>
      <c r="C52" s="41">
        <f>B12</f>
        <v>0.00225921075317752</v>
      </c>
      <c r="D52" t="s" s="16">
        <v>87</v>
      </c>
      <c r="E52" s="3"/>
      <c r="F52" s="41">
        <f>IF($J$50=0,$C52,F120)</f>
        <v>0.141412610708488</v>
      </c>
      <c r="G52" s="41">
        <f>IF($J$50=0,$C52,G120)</f>
        <v>0.159108470735029</v>
      </c>
      <c r="H52" s="41">
        <f>IF($J$50=0,$C52,H120)</f>
        <v>0.161723439076086</v>
      </c>
      <c r="I52" s="41">
        <f>IF($J$50=0,$C52,I120)</f>
        <v>0.1150584430576</v>
      </c>
      <c r="J52" s="41">
        <f>IF($J$50=0,$C52,J120)</f>
        <v>0.130472438862211</v>
      </c>
      <c r="K52" s="41">
        <f>IF($J$50=0,$C52,K120)</f>
        <v>0.125893028300915</v>
      </c>
      <c r="L52" s="41">
        <f>IF($J$50=0,$C52,L120)</f>
        <v>0.16887308347048</v>
      </c>
      <c r="M52" s="41">
        <f>IF($J$50=0,$C52,M120)</f>
        <v>0.158598557116346</v>
      </c>
      <c r="N52" s="41">
        <f>IF($J$50=0,$C52,N120)</f>
        <v>0.198320367510081</v>
      </c>
      <c r="O52" s="41">
        <f>IF($J$50=0,$C52,O120)</f>
        <v>0.13454323082345</v>
      </c>
      <c r="P52" s="41">
        <f>IF($J$50=0,$C52,P120)</f>
        <v>0.156391501618675</v>
      </c>
      <c r="Q52" s="41">
        <f>IF($J$50=0,$C52,Q120)</f>
        <v>0.17344211485103</v>
      </c>
      <c r="R52" t="s" s="16">
        <v>90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16" customHeight="1">
      <c r="A53" t="s" s="16">
        <v>12</v>
      </c>
      <c r="B53" s="3"/>
      <c r="C53" s="32">
        <f>B13</f>
        <v>2</v>
      </c>
      <c r="D53" t="s" s="16">
        <v>87</v>
      </c>
      <c r="E53" s="3"/>
      <c r="F53" s="32">
        <f>IF($J$50=0,$C53,F121)</f>
        <v>2</v>
      </c>
      <c r="G53" s="32">
        <f>IF($J$50=0,$C53,G121)</f>
        <v>2</v>
      </c>
      <c r="H53" s="32">
        <f>IF($J$50=0,$C53,H121)</f>
        <v>2</v>
      </c>
      <c r="I53" s="32">
        <f>IF($J$50=0,$C53,I121)</f>
        <v>2</v>
      </c>
      <c r="J53" s="32">
        <f>IF($J$50=0,$C53,J121)</f>
        <v>2</v>
      </c>
      <c r="K53" s="32">
        <f>IF($J$50=0,$C53,K121)</f>
        <v>2</v>
      </c>
      <c r="L53" s="32">
        <f>IF($J$50=0,$C53,L121)</f>
        <v>2</v>
      </c>
      <c r="M53" s="32">
        <f>IF($J$50=0,$C53,M121)</f>
        <v>2</v>
      </c>
      <c r="N53" s="32">
        <f>IF($J$50=0,$C53,N121)</f>
        <v>2</v>
      </c>
      <c r="O53" s="32">
        <f>IF($J$50=0,$C53,O121)</f>
        <v>2</v>
      </c>
      <c r="P53" s="32">
        <f>IF($J$50=0,$C53,P121)</f>
        <v>2</v>
      </c>
      <c r="Q53" s="32">
        <f>IF($J$50=0,$C53,Q121)</f>
        <v>2</v>
      </c>
      <c r="R53" t="s" s="16">
        <v>90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6" customHeight="1">
      <c r="A54" t="s" s="16">
        <v>56</v>
      </c>
      <c r="B54" s="3"/>
      <c r="C54" s="32">
        <f>B31</f>
        <v>4</v>
      </c>
      <c r="D54" t="s" s="16">
        <v>60</v>
      </c>
      <c r="E54" s="3"/>
      <c r="F54" s="32">
        <f>IF($J$50=0,$C54,F122)</f>
        <v>4</v>
      </c>
      <c r="G54" s="32">
        <f>IF($J$50=0,$C54,G122)</f>
        <v>4</v>
      </c>
      <c r="H54" s="32">
        <f>IF($J$50=0,$C54,H122)</f>
        <v>4</v>
      </c>
      <c r="I54" s="32">
        <f>IF($J$50=0,$C54,I122)</f>
        <v>4</v>
      </c>
      <c r="J54" s="32">
        <f>IF($J$50=0,$C54,J122)</f>
        <v>4</v>
      </c>
      <c r="K54" s="32">
        <f>IF($J$50=0,$C54,K122)</f>
        <v>4</v>
      </c>
      <c r="L54" s="32">
        <f>IF($J$50=0,$C54,L122)</f>
        <v>4</v>
      </c>
      <c r="M54" s="32">
        <f>IF($J$50=0,$C54,M122)</f>
        <v>4</v>
      </c>
      <c r="N54" s="32">
        <f>IF($J$50=0,$C54,N122)</f>
        <v>4</v>
      </c>
      <c r="O54" s="32">
        <f>IF($J$50=0,$C54,O122)</f>
        <v>4</v>
      </c>
      <c r="P54" s="32">
        <f>IF($J$50=0,$C54,P122)</f>
        <v>4</v>
      </c>
      <c r="Q54" s="32">
        <f>IF($J$50=0,$C54,Q122)</f>
        <v>4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6" customHeight="1">
      <c r="A55" t="s" s="16">
        <v>57</v>
      </c>
      <c r="B55" s="3"/>
      <c r="C55" s="32">
        <f>B32</f>
        <v>6</v>
      </c>
      <c r="D55" t="s" s="16">
        <v>60</v>
      </c>
      <c r="E55" s="3"/>
      <c r="F55" s="32">
        <f>IF($J$50=0,$C55,F123)</f>
        <v>6</v>
      </c>
      <c r="G55" s="32">
        <f>IF($J$50=0,$C55,G123)</f>
        <v>6</v>
      </c>
      <c r="H55" s="32">
        <f>IF($J$50=0,$C55,H123)</f>
        <v>6</v>
      </c>
      <c r="I55" s="32">
        <f>IF($J$50=0,$C55,I123)</f>
        <v>6</v>
      </c>
      <c r="J55" s="32">
        <f>IF($J$50=0,$C55,J123)</f>
        <v>6</v>
      </c>
      <c r="K55" s="32">
        <f>IF($J$50=0,$C55,K123)</f>
        <v>6</v>
      </c>
      <c r="L55" s="32">
        <f>IF($J$50=0,$C55,L123)</f>
        <v>6</v>
      </c>
      <c r="M55" s="32">
        <f>IF($J$50=0,$C55,M123)</f>
        <v>6</v>
      </c>
      <c r="N55" s="32">
        <f>IF($J$50=0,$C55,N123)</f>
        <v>6</v>
      </c>
      <c r="O55" s="32">
        <f>IF($J$50=0,$C55,O123)</f>
        <v>6</v>
      </c>
      <c r="P55" s="32">
        <f>IF($J$50=0,$C55,P123)</f>
        <v>6</v>
      </c>
      <c r="Q55" s="32">
        <f>IF($J$50=0,$C55,Q123)</f>
        <v>6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16" customHeight="1">
      <c r="A56" t="s" s="16">
        <v>52</v>
      </c>
      <c r="B56" t="s" s="16">
        <v>91</v>
      </c>
      <c r="C56" s="32">
        <f>B33</f>
        <v>0</v>
      </c>
      <c r="D56" t="s" s="16">
        <v>60</v>
      </c>
      <c r="E56" s="3"/>
      <c r="F56" s="32">
        <f>IF($J$50=0,$C56,F124)</f>
        <v>0</v>
      </c>
      <c r="G56" s="32">
        <f>IF($J$50=0,$C56,G124)</f>
        <v>0</v>
      </c>
      <c r="H56" s="32">
        <f>IF($J$50=0,$C56,H124)</f>
        <v>0</v>
      </c>
      <c r="I56" s="32">
        <f>IF($J$50=0,$C56,I124)</f>
        <v>0</v>
      </c>
      <c r="J56" s="32">
        <f>IF($J$50=0,$C56,J124)</f>
        <v>0</v>
      </c>
      <c r="K56" s="32">
        <f>IF($J$50=0,$C56,K124)</f>
        <v>0</v>
      </c>
      <c r="L56" s="32">
        <f>IF($J$50=0,$C56,L124)</f>
        <v>0</v>
      </c>
      <c r="M56" s="32">
        <f>IF($J$50=0,$C56,M124)</f>
        <v>0</v>
      </c>
      <c r="N56" s="32">
        <f>IF($J$50=0,$C56,N124)</f>
        <v>0</v>
      </c>
      <c r="O56" s="32">
        <f>IF($J$50=0,$C56,O124)</f>
        <v>0</v>
      </c>
      <c r="P56" s="32">
        <f>IF($J$50=0,$C56,P124)</f>
        <v>0</v>
      </c>
      <c r="Q56" s="32">
        <f>IF($J$50=0,$C56,Q124)</f>
        <v>0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18.3" customHeight="1">
      <c r="A57" t="s" s="25">
        <v>92</v>
      </c>
      <c r="B57" s="3"/>
      <c r="C57" s="2"/>
      <c r="D57" s="3"/>
      <c r="E57" s="3"/>
      <c r="F57" s="32">
        <v>1259.227462027180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6" customHeight="1">
      <c r="A58" t="s" s="16">
        <v>93</v>
      </c>
      <c r="B58" s="30"/>
      <c r="C58" s="24">
        <v>1.26</v>
      </c>
      <c r="D58" t="s" s="31">
        <v>94</v>
      </c>
      <c r="E58" s="3"/>
      <c r="F58" s="42">
        <f>$C$58*F59</f>
        <v>1.134</v>
      </c>
      <c r="G58" s="42">
        <f>$C$58*G59</f>
        <v>1.764</v>
      </c>
      <c r="H58" s="42">
        <f>$C$58*H59</f>
        <v>1.764</v>
      </c>
      <c r="I58" s="42">
        <f>$C$58*I59</f>
        <v>0.756</v>
      </c>
      <c r="J58" s="42">
        <f>$C$58*J59</f>
        <v>0.756</v>
      </c>
      <c r="K58" s="42">
        <f>$C$58*K59</f>
        <v>0.882</v>
      </c>
      <c r="L58" s="42">
        <f>$C$58*L59</f>
        <v>1.386</v>
      </c>
      <c r="M58" s="42">
        <f>$C$58*M59</f>
        <v>1.26</v>
      </c>
      <c r="N58" s="42">
        <f>$C$58*N59</f>
        <v>1.386</v>
      </c>
      <c r="O58" s="42">
        <f>$C$58*O59</f>
        <v>1.638</v>
      </c>
      <c r="P58" s="42">
        <f>$C$58*P59</f>
        <v>1.386</v>
      </c>
      <c r="Q58" s="42">
        <f>$C$58*Q59</f>
        <v>1.512</v>
      </c>
      <c r="R58" t="s" s="16">
        <v>95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6" customHeight="1">
      <c r="A59" t="s" s="16">
        <v>96</v>
      </c>
      <c r="B59" s="30"/>
      <c r="C59" s="6"/>
      <c r="D59" t="s" s="31">
        <v>94</v>
      </c>
      <c r="E59" s="30"/>
      <c r="F59" s="43">
        <v>0.9</v>
      </c>
      <c r="G59" s="43">
        <v>1.4</v>
      </c>
      <c r="H59" s="43">
        <v>1.4</v>
      </c>
      <c r="I59" s="43">
        <v>0.6</v>
      </c>
      <c r="J59" s="43">
        <v>0.6</v>
      </c>
      <c r="K59" s="43">
        <v>0.7</v>
      </c>
      <c r="L59" s="43">
        <v>1.1</v>
      </c>
      <c r="M59" s="43">
        <v>1</v>
      </c>
      <c r="N59" s="43">
        <v>1.1</v>
      </c>
      <c r="O59" s="43">
        <v>1.3</v>
      </c>
      <c r="P59" s="43">
        <v>1.1</v>
      </c>
      <c r="Q59" s="43">
        <v>1.2</v>
      </c>
      <c r="R59" s="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16" customHeight="1">
      <c r="A60" t="s" s="16">
        <v>97</v>
      </c>
      <c r="B60" s="30"/>
      <c r="C60" s="20">
        <v>0.1</v>
      </c>
      <c r="D60" t="s" s="31">
        <v>60</v>
      </c>
      <c r="E60" s="3"/>
      <c r="F60" s="33">
        <f>$C$60</f>
        <v>0.1</v>
      </c>
      <c r="G60" s="33">
        <f>$C$60</f>
        <v>0.1</v>
      </c>
      <c r="H60" s="33">
        <f>$C$60</f>
        <v>0.1</v>
      </c>
      <c r="I60" s="33">
        <f>$C$60</f>
        <v>0.1</v>
      </c>
      <c r="J60" s="33">
        <f>$C$60</f>
        <v>0.1</v>
      </c>
      <c r="K60" s="33">
        <f>$C$60</f>
        <v>0.1</v>
      </c>
      <c r="L60" s="33">
        <f>$C$60</f>
        <v>0.1</v>
      </c>
      <c r="M60" s="33">
        <f>$C$60</f>
        <v>0.1</v>
      </c>
      <c r="N60" s="33">
        <f>$C$60</f>
        <v>0.1</v>
      </c>
      <c r="O60" s="33">
        <f>$C$60</f>
        <v>0.1</v>
      </c>
      <c r="P60" s="33">
        <f>$C$60</f>
        <v>0.1</v>
      </c>
      <c r="Q60" s="33">
        <f>$C$60</f>
        <v>0.1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16" customHeight="1">
      <c r="A61" t="s" s="16">
        <v>98</v>
      </c>
      <c r="B61" s="30"/>
      <c r="C61" s="20">
        <v>0.05</v>
      </c>
      <c r="D61" t="s" s="31">
        <v>60</v>
      </c>
      <c r="E61" s="3"/>
      <c r="F61" s="32">
        <f>$C$61</f>
        <v>0.05</v>
      </c>
      <c r="G61" s="32">
        <f>$C$61</f>
        <v>0.05</v>
      </c>
      <c r="H61" s="32">
        <f>$C$61</f>
        <v>0.05</v>
      </c>
      <c r="I61" s="32">
        <f>$C$61</f>
        <v>0.05</v>
      </c>
      <c r="J61" s="32">
        <f>$C$61</f>
        <v>0.05</v>
      </c>
      <c r="K61" s="32">
        <f>$C$61</f>
        <v>0.05</v>
      </c>
      <c r="L61" s="32">
        <f>$C$61</f>
        <v>0.05</v>
      </c>
      <c r="M61" s="32">
        <f>$C$61</f>
        <v>0.05</v>
      </c>
      <c r="N61" s="32">
        <f>$C$61</f>
        <v>0.05</v>
      </c>
      <c r="O61" s="32">
        <f>$C$61</f>
        <v>0.05</v>
      </c>
      <c r="P61" s="32">
        <f>$C$61</f>
        <v>0.05</v>
      </c>
      <c r="Q61" s="32">
        <f>$C$61</f>
        <v>0.05</v>
      </c>
      <c r="R61" t="s" s="16">
        <v>95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16" customHeight="1">
      <c r="A62" s="3"/>
      <c r="B62" s="3"/>
      <c r="C62" s="4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ht="16" customHeight="1">
      <c r="A63" t="s" s="16">
        <v>15</v>
      </c>
      <c r="B63" s="30"/>
      <c r="C63" s="20">
        <v>2.8</v>
      </c>
      <c r="D63" t="s" s="31">
        <v>99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t="s" s="16">
        <v>95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16" customHeight="1">
      <c r="A64" t="s" s="16">
        <v>100</v>
      </c>
      <c r="B64" s="3"/>
      <c r="C64" s="45">
        <f>B16</f>
        <v>2250</v>
      </c>
      <c r="D64" t="s" s="16">
        <v>60</v>
      </c>
      <c r="E64" s="3"/>
      <c r="F64" s="46">
        <f>$C64</f>
        <v>2250</v>
      </c>
      <c r="G64" s="46">
        <f>$C64</f>
        <v>2250</v>
      </c>
      <c r="H64" s="46">
        <f>$C64</f>
        <v>2250</v>
      </c>
      <c r="I64" s="46">
        <f>$C64</f>
        <v>2250</v>
      </c>
      <c r="J64" s="46">
        <f>$C64</f>
        <v>2250</v>
      </c>
      <c r="K64" s="46">
        <f>$C64</f>
        <v>2250</v>
      </c>
      <c r="L64" s="46">
        <f>$C64</f>
        <v>2250</v>
      </c>
      <c r="M64" s="46">
        <f>$C64</f>
        <v>2250</v>
      </c>
      <c r="N64" s="46">
        <f>$C64</f>
        <v>2250</v>
      </c>
      <c r="O64" s="46">
        <f>$C64</f>
        <v>2250</v>
      </c>
      <c r="P64" s="46">
        <f>$C64</f>
        <v>2250</v>
      </c>
      <c r="Q64" s="46">
        <f>$C64</f>
        <v>2250</v>
      </c>
      <c r="R64" t="s" s="16">
        <v>101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ht="16" customHeight="1">
      <c r="A65" t="s" s="16">
        <v>102</v>
      </c>
      <c r="B65" s="30"/>
      <c r="C65" s="20">
        <v>1</v>
      </c>
      <c r="D65" t="s" s="31">
        <v>60</v>
      </c>
      <c r="E65" s="30"/>
      <c r="F65" s="20">
        <v>1</v>
      </c>
      <c r="G65" s="20">
        <v>1</v>
      </c>
      <c r="H65" s="20">
        <v>1</v>
      </c>
      <c r="I65" s="20">
        <v>1</v>
      </c>
      <c r="J65" s="20">
        <v>1</v>
      </c>
      <c r="K65" s="20">
        <v>1</v>
      </c>
      <c r="L65" s="20">
        <v>1</v>
      </c>
      <c r="M65" s="20">
        <v>1</v>
      </c>
      <c r="N65" s="20">
        <v>1</v>
      </c>
      <c r="O65" s="20">
        <v>1</v>
      </c>
      <c r="P65" s="20">
        <v>1</v>
      </c>
      <c r="Q65" s="20">
        <v>1</v>
      </c>
      <c r="R65" t="s" s="31">
        <v>103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18.3" customHeight="1">
      <c r="A66" t="s" s="25">
        <v>104</v>
      </c>
      <c r="B66" s="3"/>
      <c r="C66" s="44"/>
      <c r="D66" s="3"/>
      <c r="E66" s="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ht="16" customHeight="1">
      <c r="A67" t="s" s="16">
        <v>105</v>
      </c>
      <c r="B67" s="30"/>
      <c r="C67" s="20">
        <v>7957.7</v>
      </c>
      <c r="D67" t="s" s="31">
        <v>64</v>
      </c>
      <c r="E67" s="32">
        <f>SUM(F67:Q67)</f>
        <v>34.83431</v>
      </c>
      <c r="F67" s="47">
        <v>6.382134</v>
      </c>
      <c r="G67" s="47">
        <v>4.851817</v>
      </c>
      <c r="H67" s="47">
        <v>1.330556</v>
      </c>
      <c r="I67" s="47">
        <v>1.765615</v>
      </c>
      <c r="J67" s="47">
        <v>1.169656</v>
      </c>
      <c r="K67" s="47">
        <v>7.138381</v>
      </c>
      <c r="L67" s="47">
        <v>2.035355</v>
      </c>
      <c r="M67" s="47">
        <v>1.605064</v>
      </c>
      <c r="N67" s="47">
        <v>1.829293</v>
      </c>
      <c r="O67" s="47">
        <v>2.417561</v>
      </c>
      <c r="P67" s="47">
        <v>2.043448</v>
      </c>
      <c r="Q67" s="47">
        <v>2.26543</v>
      </c>
      <c r="R67" t="s" s="16">
        <v>106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ht="16" customHeight="1">
      <c r="A68" t="s" s="16">
        <v>107</v>
      </c>
      <c r="B68" s="30"/>
      <c r="C68" s="20">
        <v>0.005</v>
      </c>
      <c r="D68" t="s" s="31">
        <v>64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t="s" s="16">
        <v>108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ht="16" customHeight="1">
      <c r="A69" t="s" s="16">
        <v>109</v>
      </c>
      <c r="B69" s="3"/>
      <c r="C69" s="44"/>
      <c r="D69" t="s" s="16">
        <v>64</v>
      </c>
      <c r="E69" s="3"/>
      <c r="F69" s="42">
        <f>F67/F37</f>
        <v>0.51477539712561</v>
      </c>
      <c r="G69" s="42">
        <f>G67/G37</f>
        <v>0.37232718896801</v>
      </c>
      <c r="H69" s="42">
        <f>H67/H37</f>
        <v>0.343787710098562</v>
      </c>
      <c r="I69" s="42">
        <f>I67/I37</f>
        <v>1.03984689679522</v>
      </c>
      <c r="J69" s="42">
        <f>J67/J37</f>
        <v>1.44878634191485</v>
      </c>
      <c r="K69" s="42">
        <f>K67/K37</f>
        <v>1.33847168209287</v>
      </c>
      <c r="L69" s="42">
        <f>L67/L37</f>
        <v>0.833877713117735</v>
      </c>
      <c r="M69" s="42">
        <f>M67/M37</f>
        <v>0.46121159032106</v>
      </c>
      <c r="N69" s="42">
        <f>N67/N37</f>
        <v>1.40657486512113</v>
      </c>
      <c r="O69" s="42">
        <f>O67/O37</f>
        <v>0.530344103181122</v>
      </c>
      <c r="P69" s="42">
        <f>P67/P37</f>
        <v>0.531864013424193</v>
      </c>
      <c r="Q69" s="42">
        <f>Q67/Q37</f>
        <v>0.864935759705287</v>
      </c>
      <c r="R69" t="s" s="16">
        <v>110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16" customHeight="1">
      <c r="A70" t="s" s="16">
        <v>111</v>
      </c>
      <c r="B70" s="30"/>
      <c r="C70" s="24">
        <f>SUM(F70:Q70)</f>
        <v>1.6</v>
      </c>
      <c r="D70" t="s" s="31">
        <v>64</v>
      </c>
      <c r="E70" s="30"/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0.3</v>
      </c>
      <c r="O70" s="20">
        <v>0.6</v>
      </c>
      <c r="P70" s="20">
        <v>0</v>
      </c>
      <c r="Q70" s="20">
        <v>0.7</v>
      </c>
      <c r="R70" t="s" s="31">
        <v>112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16" customHeight="1">
      <c r="A71" t="s" s="16">
        <v>113</v>
      </c>
      <c r="B71" s="30"/>
      <c r="C71" s="20">
        <v>0.2</v>
      </c>
      <c r="D71" t="s" s="31">
        <v>60</v>
      </c>
      <c r="E71" s="3"/>
      <c r="F71" s="33">
        <f>$C$71</f>
        <v>0.2</v>
      </c>
      <c r="G71" s="33">
        <f>$C$71</f>
        <v>0.2</v>
      </c>
      <c r="H71" s="33">
        <f>$C$71</f>
        <v>0.2</v>
      </c>
      <c r="I71" s="33">
        <f>$C$71</f>
        <v>0.2</v>
      </c>
      <c r="J71" s="33">
        <f>$C$71</f>
        <v>0.2</v>
      </c>
      <c r="K71" s="33">
        <f>$C$71</f>
        <v>0.2</v>
      </c>
      <c r="L71" s="33">
        <f>$C$71</f>
        <v>0.2</v>
      </c>
      <c r="M71" s="33">
        <f>$C$71</f>
        <v>0.2</v>
      </c>
      <c r="N71" s="33">
        <f>$C$71</f>
        <v>0.2</v>
      </c>
      <c r="O71" s="33">
        <f>$C$71</f>
        <v>0.2</v>
      </c>
      <c r="P71" s="33">
        <f>$C$71</f>
        <v>0.2</v>
      </c>
      <c r="Q71" s="33">
        <f>$C$71</f>
        <v>0.2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6" customHeight="1">
      <c r="A72" t="s" s="16">
        <v>114</v>
      </c>
      <c r="B72" s="3"/>
      <c r="C72" s="1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ht="16" customHeight="1">
      <c r="A73" t="s" s="16">
        <v>18</v>
      </c>
      <c r="B73" s="48">
        <f>B17</f>
        <v>6000</v>
      </c>
      <c r="C73" s="3"/>
      <c r="D73" t="s" s="16">
        <v>64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t="s" s="16">
        <v>115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ht="18.3" customHeight="1">
      <c r="A74" t="s" s="25">
        <v>116</v>
      </c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16" customHeight="1">
      <c r="A75" t="s" s="14">
        <v>117</v>
      </c>
      <c r="B75" s="20">
        <v>787</v>
      </c>
      <c r="C75" s="7"/>
      <c r="D75" t="s" s="16">
        <v>118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t="s" s="16">
        <v>61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ht="16" customHeight="1">
      <c r="A76" t="s" s="14">
        <v>119</v>
      </c>
      <c r="B76" s="20">
        <v>829</v>
      </c>
      <c r="C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ht="16" customHeight="1">
      <c r="A77" t="s" s="14">
        <v>120</v>
      </c>
      <c r="B77" s="20">
        <v>1600</v>
      </c>
      <c r="C77" s="7"/>
      <c r="D77" t="s" s="16">
        <v>121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t="s" s="16">
        <v>122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16" customHeight="1">
      <c r="A78" t="s" s="14">
        <v>123</v>
      </c>
      <c r="B78" s="20">
        <v>10010</v>
      </c>
      <c r="C78" s="7"/>
      <c r="D78" t="s" s="16">
        <v>121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t="s" s="16">
        <v>122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16" customHeight="1">
      <c r="A79" t="s" s="16">
        <v>124</v>
      </c>
      <c r="B79" s="44"/>
      <c r="C79" s="3"/>
      <c r="D79" s="3"/>
      <c r="E79" s="3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6" customHeight="1">
      <c r="A80" t="s" s="14">
        <v>125</v>
      </c>
      <c r="B80" s="49">
        <f>100-B82</f>
        <v>88</v>
      </c>
      <c r="C80" s="7"/>
      <c r="D80" t="s" s="16">
        <v>69</v>
      </c>
      <c r="E80" s="30"/>
      <c r="F80" s="37"/>
      <c r="G80" s="37"/>
      <c r="H80" s="7"/>
      <c r="I80" s="2"/>
      <c r="J80" s="3"/>
      <c r="K80" s="3"/>
      <c r="L80" s="3"/>
      <c r="M80" s="3"/>
      <c r="N80" s="3"/>
      <c r="O80" s="3"/>
      <c r="P80" s="3"/>
      <c r="Q80" s="3"/>
      <c r="R80" t="s" s="16">
        <v>126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16" customHeight="1">
      <c r="A81" t="s" s="14">
        <v>127</v>
      </c>
      <c r="B81" s="49">
        <f>B87*B82/B88</f>
        <v>4.704</v>
      </c>
      <c r="C81" s="7"/>
      <c r="D81" t="s" s="16">
        <v>69</v>
      </c>
      <c r="E81" s="30"/>
      <c r="F81" s="37"/>
      <c r="G81" s="50">
        <v>2105</v>
      </c>
      <c r="H81" s="51">
        <v>265.934090102490</v>
      </c>
      <c r="I81" s="37">
        <v>349.736819201157</v>
      </c>
      <c r="J81" s="52">
        <f>LN(H81/I81)</f>
        <v>-0.273932429982172</v>
      </c>
      <c r="K81" s="3"/>
      <c r="L81" s="3"/>
      <c r="M81" s="3"/>
      <c r="N81" s="3"/>
      <c r="O81" s="3"/>
      <c r="P81" s="3"/>
      <c r="Q81" s="3"/>
      <c r="R81" t="s" s="16">
        <v>126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ht="16" customHeight="1">
      <c r="A82" t="s" s="14">
        <v>128</v>
      </c>
      <c r="B82" s="53">
        <f>B28</f>
        <v>12</v>
      </c>
      <c r="C82" s="7"/>
      <c r="D82" t="s" s="16">
        <v>129</v>
      </c>
      <c r="E82" s="30"/>
      <c r="F82" s="37"/>
      <c r="G82" s="54">
        <v>2305</v>
      </c>
      <c r="H82" s="51">
        <v>1094.438759627760</v>
      </c>
      <c r="I82" s="37">
        <v>1434.211911008690</v>
      </c>
      <c r="J82" s="52">
        <f>LN(H82/I82)</f>
        <v>-0.270373823830755</v>
      </c>
      <c r="K82" s="3"/>
      <c r="L82" s="3"/>
      <c r="M82" s="3"/>
      <c r="N82" s="3"/>
      <c r="O82" s="3"/>
      <c r="P82" s="3"/>
      <c r="Q82" s="3"/>
      <c r="R82" t="s" s="16">
        <v>126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ht="16" customHeight="1">
      <c r="A83" t="s" s="14">
        <v>130</v>
      </c>
      <c r="B83" s="49">
        <f>100-B81-B85</f>
        <v>94.79600000000001</v>
      </c>
      <c r="C83" s="7"/>
      <c r="D83" t="s" s="16">
        <v>69</v>
      </c>
      <c r="E83" s="3"/>
      <c r="F83" s="11"/>
      <c r="G83" s="32">
        <v>2505</v>
      </c>
      <c r="H83" s="32">
        <v>2115.728155344320</v>
      </c>
      <c r="I83" s="33">
        <v>3204.261904244290</v>
      </c>
      <c r="J83" s="55">
        <f>LN(H83/I83)</f>
        <v>-0.415082734029417</v>
      </c>
      <c r="K83" s="3"/>
      <c r="L83" s="3"/>
      <c r="M83" s="3"/>
      <c r="N83" s="3"/>
      <c r="O83" s="3"/>
      <c r="P83" s="3"/>
      <c r="Q83" s="3"/>
      <c r="R83" t="s" s="16">
        <v>126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ht="16" customHeight="1">
      <c r="A84" t="s" s="14">
        <v>131</v>
      </c>
      <c r="B84" s="49">
        <f>B85*B88/B89</f>
        <v>0.075</v>
      </c>
      <c r="C84" s="7"/>
      <c r="D84" t="s" s="16">
        <v>69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t="s" s="16">
        <v>126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16" customHeight="1">
      <c r="A85" t="s" s="14">
        <v>132</v>
      </c>
      <c r="B85" s="53">
        <v>0.5</v>
      </c>
      <c r="C85" s="7"/>
      <c r="D85" t="s" s="16">
        <v>66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t="s" s="16">
        <v>126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ht="16" customHeight="1">
      <c r="A86" t="s" s="14">
        <v>133</v>
      </c>
      <c r="B86" s="49">
        <f>100-B84</f>
        <v>99.925</v>
      </c>
      <c r="C86" s="7"/>
      <c r="D86" t="s" s="16">
        <v>69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t="s" s="16">
        <v>126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16" customHeight="1">
      <c r="A87" t="s" s="56">
        <v>134</v>
      </c>
      <c r="B87" s="20">
        <v>588</v>
      </c>
      <c r="C87" s="7"/>
      <c r="D87" t="s" s="16">
        <v>69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ht="16" customHeight="1">
      <c r="A88" t="s" s="56">
        <v>135</v>
      </c>
      <c r="B88" s="20">
        <v>1500</v>
      </c>
      <c r="C88" s="7"/>
      <c r="D88" t="s" s="16">
        <v>69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16" customHeight="1">
      <c r="A89" t="s" s="56">
        <v>136</v>
      </c>
      <c r="B89" s="20">
        <v>10000</v>
      </c>
      <c r="C89" s="7"/>
      <c r="D89" t="s" s="16">
        <v>69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18.3" customHeight="1">
      <c r="A90" t="s" s="25">
        <v>137</v>
      </c>
      <c r="B90" s="4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16" customHeight="1">
      <c r="A91" t="s" s="14">
        <v>138</v>
      </c>
      <c r="B91" s="20">
        <v>-0.06</v>
      </c>
      <c r="C91" s="7"/>
      <c r="D91" t="s" s="16">
        <v>118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t="s" s="16">
        <v>61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6" customHeight="1">
      <c r="A92" t="s" s="14">
        <v>139</v>
      </c>
      <c r="B92" s="20">
        <v>0.3</v>
      </c>
      <c r="C92" s="7"/>
      <c r="D92" t="s" s="16">
        <v>118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t="s" s="16">
        <v>140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ht="16" customHeight="1">
      <c r="A93" t="s" s="14">
        <v>141</v>
      </c>
      <c r="B93" s="20">
        <v>0.83</v>
      </c>
      <c r="C93" s="7"/>
      <c r="D93" t="s" s="16">
        <v>64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t="s" s="16">
        <v>61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16" customHeight="1">
      <c r="A94" t="s" s="14">
        <v>142</v>
      </c>
      <c r="B94" s="20">
        <v>0.98</v>
      </c>
      <c r="C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ht="16" customHeight="1">
      <c r="A95" t="s" s="14">
        <v>143</v>
      </c>
      <c r="B95" s="20">
        <v>0.0068</v>
      </c>
      <c r="C95" s="7"/>
      <c r="D95" t="s" s="16">
        <v>66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t="s" s="16">
        <v>61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ht="16" customHeight="1">
      <c r="A96" t="s" s="14">
        <v>144</v>
      </c>
      <c r="B96" s="20">
        <v>0.208</v>
      </c>
      <c r="C96" s="7"/>
      <c r="D96" t="s" s="16">
        <v>145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t="s" s="16">
        <v>126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16" customHeight="1">
      <c r="A97" t="s" s="14">
        <v>20</v>
      </c>
      <c r="B97" s="57">
        <f>B18</f>
        <v>3.2</v>
      </c>
      <c r="C97" s="7"/>
      <c r="D97" t="s" s="16">
        <v>146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t="s" s="16">
        <v>126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ht="16" customHeight="1">
      <c r="A98" t="s" s="14">
        <v>147</v>
      </c>
      <c r="B98" s="20">
        <v>3.8</v>
      </c>
      <c r="C98" s="7"/>
      <c r="D98" t="s" s="16">
        <v>148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t="s" s="16">
        <v>126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16" customHeight="1">
      <c r="A99" t="s" s="14">
        <v>149</v>
      </c>
      <c r="B99" s="20">
        <v>0.31</v>
      </c>
      <c r="C99" s="7"/>
      <c r="D99" t="s" s="16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t="s" s="16">
        <v>126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ht="16" customHeight="1">
      <c r="A100" t="s" s="14">
        <v>150</v>
      </c>
      <c r="B100" s="20">
        <v>0.05</v>
      </c>
      <c r="C100" s="7"/>
      <c r="D100" t="s" s="16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t="s" s="16">
        <v>126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6" customHeight="1">
      <c r="A101" t="s" s="58">
        <v>151</v>
      </c>
      <c r="B101" s="4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ht="72" customHeight="1">
      <c r="A102" t="s" s="59">
        <v>152</v>
      </c>
      <c r="B102" s="60">
        <v>100</v>
      </c>
      <c r="C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57.6" customHeight="1">
      <c r="A103" t="s" s="59">
        <v>153</v>
      </c>
      <c r="B103" s="60">
        <v>12</v>
      </c>
      <c r="C103" s="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ht="16" customHeight="1">
      <c r="A104" t="s" s="61">
        <v>154</v>
      </c>
      <c r="B104" s="4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ht="16" customHeight="1">
      <c r="A105" t="s" s="14">
        <v>155</v>
      </c>
      <c r="B105" s="20">
        <v>0.5</v>
      </c>
      <c r="C105" s="7"/>
      <c r="D105" t="s" s="16">
        <v>156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ht="16" customHeight="1">
      <c r="A106" s="3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ht="16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15.3" customHeight="1">
      <c r="A108" s="62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9"/>
    </row>
    <row r="109" ht="16" customHeight="1">
      <c r="A109" s="6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9"/>
    </row>
    <row r="110" ht="16" customHeight="1">
      <c r="A110" s="6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9"/>
    </row>
    <row r="111" ht="16" customHeight="1">
      <c r="A111" s="6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9"/>
    </row>
    <row r="112" ht="16" customHeight="1">
      <c r="A112" s="6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9"/>
    </row>
    <row r="113" ht="16" customHeight="1">
      <c r="A113" s="6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9"/>
    </row>
    <row r="114" ht="16" customHeight="1">
      <c r="A114" s="6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9"/>
    </row>
    <row r="115" ht="16" customHeight="1">
      <c r="A115" s="11"/>
      <c r="B115" s="44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8.3" customHeight="1">
      <c r="A116" t="s" s="64">
        <v>157</v>
      </c>
      <c r="B116" s="65">
        <v>1</v>
      </c>
      <c r="C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ht="16" customHeight="1">
      <c r="A117" s="3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18.3" customHeight="1">
      <c r="A118" t="s" s="25">
        <v>84</v>
      </c>
      <c r="B118" s="3"/>
      <c r="C118" s="3"/>
      <c r="D118" s="3"/>
      <c r="E118" s="3"/>
      <c r="F118" t="s" s="16">
        <v>22</v>
      </c>
      <c r="G118" t="s" s="16">
        <v>82</v>
      </c>
      <c r="H118" t="s" s="16">
        <v>24</v>
      </c>
      <c r="I118" t="s" s="16">
        <v>25</v>
      </c>
      <c r="J118" t="s" s="16">
        <v>83</v>
      </c>
      <c r="K118" t="s" s="16">
        <v>27</v>
      </c>
      <c r="L118" t="s" s="16">
        <v>28</v>
      </c>
      <c r="M118" t="s" s="16">
        <v>29</v>
      </c>
      <c r="N118" t="s" s="16">
        <v>30</v>
      </c>
      <c r="O118" t="s" s="16">
        <v>31</v>
      </c>
      <c r="P118" t="s" s="16">
        <v>32</v>
      </c>
      <c r="Q118" t="s" s="16">
        <v>33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16" customHeight="1">
      <c r="A119" t="s" s="16">
        <v>86</v>
      </c>
      <c r="B119" s="3"/>
      <c r="C119" s="3"/>
      <c r="D119" s="3"/>
      <c r="E119" s="3"/>
      <c r="F119" s="32">
        <f>B146</f>
        <v>0</v>
      </c>
      <c r="G119" s="32">
        <f>C146</f>
        <v>0</v>
      </c>
      <c r="H119" s="32">
        <f>D146</f>
        <v>0</v>
      </c>
      <c r="I119" s="32">
        <f>E146</f>
        <v>0</v>
      </c>
      <c r="J119" s="32">
        <f>F146</f>
        <v>0</v>
      </c>
      <c r="K119" s="32">
        <f>G146</f>
        <v>0.078458281280447</v>
      </c>
      <c r="L119" s="32">
        <f>H146</f>
        <v>0.438521282504637</v>
      </c>
      <c r="M119" s="32">
        <f>I146</f>
        <v>0.277989263814899</v>
      </c>
      <c r="N119" s="32">
        <f>J146</f>
        <v>0.340973731427736</v>
      </c>
      <c r="O119" s="32">
        <f>K146</f>
        <v>0.0608985905985258</v>
      </c>
      <c r="P119" s="32">
        <f>L146</f>
        <v>0</v>
      </c>
      <c r="Q119" s="32">
        <f>M146</f>
        <v>0.17551222871918</v>
      </c>
      <c r="R119" t="s" s="16">
        <v>88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16" customHeight="1">
      <c r="A120" t="s" s="16">
        <v>89</v>
      </c>
      <c r="B120" s="3"/>
      <c r="C120" s="3"/>
      <c r="D120" s="3"/>
      <c r="E120" s="3"/>
      <c r="F120" s="32">
        <f>B147</f>
        <v>0.141412610708488</v>
      </c>
      <c r="G120" s="32">
        <f>C147</f>
        <v>0.159108470735029</v>
      </c>
      <c r="H120" s="32">
        <f>D147</f>
        <v>0.161723439076086</v>
      </c>
      <c r="I120" s="32">
        <f>E147</f>
        <v>0.1150584430576</v>
      </c>
      <c r="J120" s="32">
        <f>F147</f>
        <v>0.130472438862211</v>
      </c>
      <c r="K120" s="32">
        <f>G147</f>
        <v>0.125893028300915</v>
      </c>
      <c r="L120" s="32">
        <f>H147</f>
        <v>0.16887308347048</v>
      </c>
      <c r="M120" s="32">
        <f>I147</f>
        <v>0.158598557116346</v>
      </c>
      <c r="N120" s="32">
        <f>J147</f>
        <v>0.198320367510081</v>
      </c>
      <c r="O120" s="32">
        <f>K147</f>
        <v>0.13454323082345</v>
      </c>
      <c r="P120" s="32">
        <f>L147</f>
        <v>0.156391501618675</v>
      </c>
      <c r="Q120" s="32">
        <f>M147</f>
        <v>0.17344211485103</v>
      </c>
      <c r="R120" t="s" s="16">
        <v>90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16" customHeight="1">
      <c r="A121" t="s" s="16">
        <v>12</v>
      </c>
      <c r="B121" s="3"/>
      <c r="C121" s="3"/>
      <c r="D121" s="3"/>
      <c r="E121" s="3"/>
      <c r="F121" s="32">
        <v>2</v>
      </c>
      <c r="G121" s="32">
        <v>2</v>
      </c>
      <c r="H121" s="32">
        <v>2</v>
      </c>
      <c r="I121" s="32">
        <v>2</v>
      </c>
      <c r="J121" s="32">
        <v>2</v>
      </c>
      <c r="K121" s="32">
        <v>2</v>
      </c>
      <c r="L121" s="32">
        <v>2</v>
      </c>
      <c r="M121" s="32">
        <v>2</v>
      </c>
      <c r="N121" s="32">
        <v>2</v>
      </c>
      <c r="O121" s="32">
        <v>2</v>
      </c>
      <c r="P121" s="32">
        <v>2</v>
      </c>
      <c r="Q121" s="32">
        <v>2</v>
      </c>
      <c r="R121" t="s" s="16">
        <v>90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16" customHeight="1">
      <c r="A122" t="s" s="16">
        <v>56</v>
      </c>
      <c r="B122" s="3"/>
      <c r="C122" s="3"/>
      <c r="D122" s="3"/>
      <c r="E122" s="3"/>
      <c r="F122" s="32">
        <v>4</v>
      </c>
      <c r="G122" s="32">
        <v>4</v>
      </c>
      <c r="H122" s="32">
        <v>4</v>
      </c>
      <c r="I122" s="32">
        <v>4</v>
      </c>
      <c r="J122" s="32">
        <v>4</v>
      </c>
      <c r="K122" s="32">
        <v>4</v>
      </c>
      <c r="L122" s="32">
        <v>4</v>
      </c>
      <c r="M122" s="32">
        <v>4</v>
      </c>
      <c r="N122" s="32">
        <v>4</v>
      </c>
      <c r="O122" s="32">
        <v>4</v>
      </c>
      <c r="P122" s="32">
        <v>4</v>
      </c>
      <c r="Q122" s="32">
        <v>4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16" customHeight="1">
      <c r="A123" t="s" s="16">
        <v>57</v>
      </c>
      <c r="B123" s="3"/>
      <c r="C123" s="3"/>
      <c r="D123" s="3"/>
      <c r="E123" s="3"/>
      <c r="F123" s="32">
        <v>6</v>
      </c>
      <c r="G123" s="32">
        <v>6</v>
      </c>
      <c r="H123" s="32">
        <v>6</v>
      </c>
      <c r="I123" s="32">
        <v>6</v>
      </c>
      <c r="J123" s="32">
        <v>6</v>
      </c>
      <c r="K123" s="32">
        <v>6</v>
      </c>
      <c r="L123" s="32">
        <v>6</v>
      </c>
      <c r="M123" s="32">
        <v>6</v>
      </c>
      <c r="N123" s="32">
        <v>6</v>
      </c>
      <c r="O123" s="32">
        <v>6</v>
      </c>
      <c r="P123" s="32">
        <v>6</v>
      </c>
      <c r="Q123" s="32">
        <v>6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ht="16" customHeight="1">
      <c r="A124" t="s" s="16">
        <v>52</v>
      </c>
      <c r="B124" t="s" s="16">
        <v>91</v>
      </c>
      <c r="C124" s="3"/>
      <c r="D124" s="3"/>
      <c r="E124" s="3"/>
      <c r="F124" s="32">
        <f>$C$56</f>
        <v>0</v>
      </c>
      <c r="G124" s="32">
        <f>$C$56</f>
        <v>0</v>
      </c>
      <c r="H124" s="32">
        <f>$C$56</f>
        <v>0</v>
      </c>
      <c r="I124" s="32">
        <f>$C$56</f>
        <v>0</v>
      </c>
      <c r="J124" s="32">
        <f>$C$56</f>
        <v>0</v>
      </c>
      <c r="K124" s="32">
        <f>$C$56</f>
        <v>0</v>
      </c>
      <c r="L124" s="32">
        <f>$C$56</f>
        <v>0</v>
      </c>
      <c r="M124" s="32">
        <f>$C$56</f>
        <v>0</v>
      </c>
      <c r="N124" s="32">
        <f>$C$56</f>
        <v>0</v>
      </c>
      <c r="O124" s="32">
        <f>$C$56</f>
        <v>0</v>
      </c>
      <c r="P124" s="32">
        <f>$C$56</f>
        <v>0</v>
      </c>
      <c r="Q124" s="32">
        <f>$C$56</f>
        <v>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ht="16" customHeight="1">
      <c r="A125" t="s" s="16">
        <v>158</v>
      </c>
      <c r="B125" s="32">
        <v>10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ht="18.3" customHeight="1">
      <c r="A126" t="s" s="25">
        <v>159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18.3" customHeight="1">
      <c r="A127" t="s" s="25">
        <v>160</v>
      </c>
      <c r="B127" s="66">
        <v>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ht="16" customHeight="1">
      <c r="A128" t="s" s="67">
        <v>161</v>
      </c>
      <c r="B128" s="68">
        <v>2</v>
      </c>
      <c r="C128" s="6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ht="16" customHeight="1">
      <c r="A129" s="2"/>
      <c r="B129" s="70"/>
      <c r="C129" s="3"/>
      <c r="D129" s="3"/>
      <c r="E129" s="3"/>
      <c r="F129" s="3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91.5" customHeight="1">
      <c r="A130" t="s" s="71">
        <v>162</v>
      </c>
      <c r="B130" s="37"/>
      <c r="C130" t="s" s="31">
        <v>163</v>
      </c>
      <c r="D130" t="s" s="16">
        <v>164</v>
      </c>
      <c r="E130" t="s" s="16">
        <v>165</v>
      </c>
      <c r="F130" t="s" s="14">
        <v>166</v>
      </c>
      <c r="G130" s="37"/>
      <c r="H130" s="7"/>
      <c r="I130" s="3"/>
      <c r="J130" s="3"/>
      <c r="K130" s="2"/>
      <c r="L130" s="2"/>
      <c r="M130" s="2"/>
      <c r="N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16" customHeight="1">
      <c r="A131" s="72"/>
      <c r="B131" t="s" s="73">
        <v>22</v>
      </c>
      <c r="C131" s="32">
        <f>G131</f>
        <v>0</v>
      </c>
      <c r="D131" s="74">
        <v>0</v>
      </c>
      <c r="E131" s="74">
        <v>0.000255488166599474</v>
      </c>
      <c r="F131" s="3"/>
      <c r="G131" s="11"/>
      <c r="H131" s="75"/>
      <c r="I131" s="75"/>
      <c r="J131" s="30"/>
      <c r="K131" s="37"/>
      <c r="L131" s="37"/>
      <c r="M131" s="37"/>
      <c r="N131" s="37"/>
      <c r="O131" s="7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ht="16" customHeight="1">
      <c r="A132" s="72"/>
      <c r="B132" t="s" s="31">
        <v>82</v>
      </c>
      <c r="C132" s="32">
        <f>G132</f>
        <v>0</v>
      </c>
      <c r="D132" s="74">
        <v>0.00451745114377059</v>
      </c>
      <c r="E132" s="74">
        <v>0</v>
      </c>
      <c r="F132" s="3"/>
      <c r="G132" s="3"/>
      <c r="H132" s="75"/>
      <c r="I132" s="75"/>
      <c r="J132" s="30"/>
      <c r="K132" s="37"/>
      <c r="L132" s="37"/>
      <c r="M132" s="37"/>
      <c r="N132" s="37"/>
      <c r="O132" s="7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6" customHeight="1">
      <c r="A133" s="11"/>
      <c r="B133" t="s" s="16">
        <v>24</v>
      </c>
      <c r="C133" s="32">
        <f>G136</f>
        <v>0</v>
      </c>
      <c r="D133" s="74">
        <v>0.000530389103372272</v>
      </c>
      <c r="E133" s="74">
        <v>5.29014685387398e-05</v>
      </c>
      <c r="F133" s="3"/>
      <c r="G133" s="3"/>
      <c r="H133" s="75"/>
      <c r="I133" s="75"/>
      <c r="J133" s="30"/>
      <c r="K133" s="37"/>
      <c r="L133" s="37"/>
      <c r="M133" s="37"/>
      <c r="N133" s="37"/>
      <c r="O133" s="7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16" customHeight="1">
      <c r="A134" s="2"/>
      <c r="B134" t="s" s="16">
        <v>25</v>
      </c>
      <c r="C134" s="32">
        <f>G134</f>
        <v>0</v>
      </c>
      <c r="D134" s="74">
        <v>0</v>
      </c>
      <c r="E134" s="74">
        <v>4.24040349974414e-05</v>
      </c>
      <c r="F134" s="3"/>
      <c r="G134" s="3"/>
      <c r="H134" s="75"/>
      <c r="I134" s="75"/>
      <c r="J134" s="30"/>
      <c r="K134" s="37"/>
      <c r="L134" s="37"/>
      <c r="M134" s="37"/>
      <c r="N134" s="37"/>
      <c r="O134" s="7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ht="16" customHeight="1">
      <c r="A135" s="72"/>
      <c r="B135" t="s" s="31">
        <v>83</v>
      </c>
      <c r="C135" s="32">
        <f>G135</f>
        <v>0</v>
      </c>
      <c r="D135" s="74">
        <v>0.000111001017303677</v>
      </c>
      <c r="E135" s="74">
        <v>0</v>
      </c>
      <c r="F135" s="3"/>
      <c r="G135" s="3"/>
      <c r="H135" s="75"/>
      <c r="I135" s="75"/>
      <c r="J135" s="30"/>
      <c r="K135" s="37"/>
      <c r="L135" s="37"/>
      <c r="M135" s="37"/>
      <c r="N135" s="37"/>
      <c r="O135" s="7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ht="16" customHeight="1">
      <c r="A136" s="72"/>
      <c r="B136" t="s" s="31">
        <v>27</v>
      </c>
      <c r="C136" s="32">
        <f>G137</f>
        <v>0</v>
      </c>
      <c r="D136" s="74">
        <v>0.0117180377334551</v>
      </c>
      <c r="E136" s="74">
        <v>6.40422608885835e-07</v>
      </c>
      <c r="F136" s="3"/>
      <c r="G136" s="3"/>
      <c r="H136" s="75"/>
      <c r="I136" s="75"/>
      <c r="J136" s="30"/>
      <c r="K136" s="37"/>
      <c r="L136" s="37"/>
      <c r="M136" s="37"/>
      <c r="N136" s="37"/>
      <c r="O136" s="7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ht="16" customHeight="1">
      <c r="A137" s="72"/>
      <c r="B137" t="s" s="31">
        <v>28</v>
      </c>
      <c r="C137" s="32">
        <f>G138</f>
        <v>0</v>
      </c>
      <c r="D137" s="74">
        <v>0</v>
      </c>
      <c r="E137" s="74">
        <v>0.000254826288122103</v>
      </c>
      <c r="F137" s="3"/>
      <c r="G137" s="3"/>
      <c r="H137" s="75"/>
      <c r="I137" s="75"/>
      <c r="J137" s="30"/>
      <c r="K137" s="37"/>
      <c r="L137" s="37"/>
      <c r="M137" s="37"/>
      <c r="N137" s="37"/>
      <c r="O137" s="7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ht="16" customHeight="1">
      <c r="A138" s="11"/>
      <c r="B138" t="s" s="16">
        <v>29</v>
      </c>
      <c r="C138" s="32">
        <f>G139</f>
        <v>0</v>
      </c>
      <c r="D138" s="74">
        <v>0.00138122947387099</v>
      </c>
      <c r="E138" s="74">
        <v>3.97099105879408e-07</v>
      </c>
      <c r="F138" s="3"/>
      <c r="G138" s="3"/>
      <c r="H138" s="75"/>
      <c r="I138" s="75"/>
      <c r="J138" s="30"/>
      <c r="K138" s="37"/>
      <c r="L138" s="37"/>
      <c r="M138" s="37"/>
      <c r="N138" s="37"/>
      <c r="O138" s="7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ht="16" customHeight="1">
      <c r="A139" s="3"/>
      <c r="B139" t="s" s="16">
        <v>30</v>
      </c>
      <c r="C139" s="32">
        <f>G140</f>
        <v>0</v>
      </c>
      <c r="D139" s="74">
        <v>0.00350894950250226</v>
      </c>
      <c r="E139" s="74">
        <v>0</v>
      </c>
      <c r="F139" s="3"/>
      <c r="G139" s="3"/>
      <c r="H139" s="75"/>
      <c r="I139" s="75"/>
      <c r="J139" s="30"/>
      <c r="K139" s="37"/>
      <c r="L139" s="37"/>
      <c r="M139" s="37"/>
      <c r="N139" s="37"/>
      <c r="O139" s="7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ht="16" customHeight="1">
      <c r="A140" s="3"/>
      <c r="B140" t="s" s="16">
        <v>31</v>
      </c>
      <c r="C140" s="32">
        <f>G141</f>
        <v>0</v>
      </c>
      <c r="D140" s="74">
        <v>0</v>
      </c>
      <c r="E140" s="74">
        <v>7.087900655594999e-05</v>
      </c>
      <c r="F140" s="3"/>
      <c r="G140" s="3"/>
      <c r="H140" s="75"/>
      <c r="I140" s="75"/>
      <c r="J140" s="30"/>
      <c r="K140" s="37"/>
      <c r="L140" s="37"/>
      <c r="M140" s="37"/>
      <c r="N140" s="37"/>
      <c r="O140" s="7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16" customHeight="1">
      <c r="A141" s="3"/>
      <c r="B141" t="s" s="16">
        <v>32</v>
      </c>
      <c r="C141" s="32">
        <f>G133</f>
        <v>0</v>
      </c>
      <c r="D141" s="74">
        <v>0.00616161174631538</v>
      </c>
      <c r="E141" s="74">
        <v>0</v>
      </c>
      <c r="F141" s="3"/>
      <c r="G141" s="3"/>
      <c r="H141" s="75"/>
      <c r="I141" s="75"/>
      <c r="J141" s="30"/>
      <c r="K141" s="37"/>
      <c r="L141" s="37"/>
      <c r="M141" s="37"/>
      <c r="N141" s="37"/>
      <c r="O141" s="7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6" customHeight="1">
      <c r="A142" s="3"/>
      <c r="B142" t="s" s="16">
        <v>33</v>
      </c>
      <c r="C142" s="32">
        <f>G142</f>
        <v>0</v>
      </c>
      <c r="D142" s="74">
        <v>0</v>
      </c>
      <c r="E142" s="74">
        <v>0.00123857234402547</v>
      </c>
      <c r="F142" s="3"/>
      <c r="G142" s="3"/>
      <c r="H142" s="75"/>
      <c r="I142" s="75"/>
      <c r="J142" s="30"/>
      <c r="K142" s="37"/>
      <c r="L142" s="37"/>
      <c r="M142" s="37"/>
      <c r="N142" s="37"/>
      <c r="O142" s="7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6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11"/>
      <c r="L143" s="11"/>
      <c r="M143" s="11"/>
      <c r="N143" s="1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ht="18.3" customHeight="1">
      <c r="A144" t="s" s="25">
        <v>167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2"/>
      <c r="S144" s="2"/>
      <c r="T144" s="2"/>
      <c r="U144" s="3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3"/>
    </row>
    <row r="145" ht="16" customHeight="1">
      <c r="A145" s="3"/>
      <c r="B145" t="s" s="16">
        <f>B152</f>
        <v>168</v>
      </c>
      <c r="C145" t="s" s="16">
        <f>B153</f>
        <v>169</v>
      </c>
      <c r="D145" t="s" s="16">
        <f>B154</f>
        <v>170</v>
      </c>
      <c r="E145" t="s" s="16">
        <f>B155</f>
        <v>171</v>
      </c>
      <c r="F145" t="s" s="16">
        <f>B156</f>
        <v>172</v>
      </c>
      <c r="G145" t="s" s="16">
        <f>B157</f>
        <v>173</v>
      </c>
      <c r="H145" t="s" s="16">
        <f>B158</f>
        <v>174</v>
      </c>
      <c r="I145" t="s" s="16">
        <f>B159</f>
        <v>175</v>
      </c>
      <c r="J145" t="s" s="16">
        <f>B160</f>
        <v>176</v>
      </c>
      <c r="K145" t="s" s="16">
        <f>B161</f>
        <v>177</v>
      </c>
      <c r="L145" t="s" s="16">
        <f>B162</f>
        <v>178</v>
      </c>
      <c r="M145" t="s" s="14">
        <f>B163</f>
        <v>179</v>
      </c>
      <c r="N145" s="37"/>
      <c r="O145" s="37"/>
      <c r="P145" s="37"/>
      <c r="Q145" s="37"/>
      <c r="R145" s="76"/>
      <c r="S145" s="37"/>
      <c r="T145" s="37"/>
      <c r="U145" s="77">
        <f>R155</f>
        <v>0</v>
      </c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"/>
    </row>
    <row r="146" ht="16" customHeight="1">
      <c r="A146" s="3"/>
      <c r="B146" s="32">
        <f>C152</f>
        <v>0</v>
      </c>
      <c r="C146" s="32">
        <f>C153</f>
        <v>0</v>
      </c>
      <c r="D146" s="32">
        <f>C154</f>
        <v>0</v>
      </c>
      <c r="E146" s="32">
        <f>C155</f>
        <v>0</v>
      </c>
      <c r="F146" s="32">
        <f>C156</f>
        <v>0</v>
      </c>
      <c r="G146" s="32">
        <f>C157</f>
        <v>0.078458281280447</v>
      </c>
      <c r="H146" s="32">
        <f>C158</f>
        <v>0.438521282504637</v>
      </c>
      <c r="I146" s="32">
        <f>C159</f>
        <v>0.277989263814899</v>
      </c>
      <c r="J146" s="32">
        <f>C160</f>
        <v>0.340973731427736</v>
      </c>
      <c r="K146" s="32">
        <f>C161</f>
        <v>0.0608985905985258</v>
      </c>
      <c r="L146" s="32">
        <f>C162</f>
        <v>0</v>
      </c>
      <c r="M146" s="78">
        <f>C163</f>
        <v>0.17551222871918</v>
      </c>
      <c r="N146" s="37"/>
      <c r="O146" s="37"/>
      <c r="P146" s="37"/>
      <c r="Q146" s="37"/>
      <c r="R146" s="76"/>
      <c r="S146" s="37"/>
      <c r="T146" s="37"/>
      <c r="U146" s="79">
        <f>R155</f>
        <v>0</v>
      </c>
      <c r="V146" s="80">
        <f>S155</f>
        <v>0</v>
      </c>
      <c r="W146" s="80">
        <f>T155</f>
        <v>0</v>
      </c>
      <c r="X146" s="80">
        <f>S157</f>
        <v>0</v>
      </c>
      <c r="Y146" s="80">
        <f>S158</f>
        <v>0</v>
      </c>
      <c r="Z146" s="80">
        <f>S159</f>
        <v>0</v>
      </c>
      <c r="AA146" s="80">
        <f>S160</f>
        <v>0</v>
      </c>
      <c r="AB146" s="80">
        <f>S161</f>
        <v>0</v>
      </c>
      <c r="AC146" s="80">
        <f>S162</f>
        <v>0</v>
      </c>
      <c r="AD146" s="80">
        <f>S163</f>
        <v>0</v>
      </c>
      <c r="AE146" s="80">
        <f>S164</f>
        <v>0</v>
      </c>
      <c r="AF146" s="80">
        <f>S165</f>
        <v>0</v>
      </c>
      <c r="AG146" s="80">
        <f>S166</f>
        <v>0</v>
      </c>
      <c r="AH146" s="3"/>
    </row>
    <row r="147" ht="16" customHeight="1">
      <c r="A147" s="3"/>
      <c r="B147" s="32">
        <f>D152</f>
        <v>0.141412610708488</v>
      </c>
      <c r="C147" s="32">
        <f>D153</f>
        <v>0.159108470735029</v>
      </c>
      <c r="D147" s="32">
        <f>D154</f>
        <v>0.161723439076086</v>
      </c>
      <c r="E147" s="32">
        <f>D155</f>
        <v>0.1150584430576</v>
      </c>
      <c r="F147" s="32">
        <f>D156</f>
        <v>0.130472438862211</v>
      </c>
      <c r="G147" s="32">
        <f>D157</f>
        <v>0.125893028300915</v>
      </c>
      <c r="H147" s="32">
        <f>D158</f>
        <v>0.16887308347048</v>
      </c>
      <c r="I147" s="32">
        <f>D159</f>
        <v>0.158598557116346</v>
      </c>
      <c r="J147" s="81">
        <f>D160</f>
        <v>0.198320367510081</v>
      </c>
      <c r="K147" s="32">
        <f>D161</f>
        <v>0.13454323082345</v>
      </c>
      <c r="L147" s="32">
        <f>D162</f>
        <v>0.156391501618675</v>
      </c>
      <c r="M147" s="78">
        <f>D163</f>
        <v>0.17344211485103</v>
      </c>
      <c r="N147" s="37"/>
      <c r="O147" s="37"/>
      <c r="P147" s="37"/>
      <c r="Q147" s="37"/>
      <c r="R147" s="76"/>
      <c r="S147" s="37"/>
      <c r="T147" s="37"/>
      <c r="U147" s="7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6" customHeight="1">
      <c r="A148" s="3"/>
      <c r="B148" s="3"/>
      <c r="C148" s="3"/>
      <c r="D148" s="3"/>
      <c r="E148" s="3"/>
      <c r="F148" s="3"/>
      <c r="G148" s="3"/>
      <c r="H148" s="3"/>
      <c r="I148" s="82"/>
      <c r="J148" s="37"/>
      <c r="K148" s="83"/>
      <c r="L148" s="81"/>
      <c r="M148" s="82"/>
      <c r="N148" s="37"/>
      <c r="O148" s="37"/>
      <c r="P148" s="57"/>
      <c r="Q148" s="37"/>
      <c r="R148" s="76"/>
      <c r="S148" s="37"/>
      <c r="T148" s="84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ht="16" customHeight="1">
      <c r="A149" s="3"/>
      <c r="B149" s="3"/>
      <c r="C149" t="s" s="16">
        <v>180</v>
      </c>
      <c r="D149" s="3"/>
      <c r="E149" s="3"/>
      <c r="F149" s="3"/>
      <c r="G149" s="3"/>
      <c r="H149" s="30"/>
      <c r="I149" s="37"/>
      <c r="J149" s="37"/>
      <c r="K149" s="21"/>
      <c r="L149" s="37"/>
      <c r="M149" s="37"/>
      <c r="N149" s="37"/>
      <c r="O149" s="37"/>
      <c r="P149" s="37"/>
      <c r="Q149" s="37"/>
      <c r="R149" s="76"/>
      <c r="S149" s="85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16" customHeight="1">
      <c r="A150" s="3"/>
      <c r="B150" s="3"/>
      <c r="C150" s="86"/>
      <c r="D150" s="86"/>
      <c r="E150" s="3"/>
      <c r="F150" s="3"/>
      <c r="G150" s="3"/>
      <c r="H150" s="30"/>
      <c r="I150" s="37"/>
      <c r="J150" s="37"/>
      <c r="K150" s="21"/>
      <c r="L150" s="37"/>
      <c r="M150" s="37"/>
      <c r="N150" s="37"/>
      <c r="O150" s="37"/>
      <c r="P150" s="37"/>
      <c r="Q150" s="37"/>
      <c r="R150" s="8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ht="16" customHeight="1">
      <c r="A151" s="3"/>
      <c r="B151" s="87"/>
      <c r="C151" t="s" s="16">
        <v>181</v>
      </c>
      <c r="D151" t="s" s="16">
        <v>182</v>
      </c>
      <c r="E151" s="3"/>
      <c r="F151" s="42">
        <v>0</v>
      </c>
      <c r="G151" s="42">
        <v>1</v>
      </c>
      <c r="H151" s="88">
        <v>2</v>
      </c>
      <c r="I151" s="37">
        <v>3</v>
      </c>
      <c r="J151" s="37">
        <v>4</v>
      </c>
      <c r="K151" s="89">
        <v>6</v>
      </c>
      <c r="L151" s="37">
        <v>8</v>
      </c>
      <c r="M151" s="37">
        <v>10</v>
      </c>
      <c r="N151" s="37"/>
      <c r="O151" s="37"/>
      <c r="P151" s="37"/>
      <c r="Q151" s="37"/>
      <c r="R151" s="7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ht="16" customHeight="1">
      <c r="A152" s="3"/>
      <c r="B152" t="s" s="16">
        <v>22</v>
      </c>
      <c r="C152" s="90">
        <v>0</v>
      </c>
      <c r="D152" s="90">
        <v>0.141412610708488</v>
      </c>
      <c r="E152" s="30"/>
      <c r="F152" s="91">
        <f>F$151+$D152*F$151^2</f>
        <v>0</v>
      </c>
      <c r="G152" s="91">
        <f>G$151+$D152*G$151^2</f>
        <v>1.14141261070849</v>
      </c>
      <c r="H152" s="91">
        <f>H$151+$D152*H$151^2</f>
        <v>2.56565044283395</v>
      </c>
      <c r="I152" s="91">
        <f>I$151+$D152*I$151^2</f>
        <v>4.27271349637639</v>
      </c>
      <c r="J152" s="91">
        <f>J$151+$D152*J$151^2</f>
        <v>6.26260177133581</v>
      </c>
      <c r="K152" s="91">
        <f>K$151+$D152*K$151^2</f>
        <v>11.0908539855056</v>
      </c>
      <c r="L152" s="91">
        <f>L$151+$D152*L$151^2</f>
        <v>17.0504070853432</v>
      </c>
      <c r="M152" s="91">
        <f>M$151+$D152*M$151^2</f>
        <v>24.1412610708488</v>
      </c>
      <c r="N152" s="85"/>
      <c r="O152" s="11"/>
      <c r="P152" s="11"/>
      <c r="Q152" s="11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6" customHeight="1">
      <c r="A153" s="3"/>
      <c r="B153" t="s" s="16">
        <v>82</v>
      </c>
      <c r="C153" s="90">
        <v>0</v>
      </c>
      <c r="D153" s="90">
        <v>0.159108470735029</v>
      </c>
      <c r="E153" s="30"/>
      <c r="F153" s="91">
        <f>$C153*F$151+$D153*F$151^2</f>
        <v>0</v>
      </c>
      <c r="G153" s="91">
        <f>$C153*G$151+$D153*G$151^2</f>
        <v>0.159108470735029</v>
      </c>
      <c r="H153" s="91">
        <f>$C153*H$151+$D153*H$151^2</f>
        <v>0.636433882940116</v>
      </c>
      <c r="I153" s="91">
        <f>$C153*I$151+$D153*I$151^2</f>
        <v>1.43197623661526</v>
      </c>
      <c r="J153" s="91">
        <f>$C153*J$151+$D153*J$151^2</f>
        <v>2.54573553176046</v>
      </c>
      <c r="K153" s="91">
        <f>$C153*K$151+$D153*K$151^2</f>
        <v>5.72790494646104</v>
      </c>
      <c r="L153" s="91">
        <f>$C153*L$151+$D153*L$151^2</f>
        <v>10.1829421270419</v>
      </c>
      <c r="M153" s="91">
        <f>$C153*M$151+$D153*M$151^2</f>
        <v>15.9108470735029</v>
      </c>
      <c r="N153" s="7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ht="16" customHeight="1">
      <c r="A154" s="3"/>
      <c r="B154" t="s" s="16">
        <v>24</v>
      </c>
      <c r="C154" s="90">
        <v>0</v>
      </c>
      <c r="D154" s="90">
        <v>0.161723439076086</v>
      </c>
      <c r="E154" s="30"/>
      <c r="F154" s="91">
        <f>$C154*F$151+$D154*F$151^2</f>
        <v>0</v>
      </c>
      <c r="G154" s="91">
        <f>$C154*G$151+$D154*G$151^2</f>
        <v>0.161723439076086</v>
      </c>
      <c r="H154" s="91">
        <f>$C154*H$151+$D154*H$151^2</f>
        <v>0.646893756304344</v>
      </c>
      <c r="I154" s="91">
        <f>$C154*I$151+$D154*I$151^2</f>
        <v>1.45551095168477</v>
      </c>
      <c r="J154" s="91">
        <f>$C154*J$151+$D154*J$151^2</f>
        <v>2.58757502521738</v>
      </c>
      <c r="K154" s="91">
        <f>$C154*K$151+$D154*K$151^2</f>
        <v>5.8220438067391</v>
      </c>
      <c r="L154" s="91">
        <f>$C154*L$151+$D154*L$151^2</f>
        <v>10.3503001008695</v>
      </c>
      <c r="M154" s="91">
        <f>$C154*M$151+$D154*M$151^2</f>
        <v>16.1723439076086</v>
      </c>
      <c r="N154" s="7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ht="16" customHeight="1">
      <c r="A155" s="3"/>
      <c r="B155" t="s" s="16">
        <v>25</v>
      </c>
      <c r="C155" s="90">
        <v>0</v>
      </c>
      <c r="D155" s="90">
        <v>0.1150584430576</v>
      </c>
      <c r="E155" s="30"/>
      <c r="F155" s="91">
        <f>$C155*F$151+$D155*F$151^2</f>
        <v>0</v>
      </c>
      <c r="G155" s="91">
        <f>$C155*G$151+$D155*G$151^2</f>
        <v>0.1150584430576</v>
      </c>
      <c r="H155" s="91">
        <f>$C155*H$151+$D155*H$151^2</f>
        <v>0.4602337722304</v>
      </c>
      <c r="I155" s="91">
        <f>$C155*I$151+$D155*I$151^2</f>
        <v>1.0355259875184</v>
      </c>
      <c r="J155" s="91">
        <f>$C155*J$151+$D155*J$151^2</f>
        <v>1.8409350889216</v>
      </c>
      <c r="K155" s="91">
        <f>$C155*K$151+$D155*K$151^2</f>
        <v>4.1421039500736</v>
      </c>
      <c r="L155" s="91">
        <f>$C155*L$151+$D155*L$151^2</f>
        <v>7.3637403556864</v>
      </c>
      <c r="M155" s="91">
        <f>$C155*M$151+$D155*M$151^2</f>
        <v>11.505844305760</v>
      </c>
      <c r="N155" s="7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16" customHeight="1">
      <c r="A156" s="3"/>
      <c r="B156" t="s" s="16">
        <v>83</v>
      </c>
      <c r="C156" s="90">
        <v>0</v>
      </c>
      <c r="D156" s="90">
        <v>0.130472438862211</v>
      </c>
      <c r="E156" s="30"/>
      <c r="F156" s="91">
        <f>$C156*F$151+$D156*F$151^2</f>
        <v>0</v>
      </c>
      <c r="G156" s="91">
        <f>$C156*G$151+$D156*G$151^2</f>
        <v>0.130472438862211</v>
      </c>
      <c r="H156" s="91">
        <f>$C156*H$151+$D156*H$151^2</f>
        <v>0.521889755448844</v>
      </c>
      <c r="I156" s="91">
        <f>$C156*I$151+$D156*I$151^2</f>
        <v>1.1742519497599</v>
      </c>
      <c r="J156" s="91">
        <f>$C156*J$151+$D156*J$151^2</f>
        <v>2.08755902179538</v>
      </c>
      <c r="K156" s="91">
        <f>$C156*K$151+$D156*K$151^2</f>
        <v>4.6970077990396</v>
      </c>
      <c r="L156" s="91">
        <f>$C156*L$151+$D156*L$151^2</f>
        <v>8.3502360871815</v>
      </c>
      <c r="M156" s="91">
        <f>$C156*M$151+$D156*M$151^2</f>
        <v>13.0472438862211</v>
      </c>
      <c r="N156" s="7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ht="16" customHeight="1">
      <c r="A157" s="3"/>
      <c r="B157" t="s" s="16">
        <v>27</v>
      </c>
      <c r="C157" s="90">
        <v>0.078458281280447</v>
      </c>
      <c r="D157" s="90">
        <v>0.125893028300915</v>
      </c>
      <c r="E157" s="30"/>
      <c r="F157" s="91">
        <f>$C157*F$151+$D157*F$151^2</f>
        <v>0</v>
      </c>
      <c r="G157" s="91">
        <f>$C157*G$151+$D157*G$151^2</f>
        <v>0.204351309581362</v>
      </c>
      <c r="H157" s="91">
        <f>$C157*H$151+$D157*H$151^2</f>
        <v>0.6604886757645539</v>
      </c>
      <c r="I157" s="91">
        <f>$C157*I$151+$D157*I$151^2</f>
        <v>1.36841209854958</v>
      </c>
      <c r="J157" s="91">
        <f>$C157*J$151+$D157*J$151^2</f>
        <v>2.32812157793643</v>
      </c>
      <c r="K157" s="91">
        <f>$C157*K$151+$D157*K$151^2</f>
        <v>5.00289870651562</v>
      </c>
      <c r="L157" s="91">
        <f>$C157*L$151+$D157*L$151^2</f>
        <v>8.68482006150214</v>
      </c>
      <c r="M157" s="91">
        <f>$C157*M$151+$D157*M$151^2</f>
        <v>13.373885642896</v>
      </c>
      <c r="N157" s="7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6" customHeight="1">
      <c r="A158" s="3"/>
      <c r="B158" t="s" s="16">
        <v>28</v>
      </c>
      <c r="C158" s="90">
        <v>0.438521282504637</v>
      </c>
      <c r="D158" s="90">
        <v>0.16887308347048</v>
      </c>
      <c r="E158" s="30"/>
      <c r="F158" s="91">
        <f>$C158*F$151+$D158*F$151^2</f>
        <v>0</v>
      </c>
      <c r="G158" s="91">
        <f>$C158*G$151+$D158*G$151^2</f>
        <v>0.607394365975117</v>
      </c>
      <c r="H158" s="91">
        <f>$C158*H$151+$D158*H$151^2</f>
        <v>1.55253489889119</v>
      </c>
      <c r="I158" s="91">
        <f>$C158*I$151+$D158*I$151^2</f>
        <v>2.83542159874823</v>
      </c>
      <c r="J158" s="91">
        <f>$C158*J$151+$D158*J$151^2</f>
        <v>4.45605446554623</v>
      </c>
      <c r="K158" s="91">
        <f>$C158*K$151+$D158*K$151^2</f>
        <v>8.7105586999651</v>
      </c>
      <c r="L158" s="91">
        <f>$C158*L$151+$D158*L$151^2</f>
        <v>14.3160476021478</v>
      </c>
      <c r="M158" s="91">
        <f>$C158*M$151+$D158*M$151^2</f>
        <v>21.2725211720944</v>
      </c>
      <c r="N158" s="7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6" customHeight="1">
      <c r="A159" s="3"/>
      <c r="B159" t="s" s="16">
        <v>29</v>
      </c>
      <c r="C159" s="90">
        <v>0.277989263814899</v>
      </c>
      <c r="D159" s="90">
        <v>0.158598557116346</v>
      </c>
      <c r="E159" s="30"/>
      <c r="F159" s="91">
        <f>$C159*F$151+$D159*F$151^2</f>
        <v>0</v>
      </c>
      <c r="G159" s="91">
        <f>$C159*G$151+$D159*G$151^2</f>
        <v>0.436587820931245</v>
      </c>
      <c r="H159" s="91">
        <f>$C159*H$151+$D159*H$151^2</f>
        <v>1.19037275609518</v>
      </c>
      <c r="I159" s="91">
        <f>$C159*I$151+$D159*I$151^2</f>
        <v>2.26135480549181</v>
      </c>
      <c r="J159" s="91">
        <f>$C159*J$151+$D159*J$151^2</f>
        <v>3.64953396912113</v>
      </c>
      <c r="K159" s="91">
        <f>$C159*K$151+$D159*K$151^2</f>
        <v>7.37748363907785</v>
      </c>
      <c r="L159" s="91">
        <f>$C159*L$151+$D159*L$151^2</f>
        <v>12.3742217659653</v>
      </c>
      <c r="M159" s="91">
        <f>$C159*M$151+$D159*M$151^2</f>
        <v>18.6397483497836</v>
      </c>
      <c r="N159" s="7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6" customHeight="1">
      <c r="A160" s="3"/>
      <c r="B160" t="s" s="16">
        <v>30</v>
      </c>
      <c r="C160" s="90">
        <v>0.340973731427736</v>
      </c>
      <c r="D160" s="90">
        <v>0.198320367510081</v>
      </c>
      <c r="E160" s="30"/>
      <c r="F160" s="91">
        <f>$C160*F$151+$D160*F$151^2</f>
        <v>0</v>
      </c>
      <c r="G160" s="91">
        <f>$C160*G$151+$D160*G$151^2</f>
        <v>0.539294098937817</v>
      </c>
      <c r="H160" s="91">
        <f>$C160*H$151+$D160*H$151^2</f>
        <v>1.4752289328958</v>
      </c>
      <c r="I160" s="91">
        <f>$C160*I$151+$D160*I$151^2</f>
        <v>2.80780450187394</v>
      </c>
      <c r="J160" s="91">
        <f>$C160*J$151+$D160*J$151^2</f>
        <v>4.53702080587224</v>
      </c>
      <c r="K160" s="91">
        <f>$C160*K$151+$D160*K$151^2</f>
        <v>9.18537561892933</v>
      </c>
      <c r="L160" s="91">
        <f>$C160*L$151+$D160*L$151^2</f>
        <v>15.4202933720671</v>
      </c>
      <c r="M160" s="91">
        <f>$C160*M$151+$D160*M$151^2</f>
        <v>23.2417740652855</v>
      </c>
      <c r="N160" s="7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6" customHeight="1">
      <c r="A161" s="3"/>
      <c r="B161" t="s" s="16">
        <v>31</v>
      </c>
      <c r="C161" s="90">
        <v>0.0608985905985258</v>
      </c>
      <c r="D161" s="90">
        <v>0.13454323082345</v>
      </c>
      <c r="E161" s="30"/>
      <c r="F161" s="91">
        <f>$C161*F$151+$D161*F$151^2</f>
        <v>0</v>
      </c>
      <c r="G161" s="91">
        <f>$C161*G$151+$D161*G$151^2</f>
        <v>0.195441821421976</v>
      </c>
      <c r="H161" s="91">
        <f>$C161*H$151+$D161*H$151^2</f>
        <v>0.659970104490852</v>
      </c>
      <c r="I161" s="91">
        <f>$C161*I$151+$D161*I$151^2</f>
        <v>1.39358484920663</v>
      </c>
      <c r="J161" s="91">
        <f>$C161*J$151+$D161*J$151^2</f>
        <v>2.3962860555693</v>
      </c>
      <c r="K161" s="91">
        <f>$C161*K$151+$D161*K$151^2</f>
        <v>5.20894785323535</v>
      </c>
      <c r="L161" s="91">
        <f>$C161*L$151+$D161*L$151^2</f>
        <v>9.097955497489011</v>
      </c>
      <c r="M161" s="91">
        <f>$C161*M$151+$D161*M$151^2</f>
        <v>14.0633089883303</v>
      </c>
      <c r="N161" s="7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6" customHeight="1">
      <c r="A162" s="3"/>
      <c r="B162" t="s" s="16">
        <v>32</v>
      </c>
      <c r="C162" s="90">
        <v>0</v>
      </c>
      <c r="D162" s="90">
        <v>0.156391501618675</v>
      </c>
      <c r="E162" s="30"/>
      <c r="F162" s="91">
        <f>$C162*F$151+$D162*F$151^2</f>
        <v>0</v>
      </c>
      <c r="G162" s="91">
        <f>$C162*G$151+$D162*G$151^2</f>
        <v>0.156391501618675</v>
      </c>
      <c r="H162" s="91">
        <f>$C162*H$151+$D162*H$151^2</f>
        <v>0.6255660064747</v>
      </c>
      <c r="I162" s="91">
        <f>$C162*I$151+$D162*I$151^2</f>
        <v>1.40752351456808</v>
      </c>
      <c r="J162" s="91">
        <f>$C162*J$151+$D162*J$151^2</f>
        <v>2.5022640258988</v>
      </c>
      <c r="K162" s="91">
        <f>$C162*K$151+$D162*K$151^2</f>
        <v>5.6300940582723</v>
      </c>
      <c r="L162" s="91">
        <f>$C162*L$151+$D162*L$151^2</f>
        <v>10.0090561035952</v>
      </c>
      <c r="M162" s="91">
        <f>$C162*M$151+$D162*M$151^2</f>
        <v>15.6391501618675</v>
      </c>
      <c r="N162" s="7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6" customHeight="1">
      <c r="A163" s="3"/>
      <c r="B163" t="s" s="16">
        <v>183</v>
      </c>
      <c r="C163" s="90">
        <v>0.17551222871918</v>
      </c>
      <c r="D163" s="90">
        <v>0.17344211485103</v>
      </c>
      <c r="E163" s="30"/>
      <c r="F163" s="91">
        <f>$C163*F$151+$D163*F$151^2</f>
        <v>0</v>
      </c>
      <c r="G163" s="91">
        <f>$C163*G$151+$D163*G$151^2</f>
        <v>0.34895434357021</v>
      </c>
      <c r="H163" s="91">
        <f>$C163*H$151+$D163*H$151^2</f>
        <v>1.04479291684248</v>
      </c>
      <c r="I163" s="91">
        <f>$C163*I$151+$D163*I$151^2</f>
        <v>2.08751571981681</v>
      </c>
      <c r="J163" s="91">
        <f>$C163*J$151+$D163*J$151^2</f>
        <v>3.4771227524932</v>
      </c>
      <c r="K163" s="91">
        <f>$C163*K$151+$D163*K$151^2</f>
        <v>7.29698950695216</v>
      </c>
      <c r="L163" s="91">
        <f>$C163*L$151+$D163*L$151^2</f>
        <v>12.5043931802194</v>
      </c>
      <c r="M163" s="91">
        <f>$C163*M$151+$D163*M$151^2</f>
        <v>19.0993337722948</v>
      </c>
      <c r="N163" s="7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6" customHeight="1">
      <c r="A164" s="3"/>
      <c r="B164" s="3"/>
      <c r="C164" s="3"/>
      <c r="D164" s="3"/>
      <c r="E164" s="30"/>
      <c r="F164" s="37"/>
      <c r="G164" s="37"/>
      <c r="H164" s="37"/>
      <c r="I164" s="92"/>
      <c r="J164" s="11"/>
      <c r="K164" s="11"/>
      <c r="L164" s="11"/>
      <c r="M164" s="1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ht="16" customHeight="1">
      <c r="A165" s="3"/>
      <c r="B165" s="3"/>
      <c r="C165" s="3"/>
      <c r="D165" s="3"/>
      <c r="E165" s="30"/>
      <c r="F165" s="37"/>
      <c r="G165" s="37"/>
      <c r="H165" s="37"/>
      <c r="I165" s="79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ht="13.55" customHeight="1">
      <c r="A166" s="93"/>
      <c r="B166" s="93"/>
      <c r="C166" s="93"/>
      <c r="D166" s="93"/>
      <c r="E166" s="93"/>
      <c r="F166" s="94"/>
      <c r="G166" s="94"/>
      <c r="H166" s="94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