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maryamalki/Desktop/PyRICE_2022/model/inputdata/"/>
    </mc:Choice>
  </mc:AlternateContent>
  <xr:revisionPtr revIDLastSave="0" documentId="13_ncr:1_{09751C51-2B6B-C74C-A6CA-6CF08613A963}" xr6:coauthVersionLast="47" xr6:coauthVersionMax="47" xr10:uidLastSave="{00000000-0000-0000-0000-000000000000}"/>
  <bookViews>
    <workbookView xWindow="31100" yWindow="60" windowWidth="27380" windowHeight="15760" xr2:uid="{00000000-000D-0000-FFFF-FFFF00000000}"/>
  </bookViews>
  <sheets>
    <sheet name="Blad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3" i="1" l="1"/>
  <c r="L163" i="1"/>
  <c r="K163" i="1"/>
  <c r="J163" i="1"/>
  <c r="I163" i="1"/>
  <c r="H163" i="1"/>
  <c r="G163" i="1"/>
  <c r="F163" i="1"/>
  <c r="M162" i="1"/>
  <c r="L162" i="1"/>
  <c r="K162" i="1"/>
  <c r="J162" i="1"/>
  <c r="I162" i="1"/>
  <c r="H162" i="1"/>
  <c r="G162" i="1"/>
  <c r="F162" i="1"/>
  <c r="M161" i="1"/>
  <c r="L161" i="1"/>
  <c r="K161" i="1"/>
  <c r="J161" i="1"/>
  <c r="I161" i="1"/>
  <c r="H161" i="1"/>
  <c r="G161" i="1"/>
  <c r="F161" i="1"/>
  <c r="M160" i="1"/>
  <c r="L160" i="1"/>
  <c r="K160" i="1"/>
  <c r="J160" i="1"/>
  <c r="I160" i="1"/>
  <c r="H160" i="1"/>
  <c r="G160" i="1"/>
  <c r="F160" i="1"/>
  <c r="M159" i="1"/>
  <c r="L159" i="1"/>
  <c r="K159" i="1"/>
  <c r="J159" i="1"/>
  <c r="I159" i="1"/>
  <c r="H159" i="1"/>
  <c r="G159" i="1"/>
  <c r="F159" i="1"/>
  <c r="M158" i="1"/>
  <c r="L158" i="1"/>
  <c r="K158" i="1"/>
  <c r="J158" i="1"/>
  <c r="I158" i="1"/>
  <c r="H158" i="1"/>
  <c r="G158" i="1"/>
  <c r="F158" i="1"/>
  <c r="M157" i="1"/>
  <c r="L157" i="1"/>
  <c r="K157" i="1"/>
  <c r="J157" i="1"/>
  <c r="I157" i="1"/>
  <c r="H157" i="1"/>
  <c r="G157" i="1"/>
  <c r="F157" i="1"/>
  <c r="M156" i="1"/>
  <c r="L156" i="1"/>
  <c r="K156" i="1"/>
  <c r="J156" i="1"/>
  <c r="I156" i="1"/>
  <c r="H156" i="1"/>
  <c r="G156" i="1"/>
  <c r="F156" i="1"/>
  <c r="M155" i="1"/>
  <c r="L155" i="1"/>
  <c r="K155" i="1"/>
  <c r="J155" i="1"/>
  <c r="I155" i="1"/>
  <c r="H155" i="1"/>
  <c r="G155" i="1"/>
  <c r="F155" i="1"/>
  <c r="M154" i="1"/>
  <c r="L154" i="1"/>
  <c r="K154" i="1"/>
  <c r="J154" i="1"/>
  <c r="I154" i="1"/>
  <c r="H154" i="1"/>
  <c r="G154" i="1"/>
  <c r="F154" i="1"/>
  <c r="M153" i="1"/>
  <c r="L153" i="1"/>
  <c r="K153" i="1"/>
  <c r="J153" i="1"/>
  <c r="I153" i="1"/>
  <c r="H153" i="1"/>
  <c r="G153" i="1"/>
  <c r="F153" i="1"/>
  <c r="M152" i="1"/>
  <c r="L152" i="1"/>
  <c r="K152" i="1"/>
  <c r="J152" i="1"/>
  <c r="I152" i="1"/>
  <c r="H152" i="1"/>
  <c r="G152" i="1"/>
  <c r="F152" i="1"/>
  <c r="M147" i="1"/>
  <c r="L147" i="1"/>
  <c r="K147" i="1"/>
  <c r="O120" i="1" s="1"/>
  <c r="O52" i="1" s="1"/>
  <c r="J147" i="1"/>
  <c r="N120" i="1" s="1"/>
  <c r="N52" i="1" s="1"/>
  <c r="I147" i="1"/>
  <c r="M120" i="1" s="1"/>
  <c r="M52" i="1" s="1"/>
  <c r="H147" i="1"/>
  <c r="L120" i="1" s="1"/>
  <c r="L52" i="1" s="1"/>
  <c r="G147" i="1"/>
  <c r="K120" i="1" s="1"/>
  <c r="K52" i="1" s="1"/>
  <c r="F147" i="1"/>
  <c r="J120" i="1" s="1"/>
  <c r="J52" i="1" s="1"/>
  <c r="E147" i="1"/>
  <c r="D147" i="1"/>
  <c r="C147" i="1"/>
  <c r="G120" i="1" s="1"/>
  <c r="G52" i="1" s="1"/>
  <c r="B147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M146" i="1"/>
  <c r="L146" i="1"/>
  <c r="P119" i="1" s="1"/>
  <c r="P51" i="1" s="1"/>
  <c r="K146" i="1"/>
  <c r="O119" i="1" s="1"/>
  <c r="O51" i="1" s="1"/>
  <c r="J146" i="1"/>
  <c r="N119" i="1" s="1"/>
  <c r="N51" i="1" s="1"/>
  <c r="I146" i="1"/>
  <c r="M119" i="1" s="1"/>
  <c r="M51" i="1" s="1"/>
  <c r="H146" i="1"/>
  <c r="L119" i="1" s="1"/>
  <c r="L51" i="1" s="1"/>
  <c r="G146" i="1"/>
  <c r="K119" i="1" s="1"/>
  <c r="K51" i="1" s="1"/>
  <c r="F146" i="1"/>
  <c r="E146" i="1"/>
  <c r="D146" i="1"/>
  <c r="C146" i="1"/>
  <c r="B146" i="1"/>
  <c r="F119" i="1" s="1"/>
  <c r="F51" i="1" s="1"/>
  <c r="U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Q120" i="1"/>
  <c r="Q52" i="1" s="1"/>
  <c r="P120" i="1"/>
  <c r="P52" i="1" s="1"/>
  <c r="I120" i="1"/>
  <c r="H120" i="1"/>
  <c r="H52" i="1" s="1"/>
  <c r="F120" i="1"/>
  <c r="F52" i="1" s="1"/>
  <c r="Q119" i="1"/>
  <c r="Q51" i="1" s="1"/>
  <c r="J119" i="1"/>
  <c r="J51" i="1" s="1"/>
  <c r="I119" i="1"/>
  <c r="H119" i="1"/>
  <c r="H51" i="1" s="1"/>
  <c r="G119" i="1"/>
  <c r="G51" i="1" s="1"/>
  <c r="B97" i="1"/>
  <c r="B84" i="1"/>
  <c r="B86" i="1" s="1"/>
  <c r="J83" i="1"/>
  <c r="J82" i="1"/>
  <c r="B82" i="1"/>
  <c r="B80" i="1" s="1"/>
  <c r="J81" i="1"/>
  <c r="B81" i="1"/>
  <c r="B83" i="1" s="1"/>
  <c r="B73" i="1"/>
  <c r="Q71" i="1"/>
  <c r="P71" i="1"/>
  <c r="O71" i="1"/>
  <c r="N71" i="1"/>
  <c r="M71" i="1"/>
  <c r="L71" i="1"/>
  <c r="K71" i="1"/>
  <c r="J71" i="1"/>
  <c r="I71" i="1"/>
  <c r="H71" i="1"/>
  <c r="G71" i="1"/>
  <c r="F71" i="1"/>
  <c r="C70" i="1"/>
  <c r="Q69" i="1"/>
  <c r="P69" i="1"/>
  <c r="O69" i="1"/>
  <c r="N69" i="1"/>
  <c r="M69" i="1"/>
  <c r="L69" i="1"/>
  <c r="K69" i="1"/>
  <c r="J69" i="1"/>
  <c r="I69" i="1"/>
  <c r="H69" i="1"/>
  <c r="G69" i="1"/>
  <c r="F69" i="1"/>
  <c r="E67" i="1"/>
  <c r="L64" i="1"/>
  <c r="C64" i="1"/>
  <c r="M64" i="1" s="1"/>
  <c r="Q61" i="1"/>
  <c r="P61" i="1"/>
  <c r="O61" i="1"/>
  <c r="N61" i="1"/>
  <c r="M61" i="1"/>
  <c r="L61" i="1"/>
  <c r="K61" i="1"/>
  <c r="J61" i="1"/>
  <c r="I61" i="1"/>
  <c r="H61" i="1"/>
  <c r="G61" i="1"/>
  <c r="F61" i="1"/>
  <c r="Q60" i="1"/>
  <c r="P60" i="1"/>
  <c r="O60" i="1"/>
  <c r="N60" i="1"/>
  <c r="M60" i="1"/>
  <c r="L60" i="1"/>
  <c r="K60" i="1"/>
  <c r="J60" i="1"/>
  <c r="I60" i="1"/>
  <c r="H60" i="1"/>
  <c r="G60" i="1"/>
  <c r="F60" i="1"/>
  <c r="Q58" i="1"/>
  <c r="P58" i="1"/>
  <c r="O58" i="1"/>
  <c r="N58" i="1"/>
  <c r="M58" i="1"/>
  <c r="L58" i="1"/>
  <c r="K58" i="1"/>
  <c r="J58" i="1"/>
  <c r="I58" i="1"/>
  <c r="H58" i="1"/>
  <c r="G58" i="1"/>
  <c r="F58" i="1"/>
  <c r="Q55" i="1"/>
  <c r="P55" i="1"/>
  <c r="O55" i="1"/>
  <c r="N55" i="1"/>
  <c r="M55" i="1"/>
  <c r="L55" i="1"/>
  <c r="K55" i="1"/>
  <c r="J55" i="1"/>
  <c r="I55" i="1"/>
  <c r="H55" i="1"/>
  <c r="G55" i="1"/>
  <c r="F55" i="1"/>
  <c r="C55" i="1"/>
  <c r="Q54" i="1"/>
  <c r="P54" i="1"/>
  <c r="O54" i="1"/>
  <c r="N54" i="1"/>
  <c r="M54" i="1"/>
  <c r="L54" i="1"/>
  <c r="K54" i="1"/>
  <c r="J54" i="1"/>
  <c r="I54" i="1"/>
  <c r="H54" i="1"/>
  <c r="G54" i="1"/>
  <c r="F54" i="1"/>
  <c r="C54" i="1"/>
  <c r="Q53" i="1"/>
  <c r="P53" i="1"/>
  <c r="O53" i="1"/>
  <c r="N53" i="1"/>
  <c r="M53" i="1"/>
  <c r="L53" i="1"/>
  <c r="K53" i="1"/>
  <c r="J53" i="1"/>
  <c r="I53" i="1"/>
  <c r="H53" i="1"/>
  <c r="G53" i="1"/>
  <c r="F53" i="1"/>
  <c r="C53" i="1"/>
  <c r="I52" i="1"/>
  <c r="C52" i="1"/>
  <c r="I51" i="1"/>
  <c r="C51" i="1"/>
  <c r="E48" i="1"/>
  <c r="N45" i="1"/>
  <c r="L45" i="1"/>
  <c r="C45" i="1"/>
  <c r="P45" i="1" s="1"/>
  <c r="Q44" i="1"/>
  <c r="P44" i="1"/>
  <c r="O44" i="1"/>
  <c r="N44" i="1"/>
  <c r="M44" i="1"/>
  <c r="L44" i="1"/>
  <c r="K44" i="1"/>
  <c r="J44" i="1"/>
  <c r="I44" i="1"/>
  <c r="H44" i="1"/>
  <c r="G44" i="1"/>
  <c r="F44" i="1"/>
  <c r="Q43" i="1"/>
  <c r="P43" i="1"/>
  <c r="O43" i="1"/>
  <c r="N43" i="1"/>
  <c r="M43" i="1"/>
  <c r="L43" i="1"/>
  <c r="K43" i="1"/>
  <c r="J43" i="1"/>
  <c r="I43" i="1"/>
  <c r="H43" i="1"/>
  <c r="G43" i="1"/>
  <c r="F43" i="1"/>
  <c r="E37" i="1"/>
  <c r="B33" i="1"/>
  <c r="C56" i="1" s="1"/>
  <c r="N64" i="1" l="1"/>
  <c r="G45" i="1"/>
  <c r="Q45" i="1"/>
  <c r="O45" i="1"/>
  <c r="F64" i="1"/>
  <c r="O64" i="1"/>
  <c r="F45" i="1"/>
  <c r="G64" i="1"/>
  <c r="P64" i="1"/>
  <c r="H64" i="1"/>
  <c r="Q64" i="1"/>
  <c r="I45" i="1"/>
  <c r="I64" i="1"/>
  <c r="J45" i="1"/>
  <c r="J64" i="1"/>
  <c r="K45" i="1"/>
  <c r="K64" i="1"/>
  <c r="O124" i="1"/>
  <c r="O56" i="1" s="1"/>
  <c r="G124" i="1"/>
  <c r="G56" i="1" s="1"/>
  <c r="N124" i="1"/>
  <c r="N56" i="1" s="1"/>
  <c r="F124" i="1"/>
  <c r="F56" i="1" s="1"/>
  <c r="M124" i="1"/>
  <c r="M56" i="1" s="1"/>
  <c r="L124" i="1"/>
  <c r="L56" i="1" s="1"/>
  <c r="K124" i="1"/>
  <c r="K56" i="1" s="1"/>
  <c r="P124" i="1"/>
  <c r="P56" i="1" s="1"/>
  <c r="J124" i="1"/>
  <c r="J56" i="1" s="1"/>
  <c r="Q124" i="1"/>
  <c r="Q56" i="1" s="1"/>
  <c r="I124" i="1"/>
  <c r="I56" i="1" s="1"/>
  <c r="H124" i="1"/>
  <c r="H56" i="1" s="1"/>
  <c r="M45" i="1"/>
  <c r="H45" i="1"/>
</calcChain>
</file>

<file path=xl/sharedStrings.xml><?xml version="1.0" encoding="utf-8"?>
<sst xmlns="http://schemas.openxmlformats.org/spreadsheetml/2006/main" count="335" uniqueCount="173">
  <si>
    <t>Linked Parameters</t>
  </si>
  <si>
    <t>are linked files between this and other sheets (base, opt, …)</t>
  </si>
  <si>
    <t>are damage control parameters that must be carefully examined.</t>
  </si>
  <si>
    <t>Parameter value</t>
  </si>
  <si>
    <t>Notes</t>
  </si>
  <si>
    <t>KEY PARAMETERS</t>
  </si>
  <si>
    <t>Rate of social time preference (% py)</t>
  </si>
  <si>
    <t>This parameter is part of the calibration for the real interest rate. It should be adjusted along with the EMUC</t>
  </si>
  <si>
    <t>Elasticity of MU of consumption (set)</t>
  </si>
  <si>
    <t>Damage coefficient on temperature</t>
  </si>
  <si>
    <t>Damage coefficients are calibrated to impact analysis and should be adjusted together</t>
  </si>
  <si>
    <t>Damage coefficient on temperature squared</t>
  </si>
  <si>
    <t>Exponent on damages</t>
  </si>
  <si>
    <t>Price backstop technology (2005 US 000 $ per tC)</t>
  </si>
  <si>
    <r>
      <rPr>
        <sz val="11"/>
        <color indexed="8"/>
        <rFont val="Book Antiqua"/>
      </rPr>
      <t xml:space="preserve">See </t>
    </r>
    <r>
      <rPr>
        <i/>
        <sz val="11"/>
        <color indexed="8"/>
        <rFont val="Book Antiqua"/>
      </rPr>
      <t xml:space="preserve">A Question of Balance </t>
    </r>
    <r>
      <rPr>
        <sz val="11"/>
        <color indexed="8"/>
        <rFont val="Book Antiqua"/>
      </rPr>
      <t>for discussion. This parameter also affects the abatement costs.</t>
    </r>
  </si>
  <si>
    <t>Exponent of control cost function</t>
  </si>
  <si>
    <t xml:space="preserve">Backstop inflection year </t>
  </si>
  <si>
    <t>Backstop price and abatement costs fall rapidly after this year.</t>
  </si>
  <si>
    <t>Maximum carbon resources (GtC)</t>
  </si>
  <si>
    <r>
      <rPr>
        <sz val="11"/>
        <color indexed="8"/>
        <rFont val="Book Antiqua"/>
      </rPr>
      <t xml:space="preserve">See </t>
    </r>
    <r>
      <rPr>
        <i/>
        <sz val="11"/>
        <color indexed="8"/>
        <rFont val="Book Antiqua"/>
      </rPr>
      <t xml:space="preserve">A Question of Balance </t>
    </r>
    <r>
      <rPr>
        <sz val="11"/>
        <color indexed="8"/>
        <rFont val="Book Antiqua"/>
      </rPr>
      <t>for discussion.</t>
    </r>
  </si>
  <si>
    <t>Equilibrium temperature increase for CO2 doubling</t>
  </si>
  <si>
    <t>Updated from IPCC FAR, median of models, Table 8.2.</t>
  </si>
  <si>
    <t>US</t>
  </si>
  <si>
    <t>OECD-Europe</t>
  </si>
  <si>
    <t>Japan</t>
  </si>
  <si>
    <t>Russia</t>
  </si>
  <si>
    <t>Non-Russia Eurasia</t>
  </si>
  <si>
    <t>China</t>
  </si>
  <si>
    <t>India</t>
  </si>
  <si>
    <t>Middle East</t>
  </si>
  <si>
    <t>Africa</t>
  </si>
  <si>
    <t>Latin America</t>
  </si>
  <si>
    <t>OHI</t>
  </si>
  <si>
    <t>Other non-OECD Asia</t>
  </si>
  <si>
    <t>GLOBAL</t>
  </si>
  <si>
    <t>Decline rate TFP (per decade)</t>
  </si>
  <si>
    <t>This parameter is part of the long-run productivity growth assumptions. It generally does not need adjustment</t>
  </si>
  <si>
    <t>TFP convergence rate (per decade)</t>
  </si>
  <si>
    <t>Long run growth rate (per year)</t>
  </si>
  <si>
    <t>This parameter is one of two essential assumptions -- relevant to very long run growth.</t>
  </si>
  <si>
    <t>Decline rate sigma growth (per decade)</t>
  </si>
  <si>
    <t>This parameter is one of two essential assumptions for decarbonization -- relevant to very long run growth.</t>
  </si>
  <si>
    <t>Trend sigma growth (per year)</t>
  </si>
  <si>
    <t>Uncertainty for frontier (US) TFP</t>
  </si>
  <si>
    <t>This parameter is one of two essential assumptions -- relevant to the growth of TFP for the frontier region (US).</t>
  </si>
  <si>
    <t>Adjustment rates for SLR (multiplicative)</t>
  </si>
  <si>
    <t>SLR module</t>
  </si>
  <si>
    <t>Random threshold temperature for melt SLR (m)</t>
  </si>
  <si>
    <t>Population uncertainty (factor for 2200)</t>
  </si>
  <si>
    <t>Derived from estimates in Balance</t>
  </si>
  <si>
    <t>Carbon cycle adjustment coefficient</t>
  </si>
  <si>
    <t>IPCC FAR</t>
  </si>
  <si>
    <t>Damage rate at threshold for catastrophic damages</t>
  </si>
  <si>
    <t>No highly nonlinear catastrophic damages.</t>
  </si>
  <si>
    <t>Convergence uncertainty</t>
  </si>
  <si>
    <t>Not used</t>
  </si>
  <si>
    <t>Threshold for catastrophic damages</t>
  </si>
  <si>
    <t>Exponent for catastrophic damages</t>
  </si>
  <si>
    <t>OUTPUT and PRODUCTION</t>
  </si>
  <si>
    <t>Capital share</t>
  </si>
  <si>
    <t>assumed</t>
  </si>
  <si>
    <t>Data</t>
  </si>
  <si>
    <t>Rate of depreciation (percent per year)</t>
  </si>
  <si>
    <t>Initial output (2005 US International $, trillions)</t>
  </si>
  <si>
    <t>data</t>
  </si>
  <si>
    <t>Initial real interest rate (percent per decade annualized)</t>
  </si>
  <si>
    <t>calibrated</t>
  </si>
  <si>
    <t>This is fundamental for calculation of the discount rate.</t>
  </si>
  <si>
    <t>Initial K</t>
  </si>
  <si>
    <t>calculated</t>
  </si>
  <si>
    <t>From production function</t>
  </si>
  <si>
    <t>Calculated A</t>
  </si>
  <si>
    <t>Initial savings rate</t>
  </si>
  <si>
    <t>WELFARE</t>
  </si>
  <si>
    <t>A fundamental assumption.</t>
  </si>
  <si>
    <t>Decline of rate of time preference (% per decade)</t>
  </si>
  <si>
    <t>This is calculated from Ramsey equation and data are RSTP and real interest rate, population growth, and p.c. consumption.</t>
  </si>
  <si>
    <t>Elasticity of MU of consumption (calibrated)</t>
  </si>
  <si>
    <t>NA</t>
  </si>
  <si>
    <t>POPULATION</t>
  </si>
  <si>
    <t xml:space="preserve">     Initial population (millions)</t>
  </si>
  <si>
    <t>Global</t>
  </si>
  <si>
    <t>EU</t>
  </si>
  <si>
    <t>Eurasia</t>
  </si>
  <si>
    <t>DAMAGE FUNCTION</t>
  </si>
  <si>
    <t>If individual country damages = 1, otherwise 0</t>
  </si>
  <si>
    <t>damage coefficient on temperature</t>
  </si>
  <si>
    <t>DICE 2007</t>
  </si>
  <si>
    <t>These three parameters are fundamental for optimization, but not for basic calculations of paths</t>
  </si>
  <si>
    <t>damage coefficient on temperature squared</t>
  </si>
  <si>
    <t>Ditto</t>
  </si>
  <si>
    <t>if catast</t>
  </si>
  <si>
    <t>ABATEMENT COST</t>
  </si>
  <si>
    <t xml:space="preserve">   Price backstop technology (2005 US 000 $ per tC)</t>
  </si>
  <si>
    <t>Lab notes</t>
  </si>
  <si>
    <t>Estimate</t>
  </si>
  <si>
    <t xml:space="preserve">       Ratio of  backstop to World</t>
  </si>
  <si>
    <t xml:space="preserve">   Ratio asymptotic to initial price</t>
  </si>
  <si>
    <t xml:space="preserve">  Decline of backstop price (per decade)</t>
  </si>
  <si>
    <t>Lat notes</t>
  </si>
  <si>
    <t>Backstop competitive year (pback = 0 for periods beyond)</t>
  </si>
  <si>
    <t>- The year is not terribly important, but sets a limit to the time of CO2 emissions.</t>
  </si>
  <si>
    <t xml:space="preserve">Upper limit of control rate </t>
  </si>
  <si>
    <t>- limmiu is generally not used, but can be if there are constraints on buildup of emissions controls.</t>
  </si>
  <si>
    <t>EMISSIONS</t>
  </si>
  <si>
    <t>CO2 emissions for 2005</t>
  </si>
  <si>
    <t>Initial emissions controls</t>
  </si>
  <si>
    <t>Includes minor controls from EU</t>
  </si>
  <si>
    <t xml:space="preserve">      Initial sigma (tC per $1000 GDP US $, 2005 prices) 2005</t>
  </si>
  <si>
    <t>From actual emissions, data, and controls.</t>
  </si>
  <si>
    <t xml:space="preserve">      Initial carbon emissions from land use change (GTC per year)</t>
  </si>
  <si>
    <t>- These are not critical and are poorly measured.</t>
  </si>
  <si>
    <t xml:space="preserve">           Decline rate of land emissions per decade</t>
  </si>
  <si>
    <t>CARBON LIMITS</t>
  </si>
  <si>
    <t>- Generally not important or binding except in exceptionally rapid growth cases. Data poorly determined.</t>
  </si>
  <si>
    <t>CONCENTRATIONS</t>
  </si>
  <si>
    <t>Initial atmospheric concentration of CO2 (GTC, 2000)</t>
  </si>
  <si>
    <t>GISS</t>
  </si>
  <si>
    <t>Initial atmospheric concentration of CO2 (GTC, 2010)</t>
  </si>
  <si>
    <t>Initial concentration of CO2 in biosphere/shallow oceans (GTC)</t>
  </si>
  <si>
    <t>Calibrated</t>
  </si>
  <si>
    <t>Data and models</t>
  </si>
  <si>
    <t>Initial concentration of CO2 in deep oceans (GTC)</t>
  </si>
  <si>
    <t>Carbon cycle transition coefficients (percent per decade)</t>
  </si>
  <si>
    <t xml:space="preserve">      atmosphere to atmosphere (b11)</t>
  </si>
  <si>
    <t>Model based</t>
  </si>
  <si>
    <t xml:space="preserve">      biosphere/shallow oceans to atmosphere (b21)</t>
  </si>
  <si>
    <t xml:space="preserve">      atmosphere to biosphere/shallow oceans (b12)</t>
  </si>
  <si>
    <t>calibrated and uncertain</t>
  </si>
  <si>
    <t xml:space="preserve">      biosphere/shallow oceans to biosphere/shallow oceans (b22)</t>
  </si>
  <si>
    <t xml:space="preserve">      deep oceans to biosphere/shallow oceans (b32)</t>
  </si>
  <si>
    <t xml:space="preserve">      biosphere/shallow oceans to deep oceans (b23)</t>
  </si>
  <si>
    <t xml:space="preserve">      deep oceans to deep oceans (b33)</t>
  </si>
  <si>
    <t>Equil. conc. of CO2 in atmos. (GTC)</t>
  </si>
  <si>
    <t>Equil. conc. of CO2 in biosphere/shallow oceans (GTC)</t>
  </si>
  <si>
    <t>Equil. conc. of CO2 in deep oceans (GTC)</t>
  </si>
  <si>
    <t>TEMPERATURE</t>
  </si>
  <si>
    <t>2000 forcings other ghg</t>
  </si>
  <si>
    <t>2100 forcings other ghg</t>
  </si>
  <si>
    <t>Estimates</t>
  </si>
  <si>
    <t>Initial atmospheric temperature, 2005 (deg. C above 1900)</t>
  </si>
  <si>
    <t>Initial atmospheric temperature, 2015 (deg. C above 1900)</t>
  </si>
  <si>
    <t>Initial temperature of deep oceans (deg. C above 1900)</t>
  </si>
  <si>
    <t>Speed of adjustment parameter for atmospheric temperature</t>
  </si>
  <si>
    <t>Adjusted to fit transient and equilibrium with new temperature sensitivty coefficient of 3.2</t>
  </si>
  <si>
    <t>See above</t>
  </si>
  <si>
    <t>FCO22x</t>
  </si>
  <si>
    <t>Updated from IPCC FAR, p. 140.</t>
  </si>
  <si>
    <t>Coefficient of heat loss from atmosphere to oceans</t>
  </si>
  <si>
    <t>Coefficient of heat gain by deep oceans</t>
  </si>
  <si>
    <t>HOTELLING PARAMETERS</t>
  </si>
  <si>
    <t>Coefficient of Hotelling rent on ratio</t>
  </si>
  <si>
    <t>Exponent on Hotelling</t>
  </si>
  <si>
    <t>BACKSTOP DECLINE</t>
  </si>
  <si>
    <t>Rate of decadal decline backstop after threshold</t>
  </si>
  <si>
    <t>Assumed</t>
  </si>
  <si>
    <t>If damage function is on (1=yes, 0=no)</t>
  </si>
  <si>
    <t>EXPONENT IN OMEGA FUNCTION</t>
  </si>
  <si>
    <t>SLR DAMAGES</t>
  </si>
  <si>
    <t>Elasticity of substitution land</t>
  </si>
  <si>
    <t>Multiplier for SLR; elasticity of substitution</t>
  </si>
  <si>
    <t>Parameters SLR function</t>
  </si>
  <si>
    <t>intercept</t>
  </si>
  <si>
    <t>linear</t>
  </si>
  <si>
    <t>quadratic</t>
  </si>
  <si>
    <t>[Note: these are constrained to be positive]</t>
  </si>
  <si>
    <t>NON-SLR DAMAGE FUNCTION (FROM IMPACTS SHEET)</t>
  </si>
  <si>
    <t>Parameters of non-SLR Function</t>
  </si>
  <si>
    <t xml:space="preserve">linear </t>
  </si>
  <si>
    <t>quad</t>
  </si>
  <si>
    <t>Other</t>
  </si>
  <si>
    <t>From MPD Data</t>
  </si>
  <si>
    <t>From EDGAR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</si>
</sst>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#,##0.0000"/>
    <numFmt numFmtId="165" formatCode="0.000"/>
    <numFmt numFmtId="166" formatCode="0.0000"/>
    <numFmt numFmtId="167" formatCode="0.0"/>
    <numFmt numFmtId="168" formatCode="&quot; &quot;* #,##0.0000&quot; &quot;;&quot; &quot;* \(#,##0.0000\);&quot; &quot;* &quot;-&quot;??&quot; &quot;"/>
    <numFmt numFmtId="169" formatCode="0.0%"/>
    <numFmt numFmtId="170" formatCode="&quot; &quot;* #,##0.00&quot; &quot;;&quot; &quot;* \(#,##0.00\);&quot; &quot;* &quot;-&quot;??&quot; &quot;"/>
    <numFmt numFmtId="171" formatCode="0.000000"/>
    <numFmt numFmtId="172" formatCode="&quot; &quot;* #,##0.00000&quot; &quot;;&quot; &quot;* \(#,##0.00000\);&quot; &quot;* &quot;-&quot;??&quot; &quot;"/>
    <numFmt numFmtId="173" formatCode="#,##0.00000"/>
  </numFmts>
  <fonts count="8" x14ac:knownFonts="1">
    <font>
      <sz val="11"/>
      <color indexed="8"/>
      <name val="Calibri"/>
    </font>
    <font>
      <sz val="11"/>
      <color indexed="8"/>
      <name val="Book Antiqua"/>
    </font>
    <font>
      <sz val="14"/>
      <color indexed="8"/>
      <name val="Book Antiqua"/>
    </font>
    <font>
      <u/>
      <sz val="11"/>
      <color indexed="8"/>
      <name val="Book Antiqua"/>
    </font>
    <font>
      <b/>
      <sz val="14"/>
      <color indexed="8"/>
      <name val="Book Antiqua"/>
    </font>
    <font>
      <i/>
      <sz val="11"/>
      <color indexed="8"/>
      <name val="Book Antiqua"/>
    </font>
    <font>
      <sz val="12"/>
      <color indexed="8"/>
      <name val="Book Antiqua"/>
    </font>
    <font>
      <b/>
      <sz val="12"/>
      <color indexed="8"/>
      <name val="Book Antiqua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 style="thin">
        <color indexed="9"/>
      </left>
      <right style="thin">
        <color indexed="9"/>
      </right>
      <top style="hair">
        <color indexed="8"/>
      </top>
      <bottom style="thin">
        <color indexed="9"/>
      </bottom>
      <diagonal/>
    </border>
    <border>
      <left style="thin">
        <color indexed="9"/>
      </left>
      <right style="hair">
        <color indexed="8"/>
      </right>
      <top style="thin">
        <color indexed="9"/>
      </top>
      <bottom style="thin">
        <color indexed="9"/>
      </bottom>
      <diagonal/>
    </border>
    <border>
      <left style="hair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hair">
        <color indexed="8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/>
      <right/>
      <top style="thin">
        <color indexed="9"/>
      </top>
      <bottom/>
      <diagonal/>
    </border>
  </borders>
  <cellStyleXfs count="1">
    <xf numFmtId="0" fontId="0" fillId="0" borderId="0" applyNumberFormat="0" applyFill="0" applyBorder="0" applyProtection="0"/>
  </cellStyleXfs>
  <cellXfs count="98">
    <xf numFmtId="0" fontId="0" fillId="0" borderId="0" xfId="0" applyFont="1" applyAlignment="1"/>
    <xf numFmtId="0" fontId="0" fillId="0" borderId="0" xfId="0" applyNumberFormat="1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49" fontId="2" fillId="2" borderId="3" xfId="0" applyNumberFormat="1" applyFont="1" applyFill="1" applyBorder="1" applyAlignment="1"/>
    <xf numFmtId="49" fontId="1" fillId="2" borderId="4" xfId="0" applyNumberFormat="1" applyFont="1" applyFill="1" applyBorder="1" applyAlignment="1"/>
    <xf numFmtId="0" fontId="1" fillId="2" borderId="4" xfId="0" applyFont="1" applyFill="1" applyBorder="1" applyAlignment="1"/>
    <xf numFmtId="0" fontId="1" fillId="0" borderId="5" xfId="0" applyFont="1" applyBorder="1" applyAlignment="1"/>
    <xf numFmtId="0" fontId="1" fillId="3" borderId="3" xfId="0" applyFont="1" applyFill="1" applyBorder="1" applyAlignment="1"/>
    <xf numFmtId="49" fontId="1" fillId="3" borderId="4" xfId="0" applyNumberFormat="1" applyFont="1" applyFill="1" applyBorder="1" applyAlignment="1"/>
    <xf numFmtId="0" fontId="1" fillId="3" borderId="4" xfId="0" applyFont="1" applyFill="1" applyBorder="1" applyAlignment="1"/>
    <xf numFmtId="0" fontId="1" fillId="0" borderId="6" xfId="0" applyFont="1" applyBorder="1" applyAlignment="1"/>
    <xf numFmtId="49" fontId="3" fillId="0" borderId="2" xfId="0" applyNumberFormat="1" applyFont="1" applyBorder="1" applyAlignment="1"/>
    <xf numFmtId="49" fontId="4" fillId="0" borderId="2" xfId="0" applyNumberFormat="1" applyFont="1" applyBorder="1" applyAlignment="1"/>
    <xf numFmtId="49" fontId="1" fillId="0" borderId="7" xfId="0" applyNumberFormat="1" applyFont="1" applyBorder="1" applyAlignment="1"/>
    <xf numFmtId="164" fontId="1" fillId="2" borderId="4" xfId="0" applyNumberFormat="1" applyFont="1" applyFill="1" applyBorder="1" applyAlignment="1"/>
    <xf numFmtId="49" fontId="1" fillId="0" borderId="2" xfId="0" applyNumberFormat="1" applyFont="1" applyBorder="1" applyAlignment="1"/>
    <xf numFmtId="3" fontId="1" fillId="2" borderId="4" xfId="0" applyNumberFormat="1" applyFont="1" applyFill="1" applyBorder="1" applyAlignment="1"/>
    <xf numFmtId="49" fontId="0" fillId="0" borderId="2" xfId="0" applyNumberFormat="1" applyFont="1" applyBorder="1" applyAlignment="1"/>
    <xf numFmtId="49" fontId="1" fillId="0" borderId="1" xfId="0" applyNumberFormat="1" applyFont="1" applyBorder="1" applyAlignment="1"/>
    <xf numFmtId="0" fontId="1" fillId="2" borderId="4" xfId="0" applyNumberFormat="1" applyFont="1" applyFill="1" applyBorder="1" applyAlignment="1"/>
    <xf numFmtId="0" fontId="1" fillId="0" borderId="8" xfId="0" applyFont="1" applyBorder="1" applyAlignment="1"/>
    <xf numFmtId="49" fontId="1" fillId="0" borderId="4" xfId="0" applyNumberFormat="1" applyFont="1" applyBorder="1" applyAlignment="1"/>
    <xf numFmtId="49" fontId="1" fillId="0" borderId="6" xfId="0" applyNumberFormat="1" applyFont="1" applyBorder="1" applyAlignment="1"/>
    <xf numFmtId="165" fontId="1" fillId="2" borderId="4" xfId="0" applyNumberFormat="1" applyFont="1" applyFill="1" applyBorder="1" applyAlignment="1"/>
    <xf numFmtId="49" fontId="2" fillId="0" borderId="2" xfId="0" applyNumberFormat="1" applyFont="1" applyBorder="1" applyAlignment="1"/>
    <xf numFmtId="0" fontId="2" fillId="0" borderId="6" xfId="0" applyFont="1" applyBorder="1" applyAlignment="1"/>
    <xf numFmtId="0" fontId="2" fillId="0" borderId="1" xfId="0" applyFont="1" applyBorder="1" applyAlignment="1"/>
    <xf numFmtId="0" fontId="2" fillId="0" borderId="2" xfId="0" applyFont="1" applyBorder="1" applyAlignment="1"/>
    <xf numFmtId="49" fontId="0" fillId="0" borderId="1" xfId="0" applyNumberFormat="1" applyFont="1" applyBorder="1" applyAlignment="1"/>
    <xf numFmtId="0" fontId="1" fillId="0" borderId="7" xfId="0" applyFont="1" applyBorder="1" applyAlignment="1"/>
    <xf numFmtId="49" fontId="1" fillId="0" borderId="5" xfId="0" applyNumberFormat="1" applyFont="1" applyBorder="1" applyAlignment="1"/>
    <xf numFmtId="0" fontId="1" fillId="0" borderId="2" xfId="0" applyNumberFormat="1" applyFont="1" applyBorder="1" applyAlignment="1"/>
    <xf numFmtId="0" fontId="1" fillId="0" borderId="6" xfId="0" applyNumberFormat="1" applyFont="1" applyBorder="1" applyAlignment="1"/>
    <xf numFmtId="49" fontId="2" fillId="0" borderId="3" xfId="0" applyNumberFormat="1" applyFont="1" applyBorder="1" applyAlignment="1"/>
    <xf numFmtId="49" fontId="6" fillId="2" borderId="4" xfId="0" applyNumberFormat="1" applyFont="1" applyFill="1" applyBorder="1" applyAlignment="1"/>
    <xf numFmtId="0" fontId="4" fillId="2" borderId="4" xfId="0" applyNumberFormat="1" applyFont="1" applyFill="1" applyBorder="1" applyAlignment="1"/>
    <xf numFmtId="165" fontId="1" fillId="4" borderId="4" xfId="0" applyNumberFormat="1" applyFont="1" applyFill="1" applyBorder="1" applyAlignment="1">
      <alignment wrapText="1"/>
    </xf>
    <xf numFmtId="0" fontId="1" fillId="0" borderId="4" xfId="0" applyFont="1" applyBorder="1" applyAlignment="1"/>
    <xf numFmtId="0" fontId="1" fillId="0" borderId="9" xfId="0" applyFont="1" applyBorder="1" applyAlignment="1"/>
    <xf numFmtId="166" fontId="1" fillId="0" borderId="6" xfId="0" applyNumberFormat="1" applyFont="1" applyBorder="1" applyAlignment="1"/>
    <xf numFmtId="166" fontId="1" fillId="0" borderId="2" xfId="0" applyNumberFormat="1" applyFont="1" applyBorder="1" applyAlignment="1"/>
    <xf numFmtId="0" fontId="1" fillId="0" borderId="1" xfId="0" applyNumberFormat="1" applyFont="1" applyBorder="1" applyAlignment="1"/>
    <xf numFmtId="167" fontId="0" fillId="2" borderId="4" xfId="0" applyNumberFormat="1" applyFont="1" applyFill="1" applyBorder="1" applyAlignment="1"/>
    <xf numFmtId="0" fontId="1" fillId="0" borderId="10" xfId="0" applyFont="1" applyBorder="1" applyAlignment="1"/>
    <xf numFmtId="3" fontId="1" fillId="0" borderId="10" xfId="0" applyNumberFormat="1" applyFont="1" applyBorder="1" applyAlignment="1"/>
    <xf numFmtId="3" fontId="1" fillId="0" borderId="1" xfId="0" applyNumberFormat="1" applyFont="1" applyBorder="1" applyAlignment="1"/>
    <xf numFmtId="3" fontId="1" fillId="0" borderId="2" xfId="0" applyNumberFormat="1" applyFont="1" applyBorder="1" applyAlignment="1"/>
    <xf numFmtId="168" fontId="1" fillId="0" borderId="4" xfId="0" applyNumberFormat="1" applyFont="1" applyBorder="1" applyAlignment="1"/>
    <xf numFmtId="0" fontId="1" fillId="0" borderId="11" xfId="0" applyNumberFormat="1" applyFont="1" applyBorder="1" applyAlignment="1"/>
    <xf numFmtId="0" fontId="1" fillId="0" borderId="7" xfId="0" applyNumberFormat="1" applyFont="1" applyBorder="1" applyAlignment="1"/>
    <xf numFmtId="169" fontId="1" fillId="0" borderId="5" xfId="0" applyNumberFormat="1" applyFont="1" applyBorder="1" applyAlignment="1"/>
    <xf numFmtId="168" fontId="1" fillId="2" borderId="4" xfId="0" applyNumberFormat="1" applyFont="1" applyFill="1" applyBorder="1" applyAlignment="1"/>
    <xf numFmtId="0" fontId="1" fillId="0" borderId="5" xfId="0" applyNumberFormat="1" applyFont="1" applyBorder="1" applyAlignment="1"/>
    <xf numFmtId="169" fontId="1" fillId="0" borderId="2" xfId="0" applyNumberFormat="1" applyFont="1" applyBorder="1" applyAlignment="1"/>
    <xf numFmtId="49" fontId="1" fillId="0" borderId="7" xfId="0" applyNumberFormat="1" applyFont="1" applyBorder="1" applyAlignment="1">
      <alignment horizontal="left"/>
    </xf>
    <xf numFmtId="164" fontId="1" fillId="0" borderId="4" xfId="0" applyNumberFormat="1" applyFont="1" applyBorder="1" applyAlignment="1"/>
    <xf numFmtId="49" fontId="1" fillId="0" borderId="12" xfId="0" applyNumberFormat="1" applyFont="1" applyBorder="1" applyAlignment="1"/>
    <xf numFmtId="49" fontId="1" fillId="4" borderId="13" xfId="0" applyNumberFormat="1" applyFont="1" applyFill="1" applyBorder="1" applyAlignment="1">
      <alignment wrapText="1"/>
    </xf>
    <xf numFmtId="0" fontId="1" fillId="2" borderId="14" xfId="0" applyNumberFormat="1" applyFont="1" applyFill="1" applyBorder="1" applyAlignment="1"/>
    <xf numFmtId="49" fontId="1" fillId="0" borderId="15" xfId="0" applyNumberFormat="1" applyFont="1" applyBorder="1" applyAlignment="1"/>
    <xf numFmtId="0" fontId="7" fillId="0" borderId="3" xfId="0" applyFont="1" applyBorder="1" applyAlignment="1"/>
    <xf numFmtId="0" fontId="1" fillId="0" borderId="3" xfId="0" applyFont="1" applyBorder="1" applyAlignment="1"/>
    <xf numFmtId="49" fontId="6" fillId="0" borderId="7" xfId="0" applyNumberFormat="1" applyFont="1" applyBorder="1" applyAlignment="1"/>
    <xf numFmtId="0" fontId="2" fillId="3" borderId="4" xfId="0" applyNumberFormat="1" applyFont="1" applyFill="1" applyBorder="1" applyAlignment="1"/>
    <xf numFmtId="170" fontId="1" fillId="0" borderId="12" xfId="0" applyNumberFormat="1" applyFont="1" applyBorder="1" applyAlignment="1"/>
    <xf numFmtId="49" fontId="1" fillId="0" borderId="16" xfId="0" applyNumberFormat="1" applyFont="1" applyBorder="1" applyAlignment="1">
      <alignment horizontal="left"/>
    </xf>
    <xf numFmtId="165" fontId="1" fillId="0" borderId="13" xfId="0" applyNumberFormat="1" applyFont="1" applyBorder="1" applyAlignment="1">
      <alignment horizontal="right"/>
    </xf>
    <xf numFmtId="0" fontId="1" fillId="0" borderId="17" xfId="0" applyFont="1" applyBorder="1" applyAlignment="1"/>
    <xf numFmtId="0" fontId="1" fillId="0" borderId="18" xfId="0" applyFont="1" applyBorder="1" applyAlignment="1"/>
    <xf numFmtId="49" fontId="2" fillId="4" borderId="3" xfId="0" applyNumberFormat="1" applyFont="1" applyFill="1" applyBorder="1" applyAlignment="1">
      <alignment wrapText="1"/>
    </xf>
    <xf numFmtId="165" fontId="1" fillId="4" borderId="3" xfId="0" applyNumberFormat="1" applyFont="1" applyFill="1" applyBorder="1" applyAlignment="1">
      <alignment wrapText="1"/>
    </xf>
    <xf numFmtId="49" fontId="1" fillId="0" borderId="11" xfId="0" applyNumberFormat="1" applyFont="1" applyBorder="1" applyAlignment="1"/>
    <xf numFmtId="171" fontId="1" fillId="0" borderId="2" xfId="0" applyNumberFormat="1" applyFont="1" applyBorder="1" applyAlignment="1"/>
    <xf numFmtId="172" fontId="1" fillId="0" borderId="2" xfId="0" applyNumberFormat="1" applyFont="1" applyBorder="1" applyAlignment="1"/>
    <xf numFmtId="165" fontId="1" fillId="0" borderId="4" xfId="0" applyNumberFormat="1" applyFont="1" applyBorder="1" applyAlignment="1"/>
    <xf numFmtId="170" fontId="1" fillId="0" borderId="8" xfId="0" applyNumberFormat="1" applyFont="1" applyBorder="1" applyAlignment="1"/>
    <xf numFmtId="164" fontId="1" fillId="0" borderId="7" xfId="0" applyNumberFormat="1" applyFont="1" applyBorder="1" applyAlignment="1"/>
    <xf numFmtId="170" fontId="1" fillId="0" borderId="5" xfId="0" applyNumberFormat="1" applyFont="1" applyBorder="1" applyAlignment="1"/>
    <xf numFmtId="170" fontId="1" fillId="0" borderId="6" xfId="0" applyNumberFormat="1" applyFont="1" applyBorder="1" applyAlignment="1"/>
    <xf numFmtId="164" fontId="1" fillId="0" borderId="1" xfId="0" applyNumberFormat="1" applyFont="1" applyBorder="1" applyAlignment="1"/>
    <xf numFmtId="164" fontId="1" fillId="0" borderId="19" xfId="0" applyNumberFormat="1" applyFont="1" applyBorder="1" applyAlignment="1"/>
    <xf numFmtId="164" fontId="1" fillId="0" borderId="5" xfId="0" applyNumberFormat="1" applyFont="1" applyBorder="1" applyAlignment="1"/>
    <xf numFmtId="164" fontId="1" fillId="0" borderId="11" xfId="0" applyNumberFormat="1" applyFont="1" applyBorder="1" applyAlignment="1"/>
    <xf numFmtId="0" fontId="1" fillId="0" borderId="11" xfId="0" applyFont="1" applyBorder="1" applyAlignment="1"/>
    <xf numFmtId="1" fontId="1" fillId="0" borderId="2" xfId="0" applyNumberFormat="1" applyFont="1" applyBorder="1" applyAlignment="1"/>
    <xf numFmtId="170" fontId="1" fillId="0" borderId="2" xfId="0" applyNumberFormat="1" applyFont="1" applyBorder="1" applyAlignment="1"/>
    <xf numFmtId="0" fontId="1" fillId="0" borderId="19" xfId="0" applyNumberFormat="1" applyFont="1" applyBorder="1" applyAlignment="1"/>
    <xf numFmtId="0" fontId="1" fillId="0" borderId="20" xfId="0" applyNumberFormat="1" applyFont="1" applyBorder="1" applyAlignment="1"/>
    <xf numFmtId="173" fontId="1" fillId="0" borderId="2" xfId="0" applyNumberFormat="1" applyFont="1" applyBorder="1" applyAlignment="1"/>
    <xf numFmtId="167" fontId="1" fillId="4" borderId="4" xfId="0" applyNumberFormat="1" applyFont="1" applyFill="1" applyBorder="1" applyAlignment="1">
      <alignment wrapText="1"/>
    </xf>
    <xf numFmtId="170" fontId="1" fillId="0" borderId="11" xfId="0" applyNumberFormat="1" applyFont="1" applyBorder="1" applyAlignment="1"/>
    <xf numFmtId="0" fontId="0" fillId="0" borderId="2" xfId="0" applyFont="1" applyBorder="1" applyAlignment="1"/>
    <xf numFmtId="0" fontId="0" fillId="0" borderId="6" xfId="0" applyFont="1" applyBorder="1" applyAlignment="1"/>
    <xf numFmtId="0" fontId="1" fillId="5" borderId="2" xfId="0" applyNumberFormat="1" applyFont="1" applyFill="1" applyBorder="1" applyAlignment="1"/>
    <xf numFmtId="0" fontId="1" fillId="5" borderId="6" xfId="0" applyNumberFormat="1" applyFont="1" applyFill="1" applyBorder="1" applyAlignment="1"/>
    <xf numFmtId="0" fontId="1" fillId="5" borderId="2" xfId="0" applyFont="1" applyFill="1" applyBorder="1" applyAlignment="1"/>
    <xf numFmtId="49" fontId="1" fillId="5" borderId="2" xfId="0" applyNumberFormat="1" applyFont="1" applyFill="1" applyBorder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BE4D5"/>
      <rgbColor rgb="FFFFFF00"/>
      <rgbColor rgb="FFFFFFFF"/>
      <rgbColor rgb="FFB7D6A3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66"/>
  <sheetViews>
    <sheetView showGridLines="0" tabSelected="1" topLeftCell="A26" workbookViewId="0">
      <selection activeCell="Q49" sqref="Q49"/>
    </sheetView>
  </sheetViews>
  <sheetFormatPr baseColWidth="10" defaultColWidth="8.83203125" defaultRowHeight="14.5" customHeight="1" x14ac:dyDescent="0.2"/>
  <cols>
    <col min="1" max="1" width="56" style="1" customWidth="1"/>
    <col min="2" max="17" width="8.83203125" style="1" customWidth="1"/>
    <col min="18" max="18" width="20.1640625" style="1" customWidth="1"/>
    <col min="19" max="35" width="8.83203125" style="1" customWidth="1"/>
    <col min="36" max="16384" width="8.83203125" style="1"/>
  </cols>
  <sheetData>
    <row r="1" spans="1:34" ht="16" customHeight="1" x14ac:dyDescent="0.2">
      <c r="A1" s="2"/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ht="18.25" customHeight="1" x14ac:dyDescent="0.25">
      <c r="A2" s="4" t="s">
        <v>0</v>
      </c>
      <c r="B2" s="5" t="s">
        <v>1</v>
      </c>
      <c r="C2" s="6"/>
      <c r="D2" s="6"/>
      <c r="E2" s="6"/>
      <c r="F2" s="6"/>
      <c r="G2" s="6"/>
      <c r="H2" s="6"/>
      <c r="I2" s="7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6" customHeight="1" x14ac:dyDescent="0.2">
      <c r="A3" s="8"/>
      <c r="B3" s="9" t="s">
        <v>2</v>
      </c>
      <c r="C3" s="10"/>
      <c r="D3" s="10"/>
      <c r="E3" s="10"/>
      <c r="F3" s="10"/>
      <c r="G3" s="10"/>
      <c r="H3" s="10"/>
      <c r="I3" s="7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6" customHeight="1" x14ac:dyDescent="0.2">
      <c r="A4" s="11"/>
      <c r="B4" s="11"/>
      <c r="C4" s="11"/>
      <c r="D4" s="11"/>
      <c r="E4" s="11"/>
      <c r="F4" s="11"/>
      <c r="G4" s="11"/>
      <c r="H4" s="11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ht="16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ht="16" customHeight="1" x14ac:dyDescent="0.2">
      <c r="A6" s="3"/>
      <c r="B6" s="12" t="s">
        <v>3</v>
      </c>
      <c r="C6" s="3"/>
      <c r="D6" s="12" t="s">
        <v>4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ht="16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ht="18" customHeight="1" x14ac:dyDescent="0.25">
      <c r="A8" s="13" t="s">
        <v>5</v>
      </c>
      <c r="B8" s="2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ht="16" customHeight="1" x14ac:dyDescent="0.2">
      <c r="A9" s="14" t="s">
        <v>6</v>
      </c>
      <c r="B9" s="15">
        <v>1.4999999999999999E-2</v>
      </c>
      <c r="C9" s="7"/>
      <c r="D9" s="16" t="s">
        <v>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ht="16" customHeight="1" x14ac:dyDescent="0.2">
      <c r="A10" s="14" t="s">
        <v>8</v>
      </c>
      <c r="B10" s="15">
        <v>1.5</v>
      </c>
      <c r="C10" s="7"/>
      <c r="D10" s="16" t="s">
        <v>7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ht="16" customHeight="1" x14ac:dyDescent="0.2">
      <c r="A11" s="14" t="s">
        <v>9</v>
      </c>
      <c r="B11" s="15">
        <v>1.75438019516161E-3</v>
      </c>
      <c r="C11" s="7"/>
      <c r="D11" s="16" t="s">
        <v>10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ht="16" customHeight="1" x14ac:dyDescent="0.2">
      <c r="A12" s="14" t="s">
        <v>11</v>
      </c>
      <c r="B12" s="15">
        <v>2.2592107531775201E-3</v>
      </c>
      <c r="C12" s="7"/>
      <c r="D12" s="16" t="s">
        <v>10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ht="16" customHeight="1" x14ac:dyDescent="0.2">
      <c r="A13" s="14" t="s">
        <v>12</v>
      </c>
      <c r="B13" s="15">
        <v>2</v>
      </c>
      <c r="C13" s="7"/>
      <c r="D13" s="16" t="s">
        <v>10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  <row r="14" spans="1:34" ht="16" customHeight="1" x14ac:dyDescent="0.2">
      <c r="A14" s="14" t="s">
        <v>13</v>
      </c>
      <c r="B14" s="15">
        <v>1.2</v>
      </c>
      <c r="C14" s="7"/>
      <c r="D14" s="16" t="s">
        <v>14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</row>
    <row r="15" spans="1:34" ht="16" customHeight="1" x14ac:dyDescent="0.2">
      <c r="A15" s="14" t="s">
        <v>15</v>
      </c>
      <c r="B15" s="15">
        <v>2.8</v>
      </c>
      <c r="C15" s="7"/>
      <c r="D15" s="16" t="s">
        <v>14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</row>
    <row r="16" spans="1:34" ht="16" customHeight="1" x14ac:dyDescent="0.2">
      <c r="A16" s="14" t="s">
        <v>16</v>
      </c>
      <c r="B16" s="17">
        <v>2250</v>
      </c>
      <c r="C16" s="7"/>
      <c r="D16" s="16" t="s">
        <v>17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</row>
    <row r="17" spans="1:34" ht="16" customHeight="1" x14ac:dyDescent="0.2">
      <c r="A17" s="14" t="s">
        <v>18</v>
      </c>
      <c r="B17" s="17">
        <v>6000</v>
      </c>
      <c r="C17" s="7"/>
      <c r="D17" s="16" t="s">
        <v>19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</row>
    <row r="18" spans="1:34" ht="16" customHeight="1" x14ac:dyDescent="0.2">
      <c r="A18" s="14" t="s">
        <v>20</v>
      </c>
      <c r="B18" s="15">
        <v>3.2</v>
      </c>
      <c r="C18" s="7"/>
      <c r="D18" s="16" t="s">
        <v>21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18" t="s">
        <v>22</v>
      </c>
      <c r="Q18" s="18" t="s">
        <v>23</v>
      </c>
      <c r="R18" s="18" t="s">
        <v>24</v>
      </c>
      <c r="S18" s="18" t="s">
        <v>25</v>
      </c>
      <c r="T18" s="18" t="s">
        <v>26</v>
      </c>
      <c r="U18" s="18" t="s">
        <v>27</v>
      </c>
      <c r="V18" s="18" t="s">
        <v>28</v>
      </c>
      <c r="W18" s="18" t="s">
        <v>29</v>
      </c>
      <c r="X18" s="18" t="s">
        <v>30</v>
      </c>
      <c r="Y18" s="18" t="s">
        <v>31</v>
      </c>
      <c r="Z18" s="18" t="s">
        <v>32</v>
      </c>
      <c r="AA18" s="18" t="s">
        <v>33</v>
      </c>
      <c r="AB18" s="18" t="s">
        <v>34</v>
      </c>
      <c r="AC18" s="3"/>
      <c r="AD18" s="3"/>
      <c r="AE18" s="3"/>
      <c r="AF18" s="3"/>
      <c r="AG18" s="3"/>
      <c r="AH18" s="3"/>
    </row>
    <row r="19" spans="1:34" ht="16" customHeight="1" x14ac:dyDescent="0.2">
      <c r="A19" s="14" t="s">
        <v>35</v>
      </c>
      <c r="B19" s="15">
        <v>0.1</v>
      </c>
      <c r="C19" s="7"/>
      <c r="D19" s="16" t="s">
        <v>36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</row>
    <row r="20" spans="1:34" ht="16" customHeight="1" x14ac:dyDescent="0.2">
      <c r="A20" s="14" t="s">
        <v>37</v>
      </c>
      <c r="B20" s="15">
        <v>0.1</v>
      </c>
      <c r="C20" s="7"/>
      <c r="D20" s="16" t="s">
        <v>36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</row>
    <row r="21" spans="1:34" ht="16" customHeight="1" x14ac:dyDescent="0.2">
      <c r="A21" s="14" t="s">
        <v>38</v>
      </c>
      <c r="B21" s="15">
        <v>3.3E-3</v>
      </c>
      <c r="C21" s="7"/>
      <c r="D21" s="16" t="s">
        <v>39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</row>
    <row r="22" spans="1:34" ht="16" customHeight="1" x14ac:dyDescent="0.2">
      <c r="A22" s="14" t="s">
        <v>40</v>
      </c>
      <c r="B22" s="15">
        <v>0.1</v>
      </c>
      <c r="C22" s="7"/>
      <c r="D22" s="16" t="s">
        <v>41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</row>
    <row r="23" spans="1:34" ht="16" customHeight="1" x14ac:dyDescent="0.2">
      <c r="A23" s="14" t="s">
        <v>42</v>
      </c>
      <c r="B23" s="15">
        <v>-2.5000000000000001E-3</v>
      </c>
      <c r="C23" s="7"/>
      <c r="D23" s="16" t="s">
        <v>41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</row>
    <row r="24" spans="1:34" ht="16" customHeight="1" x14ac:dyDescent="0.2">
      <c r="A24" s="14" t="s">
        <v>43</v>
      </c>
      <c r="B24" s="15">
        <v>0</v>
      </c>
      <c r="C24" s="7"/>
      <c r="D24" s="16" t="s">
        <v>44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</row>
    <row r="25" spans="1:34" ht="16" customHeight="1" x14ac:dyDescent="0.2">
      <c r="A25" s="14" t="s">
        <v>45</v>
      </c>
      <c r="B25" s="15">
        <v>1</v>
      </c>
      <c r="C25" s="7"/>
      <c r="D25" s="16" t="s">
        <v>46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</row>
    <row r="26" spans="1:34" ht="16" customHeight="1" x14ac:dyDescent="0.2">
      <c r="A26" s="14" t="s">
        <v>47</v>
      </c>
      <c r="B26" s="15">
        <v>0</v>
      </c>
      <c r="C26" s="7"/>
      <c r="D26" s="16" t="s">
        <v>46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</row>
    <row r="27" spans="1:34" ht="16" customHeight="1" x14ac:dyDescent="0.2">
      <c r="A27" s="14" t="s">
        <v>48</v>
      </c>
      <c r="B27" s="15">
        <v>1</v>
      </c>
      <c r="C27" s="7"/>
      <c r="D27" s="16" t="s">
        <v>49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</row>
    <row r="28" spans="1:34" ht="16" customHeight="1" x14ac:dyDescent="0.2">
      <c r="A28" s="14" t="s">
        <v>50</v>
      </c>
      <c r="B28" s="15">
        <v>12</v>
      </c>
      <c r="C28" s="7"/>
      <c r="D28" s="16" t="s">
        <v>51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</row>
    <row r="29" spans="1:34" ht="16" customHeight="1" x14ac:dyDescent="0.2">
      <c r="A29" s="14" t="s">
        <v>52</v>
      </c>
      <c r="B29" s="15">
        <v>0</v>
      </c>
      <c r="C29" s="7"/>
      <c r="D29" s="16" t="s">
        <v>53</v>
      </c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</row>
    <row r="30" spans="1:34" ht="16" customHeight="1" x14ac:dyDescent="0.2">
      <c r="A30" s="14" t="s">
        <v>54</v>
      </c>
      <c r="B30" s="15">
        <v>0</v>
      </c>
      <c r="C30" s="7"/>
      <c r="D30" s="19" t="s">
        <v>55</v>
      </c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</row>
    <row r="31" spans="1:34" ht="16" customHeight="1" x14ac:dyDescent="0.2">
      <c r="A31" s="14" t="s">
        <v>56</v>
      </c>
      <c r="B31" s="20">
        <v>4</v>
      </c>
      <c r="C31" s="21"/>
      <c r="D31" s="22" t="s">
        <v>55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</row>
    <row r="32" spans="1:34" ht="16" customHeight="1" x14ac:dyDescent="0.2">
      <c r="A32" s="14" t="s">
        <v>57</v>
      </c>
      <c r="B32" s="20">
        <v>6</v>
      </c>
      <c r="C32" s="7"/>
      <c r="D32" s="23" t="s">
        <v>55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</row>
    <row r="33" spans="1:34" ht="16" customHeight="1" x14ac:dyDescent="0.2">
      <c r="A33" s="14" t="s">
        <v>52</v>
      </c>
      <c r="B33" s="24">
        <f>A6</f>
        <v>0</v>
      </c>
      <c r="C33" s="7"/>
      <c r="D33" s="16" t="s">
        <v>55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</row>
    <row r="34" spans="1:34" ht="18.25" customHeight="1" x14ac:dyDescent="0.25">
      <c r="A34" s="25" t="s">
        <v>58</v>
      </c>
      <c r="B34" s="26"/>
      <c r="C34" s="27"/>
      <c r="D34" s="28"/>
      <c r="E34" s="28"/>
      <c r="F34" s="29" t="s">
        <v>22</v>
      </c>
      <c r="G34" s="29" t="s">
        <v>23</v>
      </c>
      <c r="H34" s="29" t="s">
        <v>24</v>
      </c>
      <c r="I34" s="29" t="s">
        <v>25</v>
      </c>
      <c r="J34" s="29" t="s">
        <v>26</v>
      </c>
      <c r="K34" s="29" t="s">
        <v>27</v>
      </c>
      <c r="L34" s="29" t="s">
        <v>28</v>
      </c>
      <c r="M34" s="29" t="s">
        <v>29</v>
      </c>
      <c r="N34" s="29" t="s">
        <v>30</v>
      </c>
      <c r="O34" s="29" t="s">
        <v>31</v>
      </c>
      <c r="P34" s="29" t="s">
        <v>32</v>
      </c>
      <c r="Q34" s="29" t="s">
        <v>33</v>
      </c>
      <c r="R34" s="18" t="s">
        <v>34</v>
      </c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</row>
    <row r="35" spans="1:34" ht="16" customHeight="1" x14ac:dyDescent="0.2">
      <c r="A35" s="16" t="s">
        <v>59</v>
      </c>
      <c r="B35" s="30"/>
      <c r="C35" s="20">
        <v>0.3</v>
      </c>
      <c r="D35" s="31" t="s">
        <v>60</v>
      </c>
      <c r="E35" s="30"/>
      <c r="F35" s="20">
        <v>0.3</v>
      </c>
      <c r="G35" s="20">
        <v>0.3</v>
      </c>
      <c r="H35" s="20">
        <v>0.3</v>
      </c>
      <c r="I35" s="20">
        <v>0.3</v>
      </c>
      <c r="J35" s="20">
        <v>0.3</v>
      </c>
      <c r="K35" s="20">
        <v>0.3</v>
      </c>
      <c r="L35" s="20">
        <v>0.3</v>
      </c>
      <c r="M35" s="20">
        <v>0.3</v>
      </c>
      <c r="N35" s="20">
        <v>0.3</v>
      </c>
      <c r="O35" s="20">
        <v>0.3</v>
      </c>
      <c r="P35" s="20">
        <v>0.3</v>
      </c>
      <c r="Q35" s="20">
        <v>0.3</v>
      </c>
      <c r="R35" s="31" t="s">
        <v>61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</row>
    <row r="36" spans="1:34" ht="16" customHeight="1" x14ac:dyDescent="0.2">
      <c r="A36" s="16" t="s">
        <v>62</v>
      </c>
      <c r="B36" s="30"/>
      <c r="C36" s="20">
        <v>0.1</v>
      </c>
      <c r="D36" s="31" t="s">
        <v>60</v>
      </c>
      <c r="E36" s="30"/>
      <c r="F36" s="20">
        <v>0.1</v>
      </c>
      <c r="G36" s="20">
        <v>0.1</v>
      </c>
      <c r="H36" s="20">
        <v>0.1</v>
      </c>
      <c r="I36" s="20">
        <v>0.1</v>
      </c>
      <c r="J36" s="20">
        <v>0.1</v>
      </c>
      <c r="K36" s="20">
        <v>0.1</v>
      </c>
      <c r="L36" s="20">
        <v>0.1</v>
      </c>
      <c r="M36" s="20">
        <v>0.1</v>
      </c>
      <c r="N36" s="20">
        <v>0.1</v>
      </c>
      <c r="O36" s="20">
        <v>0.1</v>
      </c>
      <c r="P36" s="20">
        <v>0.1</v>
      </c>
      <c r="Q36" s="20">
        <v>0.1</v>
      </c>
      <c r="R36" s="31" t="s">
        <v>61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</row>
    <row r="37" spans="1:34" ht="16" customHeight="1" x14ac:dyDescent="0.2">
      <c r="A37" s="16" t="s">
        <v>63</v>
      </c>
      <c r="B37" s="30"/>
      <c r="C37" s="20">
        <v>55.34</v>
      </c>
      <c r="D37" s="31" t="s">
        <v>64</v>
      </c>
      <c r="E37" s="94">
        <f>SUM(F37:Q37)</f>
        <v>64.328575834756521</v>
      </c>
      <c r="F37" s="95">
        <v>12.785853857239999</v>
      </c>
      <c r="G37" s="95">
        <v>14.51609248267</v>
      </c>
      <c r="H37" s="95">
        <v>3.8702837853585201</v>
      </c>
      <c r="I37" s="95">
        <v>2.0181592676900002</v>
      </c>
      <c r="J37" s="95">
        <v>1.4732930076149999</v>
      </c>
      <c r="K37" s="95">
        <v>7.4808173448669999</v>
      </c>
      <c r="L37" s="95">
        <v>3.225540075848</v>
      </c>
      <c r="M37" s="95">
        <v>3.721438138126</v>
      </c>
      <c r="N37" s="95">
        <v>1.6013534911880001</v>
      </c>
      <c r="O37" s="95">
        <v>5.393047850726</v>
      </c>
      <c r="P37" s="95">
        <v>4.1447712202579998</v>
      </c>
      <c r="Q37" s="95">
        <v>4.0979253131700002</v>
      </c>
      <c r="R37" s="96" t="s">
        <v>171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</row>
    <row r="38" spans="1:34" ht="16" customHeight="1" x14ac:dyDescent="0.2">
      <c r="A38" s="16" t="s">
        <v>65</v>
      </c>
      <c r="B38" s="30"/>
      <c r="C38" s="20">
        <v>0.05</v>
      </c>
      <c r="D38" s="31" t="s">
        <v>66</v>
      </c>
      <c r="E38" s="3"/>
      <c r="F38" s="32">
        <v>6.2765473111546302E-2</v>
      </c>
      <c r="G38" s="32">
        <v>3.8754208163219999</v>
      </c>
      <c r="H38" s="32">
        <v>6.2765473111546302E-2</v>
      </c>
      <c r="I38" s="32">
        <v>8.2765473111546306E-2</v>
      </c>
      <c r="J38" s="32">
        <v>7.7765473111546302E-2</v>
      </c>
      <c r="K38" s="32">
        <v>7.2765473111546297E-2</v>
      </c>
      <c r="L38" s="32">
        <v>7.7765473111546302E-2</v>
      </c>
      <c r="M38" s="32">
        <v>9.2765473111546301E-2</v>
      </c>
      <c r="N38" s="32">
        <v>8.2765473111546306E-2</v>
      </c>
      <c r="O38" s="32">
        <v>7.7765473111546302E-2</v>
      </c>
      <c r="P38" s="32">
        <v>6.7765473111546307E-2</v>
      </c>
      <c r="Q38" s="32">
        <v>7.7765473111546302E-2</v>
      </c>
      <c r="R38" s="16" t="s">
        <v>67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</row>
    <row r="39" spans="1:34" ht="16" customHeight="1" x14ac:dyDescent="0.2">
      <c r="A39" s="16" t="s">
        <v>68</v>
      </c>
      <c r="B39" s="30"/>
      <c r="C39" s="20">
        <v>180</v>
      </c>
      <c r="D39" s="31" t="s">
        <v>69</v>
      </c>
      <c r="E39" s="3"/>
      <c r="F39" s="32">
        <v>22.851099741812199</v>
      </c>
      <c r="G39" s="32">
        <v>23.3022753182887</v>
      </c>
      <c r="H39" s="32">
        <v>7.1334854586257501</v>
      </c>
      <c r="I39" s="32">
        <v>2.78710743212834</v>
      </c>
      <c r="J39" s="32">
        <v>1.36247220591651</v>
      </c>
      <c r="K39" s="32">
        <v>9.2609350350421398</v>
      </c>
      <c r="L39" s="32">
        <v>4.1191882823091701</v>
      </c>
      <c r="M39" s="32">
        <v>5.41606848881991</v>
      </c>
      <c r="N39" s="32">
        <v>2.13475244543302</v>
      </c>
      <c r="O39" s="32">
        <v>7.6929611347491704</v>
      </c>
      <c r="P39" s="32">
        <v>6.8703941504135901</v>
      </c>
      <c r="Q39" s="32">
        <v>4.4201869312950199</v>
      </c>
      <c r="R39" s="16" t="s">
        <v>70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</row>
    <row r="40" spans="1:34" ht="16" customHeight="1" x14ac:dyDescent="0.2">
      <c r="A40" s="16" t="s">
        <v>71</v>
      </c>
      <c r="B40" s="3"/>
      <c r="C40" s="11"/>
      <c r="D40" s="16" t="s">
        <v>69</v>
      </c>
      <c r="E40" s="3"/>
      <c r="F40" s="32">
        <v>11.3476953564816</v>
      </c>
      <c r="G40" s="32">
        <v>8.3478215480070599</v>
      </c>
      <c r="H40" s="32">
        <v>9.0624351568228292</v>
      </c>
      <c r="I40" s="32">
        <v>4.8677307749233298</v>
      </c>
      <c r="J40" s="32">
        <v>2.7019694302576198</v>
      </c>
      <c r="K40" s="32">
        <v>2.2708227004455899</v>
      </c>
      <c r="L40" s="32">
        <v>1.4983739690273401</v>
      </c>
      <c r="M40" s="32">
        <v>3.8948608362974002</v>
      </c>
      <c r="N40" s="32">
        <v>1.2512595399070301</v>
      </c>
      <c r="O40" s="32">
        <v>3.7305977748297998</v>
      </c>
      <c r="P40" s="32">
        <v>9.0293442586263506</v>
      </c>
      <c r="Q40" s="32">
        <v>1.75490433056485</v>
      </c>
      <c r="R40" s="16" t="s">
        <v>70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</row>
    <row r="41" spans="1:34" ht="16" customHeight="1" x14ac:dyDescent="0.2">
      <c r="A41" s="16" t="s">
        <v>72</v>
      </c>
      <c r="B41" s="3"/>
      <c r="C41" s="3"/>
      <c r="D41" s="16" t="s">
        <v>69</v>
      </c>
      <c r="E41" s="3"/>
      <c r="F41" s="32">
        <v>0.231813977879292</v>
      </c>
      <c r="G41" s="32">
        <v>0.21696963456055099</v>
      </c>
      <c r="H41" s="32">
        <v>0.212787173845427</v>
      </c>
      <c r="I41" s="32">
        <v>0.201000206157498</v>
      </c>
      <c r="J41" s="32">
        <v>0.20828063220529899</v>
      </c>
      <c r="K41" s="32">
        <v>0.31105109729993002</v>
      </c>
      <c r="L41" s="32">
        <v>0.27229997512202297</v>
      </c>
      <c r="M41" s="32">
        <v>0.225188001161333</v>
      </c>
      <c r="N41" s="32">
        <v>0.263570046440742</v>
      </c>
      <c r="O41" s="32">
        <v>0.24184774983862101</v>
      </c>
      <c r="P41" s="32">
        <v>0.22905543234134501</v>
      </c>
      <c r="Q41" s="32">
        <v>0.24387582996705401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</row>
    <row r="42" spans="1:34" ht="18.25" customHeight="1" x14ac:dyDescent="0.25">
      <c r="A42" s="25" t="s">
        <v>73</v>
      </c>
      <c r="B42" s="28"/>
      <c r="C42" s="27"/>
      <c r="D42" s="28"/>
      <c r="E42" s="28"/>
      <c r="F42" s="18" t="s">
        <v>22</v>
      </c>
      <c r="G42" s="18" t="s">
        <v>23</v>
      </c>
      <c r="H42" s="18" t="s">
        <v>24</v>
      </c>
      <c r="I42" s="18" t="s">
        <v>25</v>
      </c>
      <c r="J42" s="18" t="s">
        <v>26</v>
      </c>
      <c r="K42" s="18" t="s">
        <v>27</v>
      </c>
      <c r="L42" s="18" t="s">
        <v>28</v>
      </c>
      <c r="M42" s="18" t="s">
        <v>29</v>
      </c>
      <c r="N42" s="18" t="s">
        <v>30</v>
      </c>
      <c r="O42" s="18" t="s">
        <v>31</v>
      </c>
      <c r="P42" s="18" t="s">
        <v>32</v>
      </c>
      <c r="Q42" s="18" t="s">
        <v>33</v>
      </c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</row>
    <row r="43" spans="1:34" ht="16" customHeight="1" x14ac:dyDescent="0.2">
      <c r="A43" s="16" t="s">
        <v>6</v>
      </c>
      <c r="B43" s="30"/>
      <c r="C43" s="20">
        <v>1.4999999999999999E-2</v>
      </c>
      <c r="D43" s="31" t="s">
        <v>66</v>
      </c>
      <c r="E43" s="3"/>
      <c r="F43" s="32">
        <f t="shared" ref="F43:Q45" si="0">$C43</f>
        <v>1.4999999999999999E-2</v>
      </c>
      <c r="G43" s="32">
        <f t="shared" si="0"/>
        <v>1.4999999999999999E-2</v>
      </c>
      <c r="H43" s="32">
        <f t="shared" si="0"/>
        <v>1.4999999999999999E-2</v>
      </c>
      <c r="I43" s="32">
        <f t="shared" si="0"/>
        <v>1.4999999999999999E-2</v>
      </c>
      <c r="J43" s="32">
        <f t="shared" si="0"/>
        <v>1.4999999999999999E-2</v>
      </c>
      <c r="K43" s="32">
        <f t="shared" si="0"/>
        <v>1.4999999999999999E-2</v>
      </c>
      <c r="L43" s="32">
        <f t="shared" si="0"/>
        <v>1.4999999999999999E-2</v>
      </c>
      <c r="M43" s="32">
        <f t="shared" si="0"/>
        <v>1.4999999999999999E-2</v>
      </c>
      <c r="N43" s="32">
        <f t="shared" si="0"/>
        <v>1.4999999999999999E-2</v>
      </c>
      <c r="O43" s="32">
        <f t="shared" si="0"/>
        <v>1.4999999999999999E-2</v>
      </c>
      <c r="P43" s="32">
        <f t="shared" si="0"/>
        <v>1.4999999999999999E-2</v>
      </c>
      <c r="Q43" s="32">
        <f t="shared" si="0"/>
        <v>1.4999999999999999E-2</v>
      </c>
      <c r="R43" s="16" t="s">
        <v>74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</row>
    <row r="44" spans="1:34" ht="16" customHeight="1" x14ac:dyDescent="0.2">
      <c r="A44" s="16" t="s">
        <v>75</v>
      </c>
      <c r="B44" s="30"/>
      <c r="C44" s="20">
        <v>0</v>
      </c>
      <c r="D44" s="31" t="s">
        <v>60</v>
      </c>
      <c r="E44" s="3"/>
      <c r="F44" s="32">
        <f t="shared" si="0"/>
        <v>0</v>
      </c>
      <c r="G44" s="32">
        <f t="shared" si="0"/>
        <v>0</v>
      </c>
      <c r="H44" s="32">
        <f t="shared" si="0"/>
        <v>0</v>
      </c>
      <c r="I44" s="32">
        <f t="shared" si="0"/>
        <v>0</v>
      </c>
      <c r="J44" s="32">
        <f t="shared" si="0"/>
        <v>0</v>
      </c>
      <c r="K44" s="32">
        <f t="shared" si="0"/>
        <v>0</v>
      </c>
      <c r="L44" s="32">
        <f t="shared" si="0"/>
        <v>0</v>
      </c>
      <c r="M44" s="32">
        <f t="shared" si="0"/>
        <v>0</v>
      </c>
      <c r="N44" s="32">
        <f t="shared" si="0"/>
        <v>0</v>
      </c>
      <c r="O44" s="32">
        <f t="shared" si="0"/>
        <v>0</v>
      </c>
      <c r="P44" s="32">
        <f t="shared" si="0"/>
        <v>0</v>
      </c>
      <c r="Q44" s="32">
        <f t="shared" si="0"/>
        <v>0</v>
      </c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</row>
    <row r="45" spans="1:34" ht="16" customHeight="1" x14ac:dyDescent="0.2">
      <c r="A45" s="16" t="s">
        <v>8</v>
      </c>
      <c r="B45" s="30"/>
      <c r="C45" s="15">
        <f>B10</f>
        <v>1.5</v>
      </c>
      <c r="D45" s="31" t="s">
        <v>66</v>
      </c>
      <c r="E45" s="3"/>
      <c r="F45" s="32">
        <f t="shared" si="0"/>
        <v>1.5</v>
      </c>
      <c r="G45" s="32">
        <f t="shared" si="0"/>
        <v>1.5</v>
      </c>
      <c r="H45" s="32">
        <f t="shared" si="0"/>
        <v>1.5</v>
      </c>
      <c r="I45" s="32">
        <f t="shared" si="0"/>
        <v>1.5</v>
      </c>
      <c r="J45" s="32">
        <f t="shared" si="0"/>
        <v>1.5</v>
      </c>
      <c r="K45" s="32">
        <f t="shared" si="0"/>
        <v>1.5</v>
      </c>
      <c r="L45" s="32">
        <f t="shared" si="0"/>
        <v>1.5</v>
      </c>
      <c r="M45" s="32">
        <f t="shared" si="0"/>
        <v>1.5</v>
      </c>
      <c r="N45" s="32">
        <f t="shared" si="0"/>
        <v>1.5</v>
      </c>
      <c r="O45" s="32">
        <f t="shared" si="0"/>
        <v>1.5</v>
      </c>
      <c r="P45" s="32">
        <f t="shared" si="0"/>
        <v>1.5</v>
      </c>
      <c r="Q45" s="32">
        <f t="shared" si="0"/>
        <v>1.5</v>
      </c>
      <c r="R45" s="16" t="s">
        <v>76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</row>
    <row r="46" spans="1:34" ht="16" customHeight="1" x14ac:dyDescent="0.2">
      <c r="A46" s="16" t="s">
        <v>77</v>
      </c>
      <c r="B46" s="3"/>
      <c r="C46" s="11"/>
      <c r="D46" s="16" t="s">
        <v>78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</row>
    <row r="47" spans="1:34" ht="16" customHeight="1" x14ac:dyDescent="0.2">
      <c r="A47" s="16" t="s">
        <v>79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</row>
    <row r="48" spans="1:34" ht="16" customHeight="1" x14ac:dyDescent="0.2">
      <c r="A48" s="16" t="s">
        <v>80</v>
      </c>
      <c r="B48" s="3"/>
      <c r="C48" s="3"/>
      <c r="D48" s="16" t="s">
        <v>64</v>
      </c>
      <c r="E48" s="95">
        <f>SUM(F48:Q48)</f>
        <v>6433.1195979999993</v>
      </c>
      <c r="F48" s="95">
        <v>296.11927500000002</v>
      </c>
      <c r="G48" s="95">
        <v>546.85319300000003</v>
      </c>
      <c r="H48" s="95">
        <v>127.854873</v>
      </c>
      <c r="I48" s="95">
        <v>142.88424499999999</v>
      </c>
      <c r="J48" s="95">
        <v>187.18213700000001</v>
      </c>
      <c r="K48" s="95">
        <v>1298.2450369999999</v>
      </c>
      <c r="L48" s="95">
        <v>1092.0679210000001</v>
      </c>
      <c r="M48" s="95">
        <v>346.87643800000001</v>
      </c>
      <c r="N48" s="95">
        <v>739.60811000000001</v>
      </c>
      <c r="O48" s="95">
        <v>551.28017999999997</v>
      </c>
      <c r="P48" s="95">
        <v>138.55156199999999</v>
      </c>
      <c r="Q48" s="95">
        <v>965.59662700000001</v>
      </c>
      <c r="R48" s="96" t="s">
        <v>171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</row>
    <row r="49" spans="1:34" ht="16" customHeight="1" x14ac:dyDescent="0.2">
      <c r="A49" s="2"/>
      <c r="B49" s="2"/>
      <c r="C49" s="19" t="s">
        <v>81</v>
      </c>
      <c r="D49" s="2"/>
      <c r="E49" s="2"/>
      <c r="F49" s="19" t="s">
        <v>22</v>
      </c>
      <c r="G49" s="19" t="s">
        <v>82</v>
      </c>
      <c r="H49" s="19" t="s">
        <v>24</v>
      </c>
      <c r="I49" s="19" t="s">
        <v>25</v>
      </c>
      <c r="J49" s="19" t="s">
        <v>83</v>
      </c>
      <c r="K49" s="19" t="s">
        <v>27</v>
      </c>
      <c r="L49" s="19" t="s">
        <v>28</v>
      </c>
      <c r="M49" s="19" t="s">
        <v>29</v>
      </c>
      <c r="N49" s="19" t="s">
        <v>30</v>
      </c>
      <c r="O49" s="19" t="s">
        <v>31</v>
      </c>
      <c r="P49" s="19" t="s">
        <v>32</v>
      </c>
      <c r="Q49" s="19" t="s">
        <v>33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1:34" ht="18.25" customHeight="1" x14ac:dyDescent="0.25">
      <c r="A50" s="34" t="s">
        <v>84</v>
      </c>
      <c r="B50" s="35" t="s">
        <v>85</v>
      </c>
      <c r="C50" s="6"/>
      <c r="D50" s="6"/>
      <c r="E50" s="6"/>
      <c r="F50" s="6"/>
      <c r="G50" s="6"/>
      <c r="H50" s="6"/>
      <c r="I50" s="6"/>
      <c r="J50" s="36">
        <v>1</v>
      </c>
      <c r="K50" s="37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9"/>
    </row>
    <row r="51" spans="1:34" ht="16" customHeight="1" x14ac:dyDescent="0.2">
      <c r="A51" s="23" t="s">
        <v>86</v>
      </c>
      <c r="B51" s="11"/>
      <c r="C51" s="40">
        <f>B11</f>
        <v>1.75438019516161E-3</v>
      </c>
      <c r="D51" s="23" t="s">
        <v>87</v>
      </c>
      <c r="E51" s="11"/>
      <c r="F51" s="33">
        <f t="shared" ref="F51:Q51" si="1">IF($J$50=0,$C51,F119)</f>
        <v>0</v>
      </c>
      <c r="G51" s="33">
        <f t="shared" si="1"/>
        <v>0</v>
      </c>
      <c r="H51" s="33">
        <f t="shared" si="1"/>
        <v>0</v>
      </c>
      <c r="I51" s="33">
        <f t="shared" si="1"/>
        <v>0</v>
      </c>
      <c r="J51" s="33">
        <f t="shared" si="1"/>
        <v>0</v>
      </c>
      <c r="K51" s="33">
        <f t="shared" si="1"/>
        <v>7.8458281280447004E-2</v>
      </c>
      <c r="L51" s="33">
        <f t="shared" si="1"/>
        <v>0.43852128250463701</v>
      </c>
      <c r="M51" s="33">
        <f t="shared" si="1"/>
        <v>0.27798926381489902</v>
      </c>
      <c r="N51" s="33">
        <f t="shared" si="1"/>
        <v>0.34097373142773602</v>
      </c>
      <c r="O51" s="33">
        <f t="shared" si="1"/>
        <v>6.0898590598525801E-2</v>
      </c>
      <c r="P51" s="33">
        <f t="shared" si="1"/>
        <v>0</v>
      </c>
      <c r="Q51" s="33">
        <f t="shared" si="1"/>
        <v>0.17551222871918001</v>
      </c>
      <c r="R51" s="23" t="s">
        <v>88</v>
      </c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</row>
    <row r="52" spans="1:34" ht="16" customHeight="1" x14ac:dyDescent="0.2">
      <c r="A52" s="16" t="s">
        <v>89</v>
      </c>
      <c r="B52" s="3"/>
      <c r="C52" s="41">
        <f>B12</f>
        <v>2.2592107531775201E-3</v>
      </c>
      <c r="D52" s="16" t="s">
        <v>87</v>
      </c>
      <c r="E52" s="3"/>
      <c r="F52" s="41">
        <f t="shared" ref="F52:Q52" si="2">IF($J$50=0,$C52,F120)</f>
        <v>0.14141261070848801</v>
      </c>
      <c r="G52" s="41">
        <f t="shared" si="2"/>
        <v>0.15910847073502901</v>
      </c>
      <c r="H52" s="41">
        <f t="shared" si="2"/>
        <v>0.161723439076086</v>
      </c>
      <c r="I52" s="41">
        <f t="shared" si="2"/>
        <v>0.1150584430576</v>
      </c>
      <c r="J52" s="41">
        <f t="shared" si="2"/>
        <v>0.13047243886221099</v>
      </c>
      <c r="K52" s="41">
        <f t="shared" si="2"/>
        <v>0.12589302830091501</v>
      </c>
      <c r="L52" s="41">
        <f t="shared" si="2"/>
        <v>0.16887308347048</v>
      </c>
      <c r="M52" s="41">
        <f t="shared" si="2"/>
        <v>0.15859855711634599</v>
      </c>
      <c r="N52" s="41">
        <f t="shared" si="2"/>
        <v>0.198320367510081</v>
      </c>
      <c r="O52" s="41">
        <f t="shared" si="2"/>
        <v>0.13454323082344999</v>
      </c>
      <c r="P52" s="41">
        <f t="shared" si="2"/>
        <v>0.15639150161867499</v>
      </c>
      <c r="Q52" s="41">
        <f t="shared" si="2"/>
        <v>0.17344211485103</v>
      </c>
      <c r="R52" s="16" t="s">
        <v>90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</row>
    <row r="53" spans="1:34" ht="16" customHeight="1" x14ac:dyDescent="0.2">
      <c r="A53" s="16" t="s">
        <v>12</v>
      </c>
      <c r="B53" s="3"/>
      <c r="C53" s="32">
        <f>B13</f>
        <v>2</v>
      </c>
      <c r="D53" s="16" t="s">
        <v>87</v>
      </c>
      <c r="E53" s="3"/>
      <c r="F53" s="32">
        <f t="shared" ref="F53:Q53" si="3">IF($J$50=0,$C53,F121)</f>
        <v>2</v>
      </c>
      <c r="G53" s="32">
        <f t="shared" si="3"/>
        <v>2</v>
      </c>
      <c r="H53" s="32">
        <f t="shared" si="3"/>
        <v>2</v>
      </c>
      <c r="I53" s="32">
        <f t="shared" si="3"/>
        <v>2</v>
      </c>
      <c r="J53" s="32">
        <f t="shared" si="3"/>
        <v>2</v>
      </c>
      <c r="K53" s="32">
        <f t="shared" si="3"/>
        <v>2</v>
      </c>
      <c r="L53" s="32">
        <f t="shared" si="3"/>
        <v>2</v>
      </c>
      <c r="M53" s="32">
        <f t="shared" si="3"/>
        <v>2</v>
      </c>
      <c r="N53" s="32">
        <f t="shared" si="3"/>
        <v>2</v>
      </c>
      <c r="O53" s="32">
        <f t="shared" si="3"/>
        <v>2</v>
      </c>
      <c r="P53" s="32">
        <f t="shared" si="3"/>
        <v>2</v>
      </c>
      <c r="Q53" s="32">
        <f t="shared" si="3"/>
        <v>2</v>
      </c>
      <c r="R53" s="16" t="s">
        <v>90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</row>
    <row r="54" spans="1:34" ht="16" customHeight="1" x14ac:dyDescent="0.2">
      <c r="A54" s="16" t="s">
        <v>56</v>
      </c>
      <c r="B54" s="3"/>
      <c r="C54" s="32">
        <f>B31</f>
        <v>4</v>
      </c>
      <c r="D54" s="16" t="s">
        <v>60</v>
      </c>
      <c r="E54" s="3"/>
      <c r="F54" s="32">
        <f t="shared" ref="F54:Q54" si="4">IF($J$50=0,$C54,F122)</f>
        <v>4</v>
      </c>
      <c r="G54" s="32">
        <f t="shared" si="4"/>
        <v>4</v>
      </c>
      <c r="H54" s="32">
        <f t="shared" si="4"/>
        <v>4</v>
      </c>
      <c r="I54" s="32">
        <f t="shared" si="4"/>
        <v>4</v>
      </c>
      <c r="J54" s="32">
        <f t="shared" si="4"/>
        <v>4</v>
      </c>
      <c r="K54" s="32">
        <f t="shared" si="4"/>
        <v>4</v>
      </c>
      <c r="L54" s="32">
        <f t="shared" si="4"/>
        <v>4</v>
      </c>
      <c r="M54" s="32">
        <f t="shared" si="4"/>
        <v>4</v>
      </c>
      <c r="N54" s="32">
        <f t="shared" si="4"/>
        <v>4</v>
      </c>
      <c r="O54" s="32">
        <f t="shared" si="4"/>
        <v>4</v>
      </c>
      <c r="P54" s="32">
        <f t="shared" si="4"/>
        <v>4</v>
      </c>
      <c r="Q54" s="32">
        <f t="shared" si="4"/>
        <v>4</v>
      </c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</row>
    <row r="55" spans="1:34" ht="16" customHeight="1" x14ac:dyDescent="0.2">
      <c r="A55" s="16" t="s">
        <v>57</v>
      </c>
      <c r="B55" s="3"/>
      <c r="C55" s="32">
        <f>B32</f>
        <v>6</v>
      </c>
      <c r="D55" s="16" t="s">
        <v>60</v>
      </c>
      <c r="E55" s="3"/>
      <c r="F55" s="32">
        <f t="shared" ref="F55:Q55" si="5">IF($J$50=0,$C55,F123)</f>
        <v>6</v>
      </c>
      <c r="G55" s="32">
        <f t="shared" si="5"/>
        <v>6</v>
      </c>
      <c r="H55" s="32">
        <f t="shared" si="5"/>
        <v>6</v>
      </c>
      <c r="I55" s="32">
        <f t="shared" si="5"/>
        <v>6</v>
      </c>
      <c r="J55" s="32">
        <f t="shared" si="5"/>
        <v>6</v>
      </c>
      <c r="K55" s="32">
        <f t="shared" si="5"/>
        <v>6</v>
      </c>
      <c r="L55" s="32">
        <f t="shared" si="5"/>
        <v>6</v>
      </c>
      <c r="M55" s="32">
        <f t="shared" si="5"/>
        <v>6</v>
      </c>
      <c r="N55" s="32">
        <f t="shared" si="5"/>
        <v>6</v>
      </c>
      <c r="O55" s="32">
        <f t="shared" si="5"/>
        <v>6</v>
      </c>
      <c r="P55" s="32">
        <f t="shared" si="5"/>
        <v>6</v>
      </c>
      <c r="Q55" s="32">
        <f t="shared" si="5"/>
        <v>6</v>
      </c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</row>
    <row r="56" spans="1:34" ht="16" customHeight="1" x14ac:dyDescent="0.2">
      <c r="A56" s="16" t="s">
        <v>52</v>
      </c>
      <c r="B56" s="16" t="s">
        <v>91</v>
      </c>
      <c r="C56" s="32">
        <f>B33</f>
        <v>0</v>
      </c>
      <c r="D56" s="16" t="s">
        <v>60</v>
      </c>
      <c r="E56" s="3"/>
      <c r="F56" s="32">
        <f t="shared" ref="F56:Q56" si="6">IF($J$50=0,$C56,F124)</f>
        <v>0</v>
      </c>
      <c r="G56" s="32">
        <f t="shared" si="6"/>
        <v>0</v>
      </c>
      <c r="H56" s="32">
        <f t="shared" si="6"/>
        <v>0</v>
      </c>
      <c r="I56" s="32">
        <f t="shared" si="6"/>
        <v>0</v>
      </c>
      <c r="J56" s="32">
        <f t="shared" si="6"/>
        <v>0</v>
      </c>
      <c r="K56" s="32">
        <f t="shared" si="6"/>
        <v>0</v>
      </c>
      <c r="L56" s="32">
        <f t="shared" si="6"/>
        <v>0</v>
      </c>
      <c r="M56" s="32">
        <f t="shared" si="6"/>
        <v>0</v>
      </c>
      <c r="N56" s="32">
        <f t="shared" si="6"/>
        <v>0</v>
      </c>
      <c r="O56" s="32">
        <f t="shared" si="6"/>
        <v>0</v>
      </c>
      <c r="P56" s="32">
        <f t="shared" si="6"/>
        <v>0</v>
      </c>
      <c r="Q56" s="32">
        <f t="shared" si="6"/>
        <v>0</v>
      </c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</row>
    <row r="57" spans="1:34" ht="18.25" customHeight="1" x14ac:dyDescent="0.25">
      <c r="A57" s="25" t="s">
        <v>92</v>
      </c>
      <c r="B57" s="3"/>
      <c r="C57" s="2"/>
      <c r="D57" s="3"/>
      <c r="E57" s="3"/>
      <c r="F57" s="32">
        <v>1259.2274620271801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</row>
    <row r="58" spans="1:34" ht="16" customHeight="1" x14ac:dyDescent="0.2">
      <c r="A58" s="16" t="s">
        <v>93</v>
      </c>
      <c r="B58" s="30"/>
      <c r="C58" s="24">
        <v>1.26</v>
      </c>
      <c r="D58" s="31" t="s">
        <v>94</v>
      </c>
      <c r="E58" s="3"/>
      <c r="F58" s="42">
        <f t="shared" ref="F58:Q58" si="7">$C$58*F59</f>
        <v>1.1340000000000001</v>
      </c>
      <c r="G58" s="42">
        <f t="shared" si="7"/>
        <v>1.7639999999999998</v>
      </c>
      <c r="H58" s="42">
        <f t="shared" si="7"/>
        <v>1.7639999999999998</v>
      </c>
      <c r="I58" s="42">
        <f t="shared" si="7"/>
        <v>0.75600000000000001</v>
      </c>
      <c r="J58" s="42">
        <f t="shared" si="7"/>
        <v>0.75600000000000001</v>
      </c>
      <c r="K58" s="42">
        <f t="shared" si="7"/>
        <v>0.8819999999999999</v>
      </c>
      <c r="L58" s="42">
        <f t="shared" si="7"/>
        <v>1.3860000000000001</v>
      </c>
      <c r="M58" s="42">
        <f t="shared" si="7"/>
        <v>1.26</v>
      </c>
      <c r="N58" s="42">
        <f t="shared" si="7"/>
        <v>1.3860000000000001</v>
      </c>
      <c r="O58" s="42">
        <f t="shared" si="7"/>
        <v>1.6380000000000001</v>
      </c>
      <c r="P58" s="42">
        <f t="shared" si="7"/>
        <v>1.3860000000000001</v>
      </c>
      <c r="Q58" s="42">
        <f t="shared" si="7"/>
        <v>1.512</v>
      </c>
      <c r="R58" s="16" t="s">
        <v>95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</row>
    <row r="59" spans="1:34" ht="16" customHeight="1" x14ac:dyDescent="0.2">
      <c r="A59" s="16" t="s">
        <v>96</v>
      </c>
      <c r="B59" s="30"/>
      <c r="C59" s="6"/>
      <c r="D59" s="31" t="s">
        <v>94</v>
      </c>
      <c r="E59" s="30"/>
      <c r="F59" s="43">
        <v>0.9</v>
      </c>
      <c r="G59" s="43">
        <v>1.4</v>
      </c>
      <c r="H59" s="43">
        <v>1.4</v>
      </c>
      <c r="I59" s="43">
        <v>0.6</v>
      </c>
      <c r="J59" s="43">
        <v>0.6</v>
      </c>
      <c r="K59" s="43">
        <v>0.7</v>
      </c>
      <c r="L59" s="43">
        <v>1.1000000000000001</v>
      </c>
      <c r="M59" s="43">
        <v>1</v>
      </c>
      <c r="N59" s="43">
        <v>1.1000000000000001</v>
      </c>
      <c r="O59" s="43">
        <v>1.3</v>
      </c>
      <c r="P59" s="43">
        <v>1.1000000000000001</v>
      </c>
      <c r="Q59" s="43">
        <v>1.2</v>
      </c>
      <c r="R59" s="7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</row>
    <row r="60" spans="1:34" ht="16" customHeight="1" x14ac:dyDescent="0.2">
      <c r="A60" s="16" t="s">
        <v>97</v>
      </c>
      <c r="B60" s="30"/>
      <c r="C60" s="20">
        <v>0.1</v>
      </c>
      <c r="D60" s="31" t="s">
        <v>60</v>
      </c>
      <c r="E60" s="3"/>
      <c r="F60" s="33">
        <f t="shared" ref="F60:Q60" si="8">$C$60</f>
        <v>0.1</v>
      </c>
      <c r="G60" s="33">
        <f t="shared" si="8"/>
        <v>0.1</v>
      </c>
      <c r="H60" s="33">
        <f t="shared" si="8"/>
        <v>0.1</v>
      </c>
      <c r="I60" s="33">
        <f t="shared" si="8"/>
        <v>0.1</v>
      </c>
      <c r="J60" s="33">
        <f t="shared" si="8"/>
        <v>0.1</v>
      </c>
      <c r="K60" s="33">
        <f t="shared" si="8"/>
        <v>0.1</v>
      </c>
      <c r="L60" s="33">
        <f t="shared" si="8"/>
        <v>0.1</v>
      </c>
      <c r="M60" s="33">
        <f t="shared" si="8"/>
        <v>0.1</v>
      </c>
      <c r="N60" s="33">
        <f t="shared" si="8"/>
        <v>0.1</v>
      </c>
      <c r="O60" s="33">
        <f t="shared" si="8"/>
        <v>0.1</v>
      </c>
      <c r="P60" s="33">
        <f t="shared" si="8"/>
        <v>0.1</v>
      </c>
      <c r="Q60" s="33">
        <f t="shared" si="8"/>
        <v>0.1</v>
      </c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</row>
    <row r="61" spans="1:34" ht="16" customHeight="1" x14ac:dyDescent="0.2">
      <c r="A61" s="16" t="s">
        <v>98</v>
      </c>
      <c r="B61" s="30"/>
      <c r="C61" s="20">
        <v>0.05</v>
      </c>
      <c r="D61" s="31" t="s">
        <v>60</v>
      </c>
      <c r="E61" s="3"/>
      <c r="F61" s="32">
        <f t="shared" ref="F61:Q61" si="9">$C$61</f>
        <v>0.05</v>
      </c>
      <c r="G61" s="32">
        <f t="shared" si="9"/>
        <v>0.05</v>
      </c>
      <c r="H61" s="32">
        <f t="shared" si="9"/>
        <v>0.05</v>
      </c>
      <c r="I61" s="32">
        <f t="shared" si="9"/>
        <v>0.05</v>
      </c>
      <c r="J61" s="32">
        <f t="shared" si="9"/>
        <v>0.05</v>
      </c>
      <c r="K61" s="32">
        <f t="shared" si="9"/>
        <v>0.05</v>
      </c>
      <c r="L61" s="32">
        <f t="shared" si="9"/>
        <v>0.05</v>
      </c>
      <c r="M61" s="32">
        <f t="shared" si="9"/>
        <v>0.05</v>
      </c>
      <c r="N61" s="32">
        <f t="shared" si="9"/>
        <v>0.05</v>
      </c>
      <c r="O61" s="32">
        <f t="shared" si="9"/>
        <v>0.05</v>
      </c>
      <c r="P61" s="32">
        <f t="shared" si="9"/>
        <v>0.05</v>
      </c>
      <c r="Q61" s="32">
        <f t="shared" si="9"/>
        <v>0.05</v>
      </c>
      <c r="R61" s="16" t="s">
        <v>95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</row>
    <row r="62" spans="1:34" ht="16" customHeight="1" x14ac:dyDescent="0.2">
      <c r="A62" s="3"/>
      <c r="B62" s="3"/>
      <c r="C62" s="44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</row>
    <row r="63" spans="1:34" ht="16" customHeight="1" x14ac:dyDescent="0.2">
      <c r="A63" s="16" t="s">
        <v>15</v>
      </c>
      <c r="B63" s="30"/>
      <c r="C63" s="20">
        <v>2.8</v>
      </c>
      <c r="D63" s="31" t="s">
        <v>99</v>
      </c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16" t="s">
        <v>95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</row>
    <row r="64" spans="1:34" ht="16" customHeight="1" x14ac:dyDescent="0.2">
      <c r="A64" s="16" t="s">
        <v>100</v>
      </c>
      <c r="B64" s="3"/>
      <c r="C64" s="45">
        <f>B16</f>
        <v>2250</v>
      </c>
      <c r="D64" s="16" t="s">
        <v>60</v>
      </c>
      <c r="E64" s="3"/>
      <c r="F64" s="46">
        <f t="shared" ref="F64:Q64" si="10">$C64</f>
        <v>2250</v>
      </c>
      <c r="G64" s="46">
        <f t="shared" si="10"/>
        <v>2250</v>
      </c>
      <c r="H64" s="46">
        <f t="shared" si="10"/>
        <v>2250</v>
      </c>
      <c r="I64" s="46">
        <f t="shared" si="10"/>
        <v>2250</v>
      </c>
      <c r="J64" s="46">
        <f t="shared" si="10"/>
        <v>2250</v>
      </c>
      <c r="K64" s="46">
        <f t="shared" si="10"/>
        <v>2250</v>
      </c>
      <c r="L64" s="46">
        <f t="shared" si="10"/>
        <v>2250</v>
      </c>
      <c r="M64" s="46">
        <f t="shared" si="10"/>
        <v>2250</v>
      </c>
      <c r="N64" s="46">
        <f t="shared" si="10"/>
        <v>2250</v>
      </c>
      <c r="O64" s="46">
        <f t="shared" si="10"/>
        <v>2250</v>
      </c>
      <c r="P64" s="46">
        <f t="shared" si="10"/>
        <v>2250</v>
      </c>
      <c r="Q64" s="46">
        <f t="shared" si="10"/>
        <v>2250</v>
      </c>
      <c r="R64" s="16" t="s">
        <v>101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</row>
    <row r="65" spans="1:34" ht="16" customHeight="1" x14ac:dyDescent="0.2">
      <c r="A65" s="16" t="s">
        <v>102</v>
      </c>
      <c r="B65" s="30"/>
      <c r="C65" s="20">
        <v>1</v>
      </c>
      <c r="D65" s="31" t="s">
        <v>60</v>
      </c>
      <c r="E65" s="30"/>
      <c r="F65" s="20">
        <v>1</v>
      </c>
      <c r="G65" s="20">
        <v>1</v>
      </c>
      <c r="H65" s="20">
        <v>1</v>
      </c>
      <c r="I65" s="20">
        <v>1</v>
      </c>
      <c r="J65" s="20">
        <v>1</v>
      </c>
      <c r="K65" s="20">
        <v>1</v>
      </c>
      <c r="L65" s="20">
        <v>1</v>
      </c>
      <c r="M65" s="20">
        <v>1</v>
      </c>
      <c r="N65" s="20">
        <v>1</v>
      </c>
      <c r="O65" s="20">
        <v>1</v>
      </c>
      <c r="P65" s="20">
        <v>1</v>
      </c>
      <c r="Q65" s="20">
        <v>1</v>
      </c>
      <c r="R65" s="31" t="s">
        <v>103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</row>
    <row r="66" spans="1:34" ht="18.25" customHeight="1" x14ac:dyDescent="0.25">
      <c r="A66" s="25" t="s">
        <v>104</v>
      </c>
      <c r="B66" s="3"/>
      <c r="C66" s="44"/>
      <c r="D66" s="3"/>
      <c r="E66" s="3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</row>
    <row r="67" spans="1:34" ht="16" customHeight="1" x14ac:dyDescent="0.2">
      <c r="A67" s="16" t="s">
        <v>105</v>
      </c>
      <c r="B67" s="30"/>
      <c r="C67" s="20">
        <v>7957.7</v>
      </c>
      <c r="D67" s="31" t="s">
        <v>64</v>
      </c>
      <c r="E67" s="32">
        <f>SUM(F67:Q67)</f>
        <v>34.834309999999995</v>
      </c>
      <c r="F67" s="94">
        <v>6.3821339999999998</v>
      </c>
      <c r="G67" s="94">
        <v>4.8518169999999996</v>
      </c>
      <c r="H67" s="94">
        <v>1.3305560000000001</v>
      </c>
      <c r="I67" s="94">
        <v>1.7656149999999999</v>
      </c>
      <c r="J67" s="94">
        <v>1.169656</v>
      </c>
      <c r="K67" s="94">
        <v>7.1383809999999999</v>
      </c>
      <c r="L67" s="94">
        <v>2.035355</v>
      </c>
      <c r="M67" s="94">
        <v>1.605064</v>
      </c>
      <c r="N67" s="94">
        <v>1.8292930000000001</v>
      </c>
      <c r="O67" s="94">
        <v>2.4175610000000001</v>
      </c>
      <c r="P67" s="94">
        <v>2.0434480000000002</v>
      </c>
      <c r="Q67" s="94">
        <v>2.2654299999999998</v>
      </c>
      <c r="R67" s="97" t="s">
        <v>172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</row>
    <row r="68" spans="1:34" ht="16" customHeight="1" x14ac:dyDescent="0.2">
      <c r="A68" s="16" t="s">
        <v>106</v>
      </c>
      <c r="B68" s="30"/>
      <c r="C68" s="20">
        <v>5.0000000000000001E-3</v>
      </c>
      <c r="D68" s="31" t="s">
        <v>64</v>
      </c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16" t="s">
        <v>107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</row>
    <row r="69" spans="1:34" ht="16" customHeight="1" x14ac:dyDescent="0.2">
      <c r="A69" s="16" t="s">
        <v>108</v>
      </c>
      <c r="B69" s="3"/>
      <c r="C69" s="44"/>
      <c r="D69" s="16" t="s">
        <v>64</v>
      </c>
      <c r="E69" s="3"/>
      <c r="F69" s="42">
        <f t="shared" ref="F69:Q69" si="11">F67/F37</f>
        <v>0.49915586954610086</v>
      </c>
      <c r="G69" s="42">
        <f t="shared" si="11"/>
        <v>0.33423712378467751</v>
      </c>
      <c r="H69" s="42">
        <f t="shared" si="11"/>
        <v>0.34378771009856202</v>
      </c>
      <c r="I69" s="42">
        <f t="shared" si="11"/>
        <v>0.87486405471899931</v>
      </c>
      <c r="J69" s="42">
        <f t="shared" si="11"/>
        <v>0.79390589241543041</v>
      </c>
      <c r="K69" s="42">
        <f t="shared" si="11"/>
        <v>0.95422474188572937</v>
      </c>
      <c r="L69" s="42">
        <f t="shared" si="11"/>
        <v>0.63101215676723588</v>
      </c>
      <c r="M69" s="42">
        <f>M67/M37</f>
        <v>0.43130207742973797</v>
      </c>
      <c r="N69" s="42">
        <f t="shared" si="11"/>
        <v>1.1423417815406254</v>
      </c>
      <c r="O69" s="42">
        <f t="shared" si="11"/>
        <v>0.44827360463240717</v>
      </c>
      <c r="P69" s="42">
        <f t="shared" si="11"/>
        <v>0.49301828530666197</v>
      </c>
      <c r="Q69" s="42">
        <f t="shared" si="11"/>
        <v>0.55282364291006292</v>
      </c>
      <c r="R69" s="16" t="s">
        <v>109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</row>
    <row r="70" spans="1:34" ht="16" customHeight="1" x14ac:dyDescent="0.2">
      <c r="A70" s="16" t="s">
        <v>110</v>
      </c>
      <c r="B70" s="30"/>
      <c r="C70" s="24">
        <f>SUM(F70:Q70)</f>
        <v>1.5999999999999999</v>
      </c>
      <c r="D70" s="31" t="s">
        <v>64</v>
      </c>
      <c r="E70" s="30"/>
      <c r="F70" s="20">
        <v>0</v>
      </c>
      <c r="G70" s="20">
        <v>0</v>
      </c>
      <c r="H70" s="20">
        <v>0</v>
      </c>
      <c r="I70" s="20">
        <v>0</v>
      </c>
      <c r="J70" s="20">
        <v>0</v>
      </c>
      <c r="K70" s="20">
        <v>0</v>
      </c>
      <c r="L70" s="20">
        <v>0</v>
      </c>
      <c r="M70" s="20">
        <v>0</v>
      </c>
      <c r="N70" s="20">
        <v>0.3</v>
      </c>
      <c r="O70" s="20">
        <v>0.6</v>
      </c>
      <c r="P70" s="20">
        <v>0</v>
      </c>
      <c r="Q70" s="20">
        <v>0.7</v>
      </c>
      <c r="R70" s="31" t="s">
        <v>111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</row>
    <row r="71" spans="1:34" ht="16" customHeight="1" x14ac:dyDescent="0.2">
      <c r="A71" s="16" t="s">
        <v>112</v>
      </c>
      <c r="B71" s="30"/>
      <c r="C71" s="20">
        <v>0.2</v>
      </c>
      <c r="D71" s="31" t="s">
        <v>60</v>
      </c>
      <c r="E71" s="3"/>
      <c r="F71" s="33">
        <f t="shared" ref="F71:Q71" si="12">$C$71</f>
        <v>0.2</v>
      </c>
      <c r="G71" s="33">
        <f t="shared" si="12"/>
        <v>0.2</v>
      </c>
      <c r="H71" s="33">
        <f t="shared" si="12"/>
        <v>0.2</v>
      </c>
      <c r="I71" s="33">
        <f t="shared" si="12"/>
        <v>0.2</v>
      </c>
      <c r="J71" s="33">
        <f t="shared" si="12"/>
        <v>0.2</v>
      </c>
      <c r="K71" s="33">
        <f t="shared" si="12"/>
        <v>0.2</v>
      </c>
      <c r="L71" s="33">
        <f t="shared" si="12"/>
        <v>0.2</v>
      </c>
      <c r="M71" s="33">
        <f t="shared" si="12"/>
        <v>0.2</v>
      </c>
      <c r="N71" s="33">
        <f t="shared" si="12"/>
        <v>0.2</v>
      </c>
      <c r="O71" s="33">
        <f t="shared" si="12"/>
        <v>0.2</v>
      </c>
      <c r="P71" s="33">
        <f t="shared" si="12"/>
        <v>0.2</v>
      </c>
      <c r="Q71" s="33">
        <f t="shared" si="12"/>
        <v>0.2</v>
      </c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</row>
    <row r="72" spans="1:34" ht="16" customHeight="1" x14ac:dyDescent="0.2">
      <c r="A72" s="16" t="s">
        <v>113</v>
      </c>
      <c r="B72" s="3"/>
      <c r="C72" s="11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</row>
    <row r="73" spans="1:34" ht="16" customHeight="1" x14ac:dyDescent="0.2">
      <c r="A73" s="16" t="s">
        <v>18</v>
      </c>
      <c r="B73" s="47">
        <f>B17</f>
        <v>6000</v>
      </c>
      <c r="C73" s="3"/>
      <c r="D73" s="16" t="s">
        <v>64</v>
      </c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16" t="s">
        <v>114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</row>
    <row r="74" spans="1:34" ht="18.25" customHeight="1" x14ac:dyDescent="0.25">
      <c r="A74" s="25" t="s">
        <v>115</v>
      </c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</row>
    <row r="75" spans="1:34" ht="16" customHeight="1" x14ac:dyDescent="0.2">
      <c r="A75" s="14" t="s">
        <v>116</v>
      </c>
      <c r="B75" s="20">
        <v>787</v>
      </c>
      <c r="C75" s="7"/>
      <c r="D75" s="16" t="s">
        <v>117</v>
      </c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16" t="s">
        <v>61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</row>
    <row r="76" spans="1:34" ht="16" customHeight="1" x14ac:dyDescent="0.2">
      <c r="A76" s="14" t="s">
        <v>118</v>
      </c>
      <c r="B76" s="20">
        <v>829</v>
      </c>
      <c r="C76" s="7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</row>
    <row r="77" spans="1:34" ht="16" customHeight="1" x14ac:dyDescent="0.2">
      <c r="A77" s="14" t="s">
        <v>119</v>
      </c>
      <c r="B77" s="20">
        <v>1600</v>
      </c>
      <c r="C77" s="7"/>
      <c r="D77" s="16" t="s">
        <v>120</v>
      </c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16" t="s">
        <v>121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</row>
    <row r="78" spans="1:34" ht="16" customHeight="1" x14ac:dyDescent="0.2">
      <c r="A78" s="14" t="s">
        <v>122</v>
      </c>
      <c r="B78" s="20">
        <v>10010</v>
      </c>
      <c r="C78" s="7"/>
      <c r="D78" s="16" t="s">
        <v>120</v>
      </c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16" t="s">
        <v>121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</row>
    <row r="79" spans="1:34" ht="16" customHeight="1" x14ac:dyDescent="0.2">
      <c r="A79" s="16" t="s">
        <v>123</v>
      </c>
      <c r="B79" s="44"/>
      <c r="C79" s="3"/>
      <c r="D79" s="3"/>
      <c r="E79" s="3"/>
      <c r="F79" s="2"/>
      <c r="G79" s="2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</row>
    <row r="80" spans="1:34" ht="16" customHeight="1" x14ac:dyDescent="0.2">
      <c r="A80" s="14" t="s">
        <v>124</v>
      </c>
      <c r="B80" s="48">
        <f>100-B82</f>
        <v>88</v>
      </c>
      <c r="C80" s="7"/>
      <c r="D80" s="16" t="s">
        <v>69</v>
      </c>
      <c r="E80" s="30"/>
      <c r="F80" s="37"/>
      <c r="G80" s="37"/>
      <c r="H80" s="7"/>
      <c r="I80" s="2"/>
      <c r="J80" s="3"/>
      <c r="K80" s="3"/>
      <c r="L80" s="3"/>
      <c r="M80" s="3"/>
      <c r="N80" s="3"/>
      <c r="O80" s="3"/>
      <c r="P80" s="3"/>
      <c r="Q80" s="3"/>
      <c r="R80" s="16" t="s">
        <v>125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</row>
    <row r="81" spans="1:34" ht="16" customHeight="1" x14ac:dyDescent="0.2">
      <c r="A81" s="14" t="s">
        <v>126</v>
      </c>
      <c r="B81" s="48">
        <f>B87*B82/B88</f>
        <v>4.7039999999999997</v>
      </c>
      <c r="C81" s="7"/>
      <c r="D81" s="16" t="s">
        <v>69</v>
      </c>
      <c r="E81" s="30"/>
      <c r="F81" s="37"/>
      <c r="G81" s="49">
        <v>2105</v>
      </c>
      <c r="H81" s="50">
        <v>265.93409010249002</v>
      </c>
      <c r="I81" s="37">
        <v>349.736819201157</v>
      </c>
      <c r="J81" s="51">
        <f>LN(H81/I81)</f>
        <v>-0.27393242998217188</v>
      </c>
      <c r="K81" s="3"/>
      <c r="L81" s="3"/>
      <c r="M81" s="3"/>
      <c r="N81" s="3"/>
      <c r="O81" s="3"/>
      <c r="P81" s="3"/>
      <c r="Q81" s="3"/>
      <c r="R81" s="16" t="s">
        <v>125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</row>
    <row r="82" spans="1:34" ht="16" customHeight="1" x14ac:dyDescent="0.2">
      <c r="A82" s="14" t="s">
        <v>127</v>
      </c>
      <c r="B82" s="52">
        <f>B28</f>
        <v>12</v>
      </c>
      <c r="C82" s="7"/>
      <c r="D82" s="16" t="s">
        <v>128</v>
      </c>
      <c r="E82" s="30"/>
      <c r="F82" s="37"/>
      <c r="G82" s="53">
        <v>2305</v>
      </c>
      <c r="H82" s="50">
        <v>1094.43875962776</v>
      </c>
      <c r="I82" s="37">
        <v>1434.2119110086901</v>
      </c>
      <c r="J82" s="51">
        <f>LN(H82/I82)</f>
        <v>-0.27037382383075487</v>
      </c>
      <c r="K82" s="3"/>
      <c r="L82" s="3"/>
      <c r="M82" s="3"/>
      <c r="N82" s="3"/>
      <c r="O82" s="3"/>
      <c r="P82" s="3"/>
      <c r="Q82" s="3"/>
      <c r="R82" s="16" t="s">
        <v>125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</row>
    <row r="83" spans="1:34" ht="16" customHeight="1" x14ac:dyDescent="0.2">
      <c r="A83" s="14" t="s">
        <v>129</v>
      </c>
      <c r="B83" s="48">
        <f>100-B81-B85</f>
        <v>94.796000000000006</v>
      </c>
      <c r="C83" s="7"/>
      <c r="D83" s="16" t="s">
        <v>69</v>
      </c>
      <c r="E83" s="3"/>
      <c r="F83" s="11"/>
      <c r="G83" s="32">
        <v>2505</v>
      </c>
      <c r="H83" s="32">
        <v>2115.7281553443199</v>
      </c>
      <c r="I83" s="33">
        <v>3204.2619042442898</v>
      </c>
      <c r="J83" s="54">
        <f>LN(H83/I83)</f>
        <v>-0.41508273402941726</v>
      </c>
      <c r="K83" s="3"/>
      <c r="L83" s="3"/>
      <c r="M83" s="3"/>
      <c r="N83" s="3"/>
      <c r="O83" s="3"/>
      <c r="P83" s="3"/>
      <c r="Q83" s="3"/>
      <c r="R83" s="16" t="s">
        <v>125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</row>
    <row r="84" spans="1:34" ht="16" customHeight="1" x14ac:dyDescent="0.2">
      <c r="A84" s="14" t="s">
        <v>130</v>
      </c>
      <c r="B84" s="48">
        <f>B85*B88/B89</f>
        <v>7.4999999999999997E-2</v>
      </c>
      <c r="C84" s="7"/>
      <c r="D84" s="16" t="s">
        <v>69</v>
      </c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16" t="s">
        <v>125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</row>
    <row r="85" spans="1:34" ht="16" customHeight="1" x14ac:dyDescent="0.2">
      <c r="A85" s="14" t="s">
        <v>131</v>
      </c>
      <c r="B85" s="52">
        <v>0.5</v>
      </c>
      <c r="C85" s="7"/>
      <c r="D85" s="16" t="s">
        <v>66</v>
      </c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16" t="s">
        <v>125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</row>
    <row r="86" spans="1:34" ht="16" customHeight="1" x14ac:dyDescent="0.2">
      <c r="A86" s="14" t="s">
        <v>132</v>
      </c>
      <c r="B86" s="48">
        <f>100-B84</f>
        <v>99.924999999999997</v>
      </c>
      <c r="C86" s="7"/>
      <c r="D86" s="16" t="s">
        <v>69</v>
      </c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16" t="s">
        <v>125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</row>
    <row r="87" spans="1:34" ht="16" customHeight="1" x14ac:dyDescent="0.2">
      <c r="A87" s="55" t="s">
        <v>133</v>
      </c>
      <c r="B87" s="20">
        <v>588</v>
      </c>
      <c r="C87" s="7"/>
      <c r="D87" s="16" t="s">
        <v>69</v>
      </c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</row>
    <row r="88" spans="1:34" ht="16" customHeight="1" x14ac:dyDescent="0.2">
      <c r="A88" s="55" t="s">
        <v>134</v>
      </c>
      <c r="B88" s="20">
        <v>1500</v>
      </c>
      <c r="C88" s="7"/>
      <c r="D88" s="16" t="s">
        <v>69</v>
      </c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</row>
    <row r="89" spans="1:34" ht="16" customHeight="1" x14ac:dyDescent="0.2">
      <c r="A89" s="55" t="s">
        <v>135</v>
      </c>
      <c r="B89" s="20">
        <v>10000</v>
      </c>
      <c r="C89" s="7"/>
      <c r="D89" s="16" t="s">
        <v>69</v>
      </c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</row>
    <row r="90" spans="1:34" ht="18.25" customHeight="1" x14ac:dyDescent="0.25">
      <c r="A90" s="25" t="s">
        <v>136</v>
      </c>
      <c r="B90" s="44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</row>
    <row r="91" spans="1:34" ht="16" customHeight="1" x14ac:dyDescent="0.2">
      <c r="A91" s="14" t="s">
        <v>137</v>
      </c>
      <c r="B91" s="20">
        <v>-0.06</v>
      </c>
      <c r="C91" s="7"/>
      <c r="D91" s="16" t="s">
        <v>117</v>
      </c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16" t="s">
        <v>61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</row>
    <row r="92" spans="1:34" ht="16" customHeight="1" x14ac:dyDescent="0.2">
      <c r="A92" s="14" t="s">
        <v>138</v>
      </c>
      <c r="B92" s="20">
        <v>0.3</v>
      </c>
      <c r="C92" s="7"/>
      <c r="D92" s="16" t="s">
        <v>117</v>
      </c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16" t="s">
        <v>139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</row>
    <row r="93" spans="1:34" ht="16" customHeight="1" x14ac:dyDescent="0.2">
      <c r="A93" s="14" t="s">
        <v>140</v>
      </c>
      <c r="B93" s="20">
        <v>0.83</v>
      </c>
      <c r="C93" s="7"/>
      <c r="D93" s="16" t="s">
        <v>64</v>
      </c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16" t="s">
        <v>61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</row>
    <row r="94" spans="1:34" ht="16" customHeight="1" x14ac:dyDescent="0.2">
      <c r="A94" s="14" t="s">
        <v>141</v>
      </c>
      <c r="B94" s="20">
        <v>0.98</v>
      </c>
      <c r="C94" s="7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</row>
    <row r="95" spans="1:34" ht="16" customHeight="1" x14ac:dyDescent="0.2">
      <c r="A95" s="14" t="s">
        <v>142</v>
      </c>
      <c r="B95" s="20">
        <v>6.7999999999999996E-3</v>
      </c>
      <c r="C95" s="7"/>
      <c r="D95" s="16" t="s">
        <v>66</v>
      </c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16" t="s">
        <v>61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</row>
    <row r="96" spans="1:34" ht="16" customHeight="1" x14ac:dyDescent="0.2">
      <c r="A96" s="14" t="s">
        <v>143</v>
      </c>
      <c r="B96" s="20">
        <v>0.20799999999999999</v>
      </c>
      <c r="C96" s="7"/>
      <c r="D96" s="16" t="s">
        <v>144</v>
      </c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16" t="s">
        <v>125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</row>
    <row r="97" spans="1:34" ht="16" customHeight="1" x14ac:dyDescent="0.2">
      <c r="A97" s="14" t="s">
        <v>20</v>
      </c>
      <c r="B97" s="56">
        <f>B18</f>
        <v>3.2</v>
      </c>
      <c r="C97" s="7"/>
      <c r="D97" s="16" t="s">
        <v>145</v>
      </c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16" t="s">
        <v>125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</row>
    <row r="98" spans="1:34" ht="16" customHeight="1" x14ac:dyDescent="0.2">
      <c r="A98" s="14" t="s">
        <v>146</v>
      </c>
      <c r="B98" s="20">
        <v>3.8</v>
      </c>
      <c r="C98" s="7"/>
      <c r="D98" s="16" t="s">
        <v>147</v>
      </c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16" t="s">
        <v>125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</row>
    <row r="99" spans="1:34" ht="16" customHeight="1" x14ac:dyDescent="0.2">
      <c r="A99" s="14" t="s">
        <v>148</v>
      </c>
      <c r="B99" s="20">
        <v>0.31</v>
      </c>
      <c r="C99" s="7"/>
      <c r="D99" s="16" t="s">
        <v>66</v>
      </c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16" t="s">
        <v>125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</row>
    <row r="100" spans="1:34" ht="16" customHeight="1" x14ac:dyDescent="0.2">
      <c r="A100" s="14" t="s">
        <v>149</v>
      </c>
      <c r="B100" s="20">
        <v>0.05</v>
      </c>
      <c r="C100" s="7"/>
      <c r="D100" s="16" t="s">
        <v>66</v>
      </c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16" t="s">
        <v>125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</row>
    <row r="101" spans="1:34" ht="16" customHeight="1" x14ac:dyDescent="0.2">
      <c r="A101" s="57" t="s">
        <v>150</v>
      </c>
      <c r="B101" s="44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</row>
    <row r="102" spans="1:34" ht="72" customHeight="1" x14ac:dyDescent="0.2">
      <c r="A102" s="58" t="s">
        <v>151</v>
      </c>
      <c r="B102" s="59">
        <v>100</v>
      </c>
      <c r="C102" s="7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</row>
    <row r="103" spans="1:34" ht="57.5" customHeight="1" x14ac:dyDescent="0.2">
      <c r="A103" s="58" t="s">
        <v>152</v>
      </c>
      <c r="B103" s="59">
        <v>12</v>
      </c>
      <c r="C103" s="7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</row>
    <row r="104" spans="1:34" ht="16" customHeight="1" x14ac:dyDescent="0.2">
      <c r="A104" s="60" t="s">
        <v>153</v>
      </c>
      <c r="B104" s="44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</row>
    <row r="105" spans="1:34" ht="16" customHeight="1" x14ac:dyDescent="0.2">
      <c r="A105" s="14" t="s">
        <v>154</v>
      </c>
      <c r="B105" s="20">
        <v>0.5</v>
      </c>
      <c r="C105" s="7"/>
      <c r="D105" s="16" t="s">
        <v>155</v>
      </c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</row>
    <row r="106" spans="1:34" ht="16" customHeight="1" x14ac:dyDescent="0.2">
      <c r="A106" s="3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</row>
    <row r="107" spans="1:34" ht="16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1:34" ht="15.25" customHeight="1" x14ac:dyDescent="0.2">
      <c r="A108" s="61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9"/>
    </row>
    <row r="109" spans="1:34" ht="16" customHeight="1" x14ac:dyDescent="0.2">
      <c r="A109" s="62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9"/>
    </row>
    <row r="110" spans="1:34" ht="16" customHeight="1" x14ac:dyDescent="0.2">
      <c r="A110" s="62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9"/>
    </row>
    <row r="111" spans="1:34" ht="16" customHeight="1" x14ac:dyDescent="0.2">
      <c r="A111" s="62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9"/>
    </row>
    <row r="112" spans="1:34" ht="16" customHeight="1" x14ac:dyDescent="0.2">
      <c r="A112" s="62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9"/>
    </row>
    <row r="113" spans="1:34" ht="16" customHeight="1" x14ac:dyDescent="0.2">
      <c r="A113" s="62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9"/>
    </row>
    <row r="114" spans="1:34" ht="16" customHeight="1" x14ac:dyDescent="0.2">
      <c r="A114" s="62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9"/>
    </row>
    <row r="115" spans="1:34" ht="16" customHeight="1" x14ac:dyDescent="0.2">
      <c r="A115" s="11"/>
      <c r="B115" s="44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</row>
    <row r="116" spans="1:34" ht="18.25" customHeight="1" x14ac:dyDescent="0.25">
      <c r="A116" s="63" t="s">
        <v>156</v>
      </c>
      <c r="B116" s="64">
        <v>1</v>
      </c>
      <c r="C116" s="7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</row>
    <row r="117" spans="1:34" ht="16" customHeight="1" x14ac:dyDescent="0.2">
      <c r="A117" s="3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</row>
    <row r="118" spans="1:34" ht="18.25" customHeight="1" x14ac:dyDescent="0.25">
      <c r="A118" s="25" t="s">
        <v>84</v>
      </c>
      <c r="B118" s="3"/>
      <c r="C118" s="3"/>
      <c r="D118" s="3"/>
      <c r="E118" s="3"/>
      <c r="F118" s="16" t="s">
        <v>22</v>
      </c>
      <c r="G118" s="16" t="s">
        <v>82</v>
      </c>
      <c r="H118" s="16" t="s">
        <v>24</v>
      </c>
      <c r="I118" s="16" t="s">
        <v>25</v>
      </c>
      <c r="J118" s="16" t="s">
        <v>83</v>
      </c>
      <c r="K118" s="16" t="s">
        <v>27</v>
      </c>
      <c r="L118" s="16" t="s">
        <v>28</v>
      </c>
      <c r="M118" s="16" t="s">
        <v>29</v>
      </c>
      <c r="N118" s="16" t="s">
        <v>30</v>
      </c>
      <c r="O118" s="16" t="s">
        <v>31</v>
      </c>
      <c r="P118" s="16" t="s">
        <v>32</v>
      </c>
      <c r="Q118" s="16" t="s">
        <v>33</v>
      </c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</row>
    <row r="119" spans="1:34" ht="16" customHeight="1" x14ac:dyDescent="0.2">
      <c r="A119" s="16" t="s">
        <v>86</v>
      </c>
      <c r="B119" s="3"/>
      <c r="C119" s="3"/>
      <c r="D119" s="3"/>
      <c r="E119" s="3"/>
      <c r="F119" s="32">
        <f t="shared" ref="F119:Q120" si="13">B146</f>
        <v>0</v>
      </c>
      <c r="G119" s="32">
        <f t="shared" si="13"/>
        <v>0</v>
      </c>
      <c r="H119" s="32">
        <f t="shared" si="13"/>
        <v>0</v>
      </c>
      <c r="I119" s="32">
        <f t="shared" si="13"/>
        <v>0</v>
      </c>
      <c r="J119" s="32">
        <f t="shared" si="13"/>
        <v>0</v>
      </c>
      <c r="K119" s="32">
        <f t="shared" si="13"/>
        <v>7.8458281280447004E-2</v>
      </c>
      <c r="L119" s="32">
        <f t="shared" si="13"/>
        <v>0.43852128250463701</v>
      </c>
      <c r="M119" s="32">
        <f t="shared" si="13"/>
        <v>0.27798926381489902</v>
      </c>
      <c r="N119" s="32">
        <f t="shared" si="13"/>
        <v>0.34097373142773602</v>
      </c>
      <c r="O119" s="32">
        <f t="shared" si="13"/>
        <v>6.0898590598525801E-2</v>
      </c>
      <c r="P119" s="32">
        <f t="shared" si="13"/>
        <v>0</v>
      </c>
      <c r="Q119" s="32">
        <f t="shared" si="13"/>
        <v>0.17551222871918001</v>
      </c>
      <c r="R119" s="16" t="s">
        <v>88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</row>
    <row r="120" spans="1:34" ht="16" customHeight="1" x14ac:dyDescent="0.2">
      <c r="A120" s="16" t="s">
        <v>89</v>
      </c>
      <c r="B120" s="3"/>
      <c r="C120" s="3"/>
      <c r="D120" s="3"/>
      <c r="E120" s="3"/>
      <c r="F120" s="32">
        <f t="shared" si="13"/>
        <v>0.14141261070848801</v>
      </c>
      <c r="G120" s="32">
        <f t="shared" si="13"/>
        <v>0.15910847073502901</v>
      </c>
      <c r="H120" s="32">
        <f t="shared" si="13"/>
        <v>0.161723439076086</v>
      </c>
      <c r="I120" s="32">
        <f t="shared" si="13"/>
        <v>0.1150584430576</v>
      </c>
      <c r="J120" s="32">
        <f t="shared" si="13"/>
        <v>0.13047243886221099</v>
      </c>
      <c r="K120" s="32">
        <f t="shared" si="13"/>
        <v>0.12589302830091501</v>
      </c>
      <c r="L120" s="32">
        <f t="shared" si="13"/>
        <v>0.16887308347048</v>
      </c>
      <c r="M120" s="32">
        <f t="shared" si="13"/>
        <v>0.15859855711634599</v>
      </c>
      <c r="N120" s="32">
        <f t="shared" si="13"/>
        <v>0.198320367510081</v>
      </c>
      <c r="O120" s="32">
        <f t="shared" si="13"/>
        <v>0.13454323082344999</v>
      </c>
      <c r="P120" s="32">
        <f t="shared" si="13"/>
        <v>0.15639150161867499</v>
      </c>
      <c r="Q120" s="32">
        <f t="shared" si="13"/>
        <v>0.17344211485103</v>
      </c>
      <c r="R120" s="16" t="s">
        <v>90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</row>
    <row r="121" spans="1:34" ht="16" customHeight="1" x14ac:dyDescent="0.2">
      <c r="A121" s="16" t="s">
        <v>12</v>
      </c>
      <c r="B121" s="3"/>
      <c r="C121" s="3"/>
      <c r="D121" s="3"/>
      <c r="E121" s="3"/>
      <c r="F121" s="32">
        <v>2</v>
      </c>
      <c r="G121" s="32">
        <v>2</v>
      </c>
      <c r="H121" s="32">
        <v>2</v>
      </c>
      <c r="I121" s="32">
        <v>2</v>
      </c>
      <c r="J121" s="32">
        <v>2</v>
      </c>
      <c r="K121" s="32">
        <v>2</v>
      </c>
      <c r="L121" s="32">
        <v>2</v>
      </c>
      <c r="M121" s="32">
        <v>2</v>
      </c>
      <c r="N121" s="32">
        <v>2</v>
      </c>
      <c r="O121" s="32">
        <v>2</v>
      </c>
      <c r="P121" s="32">
        <v>2</v>
      </c>
      <c r="Q121" s="32">
        <v>2</v>
      </c>
      <c r="R121" s="16" t="s">
        <v>90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</row>
    <row r="122" spans="1:34" ht="16" customHeight="1" x14ac:dyDescent="0.2">
      <c r="A122" s="16" t="s">
        <v>56</v>
      </c>
      <c r="B122" s="3"/>
      <c r="C122" s="3"/>
      <c r="D122" s="3"/>
      <c r="E122" s="3"/>
      <c r="F122" s="32">
        <v>4</v>
      </c>
      <c r="G122" s="32">
        <v>4</v>
      </c>
      <c r="H122" s="32">
        <v>4</v>
      </c>
      <c r="I122" s="32">
        <v>4</v>
      </c>
      <c r="J122" s="32">
        <v>4</v>
      </c>
      <c r="K122" s="32">
        <v>4</v>
      </c>
      <c r="L122" s="32">
        <v>4</v>
      </c>
      <c r="M122" s="32">
        <v>4</v>
      </c>
      <c r="N122" s="32">
        <v>4</v>
      </c>
      <c r="O122" s="32">
        <v>4</v>
      </c>
      <c r="P122" s="32">
        <v>4</v>
      </c>
      <c r="Q122" s="32">
        <v>4</v>
      </c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</row>
    <row r="123" spans="1:34" ht="16" customHeight="1" x14ac:dyDescent="0.2">
      <c r="A123" s="16" t="s">
        <v>57</v>
      </c>
      <c r="B123" s="3"/>
      <c r="C123" s="3"/>
      <c r="D123" s="3"/>
      <c r="E123" s="3"/>
      <c r="F123" s="32">
        <v>6</v>
      </c>
      <c r="G123" s="32">
        <v>6</v>
      </c>
      <c r="H123" s="32">
        <v>6</v>
      </c>
      <c r="I123" s="32">
        <v>6</v>
      </c>
      <c r="J123" s="32">
        <v>6</v>
      </c>
      <c r="K123" s="32">
        <v>6</v>
      </c>
      <c r="L123" s="32">
        <v>6</v>
      </c>
      <c r="M123" s="32">
        <v>6</v>
      </c>
      <c r="N123" s="32">
        <v>6</v>
      </c>
      <c r="O123" s="32">
        <v>6</v>
      </c>
      <c r="P123" s="32">
        <v>6</v>
      </c>
      <c r="Q123" s="32">
        <v>6</v>
      </c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</row>
    <row r="124" spans="1:34" ht="16" customHeight="1" x14ac:dyDescent="0.2">
      <c r="A124" s="16" t="s">
        <v>52</v>
      </c>
      <c r="B124" s="16" t="s">
        <v>91</v>
      </c>
      <c r="C124" s="3"/>
      <c r="D124" s="3"/>
      <c r="E124" s="3"/>
      <c r="F124" s="32">
        <f t="shared" ref="F124:Q124" si="14">$C$56</f>
        <v>0</v>
      </c>
      <c r="G124" s="32">
        <f t="shared" si="14"/>
        <v>0</v>
      </c>
      <c r="H124" s="32">
        <f t="shared" si="14"/>
        <v>0</v>
      </c>
      <c r="I124" s="32">
        <f t="shared" si="14"/>
        <v>0</v>
      </c>
      <c r="J124" s="32">
        <f t="shared" si="14"/>
        <v>0</v>
      </c>
      <c r="K124" s="32">
        <f t="shared" si="14"/>
        <v>0</v>
      </c>
      <c r="L124" s="32">
        <f t="shared" si="14"/>
        <v>0</v>
      </c>
      <c r="M124" s="32">
        <f t="shared" si="14"/>
        <v>0</v>
      </c>
      <c r="N124" s="32">
        <f t="shared" si="14"/>
        <v>0</v>
      </c>
      <c r="O124" s="32">
        <f t="shared" si="14"/>
        <v>0</v>
      </c>
      <c r="P124" s="32">
        <f t="shared" si="14"/>
        <v>0</v>
      </c>
      <c r="Q124" s="32">
        <f t="shared" si="14"/>
        <v>0</v>
      </c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</row>
    <row r="125" spans="1:34" ht="16" customHeight="1" x14ac:dyDescent="0.2">
      <c r="A125" s="16" t="s">
        <v>157</v>
      </c>
      <c r="B125" s="32">
        <v>10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</row>
    <row r="126" spans="1:34" ht="18.25" customHeight="1" x14ac:dyDescent="0.25">
      <c r="A126" s="25" t="s">
        <v>158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</row>
    <row r="127" spans="1:34" ht="18.25" customHeight="1" x14ac:dyDescent="0.25">
      <c r="A127" s="25" t="s">
        <v>159</v>
      </c>
      <c r="B127" s="65">
        <v>4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</row>
    <row r="128" spans="1:34" ht="16" customHeight="1" x14ac:dyDescent="0.2">
      <c r="A128" s="66" t="s">
        <v>160</v>
      </c>
      <c r="B128" s="67">
        <v>2</v>
      </c>
      <c r="C128" s="68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</row>
    <row r="129" spans="1:34" ht="16" customHeight="1" x14ac:dyDescent="0.2">
      <c r="A129" s="2"/>
      <c r="B129" s="69"/>
      <c r="C129" s="3"/>
      <c r="D129" s="3"/>
      <c r="E129" s="3"/>
      <c r="F129" s="3"/>
      <c r="G129" s="2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</row>
    <row r="130" spans="1:34" ht="91.5" customHeight="1" x14ac:dyDescent="0.25">
      <c r="A130" s="70" t="s">
        <v>161</v>
      </c>
      <c r="B130" s="37"/>
      <c r="C130" s="31" t="s">
        <v>162</v>
      </c>
      <c r="D130" s="16" t="s">
        <v>163</v>
      </c>
      <c r="E130" s="16" t="s">
        <v>164</v>
      </c>
      <c r="F130" s="14" t="s">
        <v>165</v>
      </c>
      <c r="G130" s="37"/>
      <c r="H130" s="7"/>
      <c r="I130" s="3"/>
      <c r="J130" s="3"/>
      <c r="K130" s="2"/>
      <c r="L130" s="2"/>
      <c r="M130" s="2"/>
      <c r="N130" s="2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</row>
    <row r="131" spans="1:34" ht="16" customHeight="1" x14ac:dyDescent="0.2">
      <c r="A131" s="71"/>
      <c r="B131" s="72" t="s">
        <v>22</v>
      </c>
      <c r="C131" s="32">
        <f>G131</f>
        <v>0</v>
      </c>
      <c r="D131" s="73">
        <v>0</v>
      </c>
      <c r="E131" s="73">
        <v>2.5548816659947402E-4</v>
      </c>
      <c r="F131" s="3"/>
      <c r="G131" s="11"/>
      <c r="H131" s="74"/>
      <c r="I131" s="74"/>
      <c r="J131" s="30"/>
      <c r="K131" s="37"/>
      <c r="L131" s="37"/>
      <c r="M131" s="37"/>
      <c r="N131" s="37"/>
      <c r="O131" s="7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</row>
    <row r="132" spans="1:34" ht="16" customHeight="1" x14ac:dyDescent="0.2">
      <c r="A132" s="71"/>
      <c r="B132" s="31" t="s">
        <v>82</v>
      </c>
      <c r="C132" s="32">
        <f>G132</f>
        <v>0</v>
      </c>
      <c r="D132" s="73">
        <v>4.5174511437705896E-3</v>
      </c>
      <c r="E132" s="73">
        <v>0</v>
      </c>
      <c r="F132" s="3"/>
      <c r="G132" s="3"/>
      <c r="H132" s="74"/>
      <c r="I132" s="74"/>
      <c r="J132" s="30"/>
      <c r="K132" s="37"/>
      <c r="L132" s="37"/>
      <c r="M132" s="37"/>
      <c r="N132" s="37"/>
      <c r="O132" s="7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</row>
    <row r="133" spans="1:34" ht="16" customHeight="1" x14ac:dyDescent="0.2">
      <c r="A133" s="11"/>
      <c r="B133" s="16" t="s">
        <v>24</v>
      </c>
      <c r="C133" s="32">
        <f>G136</f>
        <v>0</v>
      </c>
      <c r="D133" s="73">
        <v>5.3038910337227204E-4</v>
      </c>
      <c r="E133" s="73">
        <v>5.2901468538739803E-5</v>
      </c>
      <c r="F133" s="3"/>
      <c r="G133" s="3"/>
      <c r="H133" s="74"/>
      <c r="I133" s="74"/>
      <c r="J133" s="30"/>
      <c r="K133" s="37"/>
      <c r="L133" s="37"/>
      <c r="M133" s="37"/>
      <c r="N133" s="37"/>
      <c r="O133" s="7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</row>
    <row r="134" spans="1:34" ht="16" customHeight="1" x14ac:dyDescent="0.2">
      <c r="A134" s="2"/>
      <c r="B134" s="16" t="s">
        <v>25</v>
      </c>
      <c r="C134" s="32">
        <f>G134</f>
        <v>0</v>
      </c>
      <c r="D134" s="73">
        <v>0</v>
      </c>
      <c r="E134" s="73">
        <v>4.2404034997441403E-5</v>
      </c>
      <c r="F134" s="3"/>
      <c r="G134" s="3"/>
      <c r="H134" s="74"/>
      <c r="I134" s="74"/>
      <c r="J134" s="30"/>
      <c r="K134" s="37"/>
      <c r="L134" s="37"/>
      <c r="M134" s="37"/>
      <c r="N134" s="37"/>
      <c r="O134" s="7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</row>
    <row r="135" spans="1:34" ht="16" customHeight="1" x14ac:dyDescent="0.2">
      <c r="A135" s="71"/>
      <c r="B135" s="31" t="s">
        <v>83</v>
      </c>
      <c r="C135" s="32">
        <f>G135</f>
        <v>0</v>
      </c>
      <c r="D135" s="73">
        <v>1.11001017303677E-4</v>
      </c>
      <c r="E135" s="73">
        <v>0</v>
      </c>
      <c r="F135" s="3"/>
      <c r="G135" s="3"/>
      <c r="H135" s="74"/>
      <c r="I135" s="74"/>
      <c r="J135" s="30"/>
      <c r="K135" s="37"/>
      <c r="L135" s="37"/>
      <c r="M135" s="37"/>
      <c r="N135" s="37"/>
      <c r="O135" s="7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</row>
    <row r="136" spans="1:34" ht="16" customHeight="1" x14ac:dyDescent="0.2">
      <c r="A136" s="71"/>
      <c r="B136" s="31" t="s">
        <v>27</v>
      </c>
      <c r="C136" s="32">
        <f>G137</f>
        <v>0</v>
      </c>
      <c r="D136" s="73">
        <v>1.1718037733455099E-2</v>
      </c>
      <c r="E136" s="73">
        <v>6.4042260888583499E-7</v>
      </c>
      <c r="F136" s="3"/>
      <c r="G136" s="3"/>
      <c r="H136" s="74"/>
      <c r="I136" s="74"/>
      <c r="J136" s="30"/>
      <c r="K136" s="37"/>
      <c r="L136" s="37"/>
      <c r="M136" s="37"/>
      <c r="N136" s="37"/>
      <c r="O136" s="7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</row>
    <row r="137" spans="1:34" ht="16" customHeight="1" x14ac:dyDescent="0.2">
      <c r="A137" s="71"/>
      <c r="B137" s="31" t="s">
        <v>28</v>
      </c>
      <c r="C137" s="32">
        <f>G138</f>
        <v>0</v>
      </c>
      <c r="D137" s="73">
        <v>0</v>
      </c>
      <c r="E137" s="73">
        <v>2.5482628812210299E-4</v>
      </c>
      <c r="F137" s="3"/>
      <c r="G137" s="3"/>
      <c r="H137" s="74"/>
      <c r="I137" s="74"/>
      <c r="J137" s="30"/>
      <c r="K137" s="37"/>
      <c r="L137" s="37"/>
      <c r="M137" s="37"/>
      <c r="N137" s="37"/>
      <c r="O137" s="7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</row>
    <row r="138" spans="1:34" ht="16" customHeight="1" x14ac:dyDescent="0.2">
      <c r="A138" s="11"/>
      <c r="B138" s="16" t="s">
        <v>29</v>
      </c>
      <c r="C138" s="32">
        <f>G139</f>
        <v>0</v>
      </c>
      <c r="D138" s="73">
        <v>1.3812294738709901E-3</v>
      </c>
      <c r="E138" s="73">
        <v>3.9709910587940799E-7</v>
      </c>
      <c r="F138" s="3"/>
      <c r="G138" s="3"/>
      <c r="H138" s="74"/>
      <c r="I138" s="74"/>
      <c r="J138" s="30"/>
      <c r="K138" s="37"/>
      <c r="L138" s="37"/>
      <c r="M138" s="37"/>
      <c r="N138" s="37"/>
      <c r="O138" s="7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</row>
    <row r="139" spans="1:34" ht="16" customHeight="1" x14ac:dyDescent="0.2">
      <c r="A139" s="3"/>
      <c r="B139" s="16" t="s">
        <v>30</v>
      </c>
      <c r="C139" s="32">
        <f>G140</f>
        <v>0</v>
      </c>
      <c r="D139" s="73">
        <v>3.5089495025022602E-3</v>
      </c>
      <c r="E139" s="73">
        <v>0</v>
      </c>
      <c r="F139" s="3"/>
      <c r="G139" s="3"/>
      <c r="H139" s="74"/>
      <c r="I139" s="74"/>
      <c r="J139" s="30"/>
      <c r="K139" s="37"/>
      <c r="L139" s="37"/>
      <c r="M139" s="37"/>
      <c r="N139" s="37"/>
      <c r="O139" s="7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</row>
    <row r="140" spans="1:34" ht="16" customHeight="1" x14ac:dyDescent="0.2">
      <c r="A140" s="3"/>
      <c r="B140" s="16" t="s">
        <v>31</v>
      </c>
      <c r="C140" s="32">
        <f>G141</f>
        <v>0</v>
      </c>
      <c r="D140" s="73">
        <v>0</v>
      </c>
      <c r="E140" s="73">
        <v>7.0879006555949994E-5</v>
      </c>
      <c r="F140" s="3"/>
      <c r="G140" s="3"/>
      <c r="H140" s="74"/>
      <c r="I140" s="74"/>
      <c r="J140" s="30"/>
      <c r="K140" s="37"/>
      <c r="L140" s="37"/>
      <c r="M140" s="37"/>
      <c r="N140" s="37"/>
      <c r="O140" s="7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</row>
    <row r="141" spans="1:34" ht="16" customHeight="1" x14ac:dyDescent="0.2">
      <c r="A141" s="3"/>
      <c r="B141" s="16" t="s">
        <v>32</v>
      </c>
      <c r="C141" s="32">
        <f>G133</f>
        <v>0</v>
      </c>
      <c r="D141" s="73">
        <v>6.1616117463153802E-3</v>
      </c>
      <c r="E141" s="73">
        <v>0</v>
      </c>
      <c r="F141" s="3"/>
      <c r="G141" s="3"/>
      <c r="H141" s="74"/>
      <c r="I141" s="74"/>
      <c r="J141" s="30"/>
      <c r="K141" s="37"/>
      <c r="L141" s="37"/>
      <c r="M141" s="37"/>
      <c r="N141" s="37"/>
      <c r="O141" s="7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</row>
    <row r="142" spans="1:34" ht="16" customHeight="1" x14ac:dyDescent="0.2">
      <c r="A142" s="3"/>
      <c r="B142" s="16" t="s">
        <v>33</v>
      </c>
      <c r="C142" s="32">
        <f>G142</f>
        <v>0</v>
      </c>
      <c r="D142" s="73">
        <v>0</v>
      </c>
      <c r="E142" s="73">
        <v>1.2385723440254701E-3</v>
      </c>
      <c r="F142" s="3"/>
      <c r="G142" s="3"/>
      <c r="H142" s="74"/>
      <c r="I142" s="74"/>
      <c r="J142" s="30"/>
      <c r="K142" s="37"/>
      <c r="L142" s="37"/>
      <c r="M142" s="37"/>
      <c r="N142" s="37"/>
      <c r="O142" s="7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</row>
    <row r="143" spans="1:34" ht="16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11"/>
      <c r="L143" s="11"/>
      <c r="M143" s="11"/>
      <c r="N143" s="11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</row>
    <row r="144" spans="1:34" ht="18.25" customHeight="1" x14ac:dyDescent="0.25">
      <c r="A144" s="25" t="s">
        <v>166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2"/>
      <c r="O144" s="2"/>
      <c r="P144" s="2"/>
      <c r="Q144" s="2"/>
      <c r="R144" s="2"/>
      <c r="S144" s="2"/>
      <c r="T144" s="2"/>
      <c r="U144" s="3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3"/>
    </row>
    <row r="145" spans="1:34" ht="16" customHeight="1" x14ac:dyDescent="0.2">
      <c r="A145" s="3"/>
      <c r="B145" s="16" t="str">
        <f>B152</f>
        <v>US</v>
      </c>
      <c r="C145" s="16" t="str">
        <f>B153</f>
        <v>EU</v>
      </c>
      <c r="D145" s="16" t="str">
        <f>B154</f>
        <v>Japan</v>
      </c>
      <c r="E145" s="16" t="str">
        <f>B155</f>
        <v>Russia</v>
      </c>
      <c r="F145" s="16" t="str">
        <f>B156</f>
        <v>Eurasia</v>
      </c>
      <c r="G145" s="16" t="str">
        <f>B157</f>
        <v>China</v>
      </c>
      <c r="H145" s="16" t="str">
        <f>B158</f>
        <v>India</v>
      </c>
      <c r="I145" s="16" t="str">
        <f>B159</f>
        <v>Middle East</v>
      </c>
      <c r="J145" s="16" t="str">
        <f>B160</f>
        <v>Africa</v>
      </c>
      <c r="K145" s="16" t="str">
        <f>B161</f>
        <v>Latin America</v>
      </c>
      <c r="L145" s="16" t="str">
        <f>B162</f>
        <v>OHI</v>
      </c>
      <c r="M145" s="14" t="str">
        <f>B163</f>
        <v>Other</v>
      </c>
      <c r="N145" s="37"/>
      <c r="O145" s="37"/>
      <c r="P145" s="37"/>
      <c r="Q145" s="37"/>
      <c r="R145" s="75"/>
      <c r="S145" s="37"/>
      <c r="T145" s="37"/>
      <c r="U145" s="76">
        <f>R155</f>
        <v>0</v>
      </c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"/>
    </row>
    <row r="146" spans="1:34" ht="16" customHeight="1" x14ac:dyDescent="0.2">
      <c r="A146" s="3"/>
      <c r="B146" s="32">
        <f>C152</f>
        <v>0</v>
      </c>
      <c r="C146" s="32">
        <f>C153</f>
        <v>0</v>
      </c>
      <c r="D146" s="32">
        <f>C154</f>
        <v>0</v>
      </c>
      <c r="E146" s="32">
        <f>C155</f>
        <v>0</v>
      </c>
      <c r="F146" s="32">
        <f>C156</f>
        <v>0</v>
      </c>
      <c r="G146" s="32">
        <f>C157</f>
        <v>7.8458281280447004E-2</v>
      </c>
      <c r="H146" s="32">
        <f>C158</f>
        <v>0.43852128250463701</v>
      </c>
      <c r="I146" s="32">
        <f>C159</f>
        <v>0.27798926381489902</v>
      </c>
      <c r="J146" s="32">
        <f>C160</f>
        <v>0.34097373142773602</v>
      </c>
      <c r="K146" s="32">
        <f>C161</f>
        <v>6.0898590598525801E-2</v>
      </c>
      <c r="L146" s="32">
        <f>C162</f>
        <v>0</v>
      </c>
      <c r="M146" s="77">
        <f>C163</f>
        <v>0.17551222871918001</v>
      </c>
      <c r="N146" s="37"/>
      <c r="O146" s="37"/>
      <c r="P146" s="37"/>
      <c r="Q146" s="37"/>
      <c r="R146" s="75"/>
      <c r="S146" s="37"/>
      <c r="T146" s="37"/>
      <c r="U146" s="78">
        <f>R155</f>
        <v>0</v>
      </c>
      <c r="V146" s="79">
        <f>S155</f>
        <v>0</v>
      </c>
      <c r="W146" s="79">
        <f>T155</f>
        <v>0</v>
      </c>
      <c r="X146" s="79">
        <f>S157</f>
        <v>0</v>
      </c>
      <c r="Y146" s="79">
        <f>S158</f>
        <v>0</v>
      </c>
      <c r="Z146" s="79">
        <f>S159</f>
        <v>0</v>
      </c>
      <c r="AA146" s="79">
        <f>S160</f>
        <v>0</v>
      </c>
      <c r="AB146" s="79">
        <f>S161</f>
        <v>0</v>
      </c>
      <c r="AC146" s="79">
        <f>S162</f>
        <v>0</v>
      </c>
      <c r="AD146" s="79">
        <f>S163</f>
        <v>0</v>
      </c>
      <c r="AE146" s="79">
        <f>S164</f>
        <v>0</v>
      </c>
      <c r="AF146" s="79">
        <f>S165</f>
        <v>0</v>
      </c>
      <c r="AG146" s="79">
        <f>S166</f>
        <v>0</v>
      </c>
      <c r="AH146" s="3"/>
    </row>
    <row r="147" spans="1:34" ht="16" customHeight="1" x14ac:dyDescent="0.2">
      <c r="A147" s="3"/>
      <c r="B147" s="32">
        <f>D152</f>
        <v>0.14141261070848801</v>
      </c>
      <c r="C147" s="32">
        <f>D153</f>
        <v>0.15910847073502901</v>
      </c>
      <c r="D147" s="32">
        <f>D154</f>
        <v>0.161723439076086</v>
      </c>
      <c r="E147" s="32">
        <f>D155</f>
        <v>0.1150584430576</v>
      </c>
      <c r="F147" s="32">
        <f>D156</f>
        <v>0.13047243886221099</v>
      </c>
      <c r="G147" s="32">
        <f>D157</f>
        <v>0.12589302830091501</v>
      </c>
      <c r="H147" s="32">
        <f>D158</f>
        <v>0.16887308347048</v>
      </c>
      <c r="I147" s="32">
        <f>D159</f>
        <v>0.15859855711634599</v>
      </c>
      <c r="J147" s="80">
        <f>D160</f>
        <v>0.198320367510081</v>
      </c>
      <c r="K147" s="32">
        <f>D161</f>
        <v>0.13454323082344999</v>
      </c>
      <c r="L147" s="32">
        <f>D162</f>
        <v>0.15639150161867499</v>
      </c>
      <c r="M147" s="77">
        <f>D163</f>
        <v>0.17344211485103</v>
      </c>
      <c r="N147" s="37"/>
      <c r="O147" s="37"/>
      <c r="P147" s="37"/>
      <c r="Q147" s="37"/>
      <c r="R147" s="75"/>
      <c r="S147" s="37"/>
      <c r="T147" s="37"/>
      <c r="U147" s="7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</row>
    <row r="148" spans="1:34" ht="16" customHeight="1" x14ac:dyDescent="0.2">
      <c r="A148" s="3"/>
      <c r="B148" s="3"/>
      <c r="C148" s="3"/>
      <c r="D148" s="3"/>
      <c r="E148" s="3"/>
      <c r="F148" s="3"/>
      <c r="G148" s="3"/>
      <c r="H148" s="3"/>
      <c r="I148" s="81"/>
      <c r="J148" s="37"/>
      <c r="K148" s="82"/>
      <c r="L148" s="80"/>
      <c r="M148" s="81"/>
      <c r="N148" s="37"/>
      <c r="O148" s="37"/>
      <c r="P148" s="56"/>
      <c r="Q148" s="37"/>
      <c r="R148" s="75"/>
      <c r="S148" s="37"/>
      <c r="T148" s="8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</row>
    <row r="149" spans="1:34" ht="16" customHeight="1" x14ac:dyDescent="0.2">
      <c r="A149" s="3"/>
      <c r="B149" s="3"/>
      <c r="C149" s="16" t="s">
        <v>167</v>
      </c>
      <c r="D149" s="3"/>
      <c r="E149" s="3"/>
      <c r="F149" s="3"/>
      <c r="G149" s="3"/>
      <c r="H149" s="30"/>
      <c r="I149" s="37"/>
      <c r="J149" s="37"/>
      <c r="K149" s="21"/>
      <c r="L149" s="37"/>
      <c r="M149" s="37"/>
      <c r="N149" s="37"/>
      <c r="O149" s="37"/>
      <c r="P149" s="37"/>
      <c r="Q149" s="37"/>
      <c r="R149" s="75"/>
      <c r="S149" s="84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</row>
    <row r="150" spans="1:34" ht="16" customHeight="1" x14ac:dyDescent="0.2">
      <c r="A150" s="3"/>
      <c r="B150" s="3"/>
      <c r="C150" s="85"/>
      <c r="D150" s="85"/>
      <c r="E150" s="3"/>
      <c r="F150" s="3"/>
      <c r="G150" s="3"/>
      <c r="H150" s="30"/>
      <c r="I150" s="37"/>
      <c r="J150" s="37"/>
      <c r="K150" s="21"/>
      <c r="L150" s="37"/>
      <c r="M150" s="37"/>
      <c r="N150" s="37"/>
      <c r="O150" s="37"/>
      <c r="P150" s="37"/>
      <c r="Q150" s="37"/>
      <c r="R150" s="84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</row>
    <row r="151" spans="1:34" ht="16" customHeight="1" x14ac:dyDescent="0.2">
      <c r="A151" s="3"/>
      <c r="B151" s="86"/>
      <c r="C151" s="16" t="s">
        <v>168</v>
      </c>
      <c r="D151" s="16" t="s">
        <v>169</v>
      </c>
      <c r="E151" s="3"/>
      <c r="F151" s="42">
        <v>0</v>
      </c>
      <c r="G151" s="42">
        <v>1</v>
      </c>
      <c r="H151" s="87">
        <v>2</v>
      </c>
      <c r="I151" s="37">
        <v>3</v>
      </c>
      <c r="J151" s="37">
        <v>4</v>
      </c>
      <c r="K151" s="88">
        <v>6</v>
      </c>
      <c r="L151" s="37">
        <v>8</v>
      </c>
      <c r="M151" s="37">
        <v>10</v>
      </c>
      <c r="N151" s="37"/>
      <c r="O151" s="37"/>
      <c r="P151" s="37"/>
      <c r="Q151" s="37"/>
      <c r="R151" s="7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1:34" ht="16" customHeight="1" x14ac:dyDescent="0.2">
      <c r="A152" s="3"/>
      <c r="B152" s="16" t="s">
        <v>22</v>
      </c>
      <c r="C152" s="89">
        <v>0</v>
      </c>
      <c r="D152" s="89">
        <v>0.14141261070848801</v>
      </c>
      <c r="E152" s="30"/>
      <c r="F152" s="90">
        <f t="shared" ref="F152:M152" si="15">F$151+$D152*F$151^2</f>
        <v>0</v>
      </c>
      <c r="G152" s="90">
        <f t="shared" si="15"/>
        <v>1.1414126107084881</v>
      </c>
      <c r="H152" s="90">
        <f t="shared" si="15"/>
        <v>2.5656504428339519</v>
      </c>
      <c r="I152" s="90">
        <f t="shared" si="15"/>
        <v>4.272713496376392</v>
      </c>
      <c r="J152" s="90">
        <f t="shared" si="15"/>
        <v>6.2626017713358078</v>
      </c>
      <c r="K152" s="90">
        <f t="shared" si="15"/>
        <v>11.090853985505568</v>
      </c>
      <c r="L152" s="90">
        <f t="shared" si="15"/>
        <v>17.050407085343231</v>
      </c>
      <c r="M152" s="90">
        <f t="shared" si="15"/>
        <v>24.141261070848799</v>
      </c>
      <c r="N152" s="84"/>
      <c r="O152" s="11"/>
      <c r="P152" s="11"/>
      <c r="Q152" s="11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  <row r="153" spans="1:34" ht="16" customHeight="1" x14ac:dyDescent="0.2">
      <c r="A153" s="3"/>
      <c r="B153" s="16" t="s">
        <v>82</v>
      </c>
      <c r="C153" s="89">
        <v>0</v>
      </c>
      <c r="D153" s="89">
        <v>0.15910847073502901</v>
      </c>
      <c r="E153" s="30"/>
      <c r="F153" s="90">
        <f t="shared" ref="F153:M163" si="16">$C153*F$151+$D153*F$151^2</f>
        <v>0</v>
      </c>
      <c r="G153" s="90">
        <f t="shared" si="16"/>
        <v>0.15910847073502901</v>
      </c>
      <c r="H153" s="90">
        <f t="shared" si="16"/>
        <v>0.63643388294011605</v>
      </c>
      <c r="I153" s="90">
        <f t="shared" si="16"/>
        <v>1.4319762366152611</v>
      </c>
      <c r="J153" s="90">
        <f t="shared" si="16"/>
        <v>2.5457355317604642</v>
      </c>
      <c r="K153" s="90">
        <f t="shared" si="16"/>
        <v>5.7279049464610443</v>
      </c>
      <c r="L153" s="90">
        <f t="shared" si="16"/>
        <v>10.182942127041857</v>
      </c>
      <c r="M153" s="90">
        <f t="shared" si="16"/>
        <v>15.910847073502902</v>
      </c>
      <c r="N153" s="7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</row>
    <row r="154" spans="1:34" ht="16" customHeight="1" x14ac:dyDescent="0.2">
      <c r="A154" s="3"/>
      <c r="B154" s="16" t="s">
        <v>24</v>
      </c>
      <c r="C154" s="89">
        <v>0</v>
      </c>
      <c r="D154" s="89">
        <v>0.161723439076086</v>
      </c>
      <c r="E154" s="30"/>
      <c r="F154" s="90">
        <f t="shared" si="16"/>
        <v>0</v>
      </c>
      <c r="G154" s="90">
        <f t="shared" si="16"/>
        <v>0.161723439076086</v>
      </c>
      <c r="H154" s="90">
        <f t="shared" si="16"/>
        <v>0.64689375630434398</v>
      </c>
      <c r="I154" s="90">
        <f t="shared" si="16"/>
        <v>1.455510951684774</v>
      </c>
      <c r="J154" s="90">
        <f t="shared" si="16"/>
        <v>2.5875750252173759</v>
      </c>
      <c r="K154" s="90">
        <f t="shared" si="16"/>
        <v>5.8220438067390958</v>
      </c>
      <c r="L154" s="90">
        <f t="shared" si="16"/>
        <v>10.350300100869504</v>
      </c>
      <c r="M154" s="90">
        <f t="shared" si="16"/>
        <v>16.1723439076086</v>
      </c>
      <c r="N154" s="7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</row>
    <row r="155" spans="1:34" ht="16" customHeight="1" x14ac:dyDescent="0.2">
      <c r="A155" s="3"/>
      <c r="B155" s="16" t="s">
        <v>25</v>
      </c>
      <c r="C155" s="89">
        <v>0</v>
      </c>
      <c r="D155" s="89">
        <v>0.1150584430576</v>
      </c>
      <c r="E155" s="30"/>
      <c r="F155" s="90">
        <f t="shared" si="16"/>
        <v>0</v>
      </c>
      <c r="G155" s="90">
        <f t="shared" si="16"/>
        <v>0.1150584430576</v>
      </c>
      <c r="H155" s="90">
        <f t="shared" si="16"/>
        <v>0.46023377223040002</v>
      </c>
      <c r="I155" s="90">
        <f t="shared" si="16"/>
        <v>1.0355259875184</v>
      </c>
      <c r="J155" s="90">
        <f t="shared" si="16"/>
        <v>1.8409350889216001</v>
      </c>
      <c r="K155" s="90">
        <f t="shared" si="16"/>
        <v>4.1421039500735999</v>
      </c>
      <c r="L155" s="90">
        <f t="shared" si="16"/>
        <v>7.3637403556864003</v>
      </c>
      <c r="M155" s="90">
        <f t="shared" si="16"/>
        <v>11.50584430576</v>
      </c>
      <c r="N155" s="7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</row>
    <row r="156" spans="1:34" ht="16" customHeight="1" x14ac:dyDescent="0.2">
      <c r="A156" s="3"/>
      <c r="B156" s="16" t="s">
        <v>83</v>
      </c>
      <c r="C156" s="89">
        <v>0</v>
      </c>
      <c r="D156" s="89">
        <v>0.13047243886221099</v>
      </c>
      <c r="E156" s="30"/>
      <c r="F156" s="90">
        <f t="shared" si="16"/>
        <v>0</v>
      </c>
      <c r="G156" s="90">
        <f t="shared" si="16"/>
        <v>0.13047243886221099</v>
      </c>
      <c r="H156" s="90">
        <f t="shared" si="16"/>
        <v>0.52188975544884397</v>
      </c>
      <c r="I156" s="90">
        <f t="shared" si="16"/>
        <v>1.1742519497598989</v>
      </c>
      <c r="J156" s="90">
        <f t="shared" si="16"/>
        <v>2.0875590217953759</v>
      </c>
      <c r="K156" s="90">
        <f t="shared" si="16"/>
        <v>4.6970077990395955</v>
      </c>
      <c r="L156" s="90">
        <f t="shared" si="16"/>
        <v>8.3502360871815036</v>
      </c>
      <c r="M156" s="90">
        <f t="shared" si="16"/>
        <v>13.0472438862211</v>
      </c>
      <c r="N156" s="7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</row>
    <row r="157" spans="1:34" ht="16" customHeight="1" x14ac:dyDescent="0.2">
      <c r="A157" s="3"/>
      <c r="B157" s="16" t="s">
        <v>27</v>
      </c>
      <c r="C157" s="89">
        <v>7.8458281280447004E-2</v>
      </c>
      <c r="D157" s="89">
        <v>0.12589302830091501</v>
      </c>
      <c r="E157" s="30"/>
      <c r="F157" s="90">
        <f t="shared" si="16"/>
        <v>0</v>
      </c>
      <c r="G157" s="90">
        <f t="shared" si="16"/>
        <v>0.204351309581362</v>
      </c>
      <c r="H157" s="90">
        <f t="shared" si="16"/>
        <v>0.66048867576455406</v>
      </c>
      <c r="I157" s="90">
        <f t="shared" si="16"/>
        <v>1.368412098549576</v>
      </c>
      <c r="J157" s="90">
        <f t="shared" si="16"/>
        <v>2.3281215779364279</v>
      </c>
      <c r="K157" s="90">
        <f t="shared" si="16"/>
        <v>5.0028987065156221</v>
      </c>
      <c r="L157" s="90">
        <f t="shared" si="16"/>
        <v>8.6848200615021369</v>
      </c>
      <c r="M157" s="90">
        <f t="shared" si="16"/>
        <v>13.373885642895971</v>
      </c>
      <c r="N157" s="7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</row>
    <row r="158" spans="1:34" ht="16" customHeight="1" x14ac:dyDescent="0.2">
      <c r="A158" s="3"/>
      <c r="B158" s="16" t="s">
        <v>28</v>
      </c>
      <c r="C158" s="89">
        <v>0.43852128250463701</v>
      </c>
      <c r="D158" s="89">
        <v>0.16887308347048</v>
      </c>
      <c r="E158" s="30"/>
      <c r="F158" s="90">
        <f t="shared" si="16"/>
        <v>0</v>
      </c>
      <c r="G158" s="90">
        <f t="shared" si="16"/>
        <v>0.60739436597511698</v>
      </c>
      <c r="H158" s="90">
        <f t="shared" si="16"/>
        <v>1.552534898891194</v>
      </c>
      <c r="I158" s="90">
        <f t="shared" si="16"/>
        <v>2.8354215987482307</v>
      </c>
      <c r="J158" s="90">
        <f t="shared" si="16"/>
        <v>4.4560544655462282</v>
      </c>
      <c r="K158" s="90">
        <f t="shared" si="16"/>
        <v>8.7105586999651017</v>
      </c>
      <c r="L158" s="90">
        <f t="shared" si="16"/>
        <v>14.316047602147815</v>
      </c>
      <c r="M158" s="90">
        <f t="shared" si="16"/>
        <v>21.272521172094368</v>
      </c>
      <c r="N158" s="7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</row>
    <row r="159" spans="1:34" ht="16" customHeight="1" x14ac:dyDescent="0.2">
      <c r="A159" s="3"/>
      <c r="B159" s="16" t="s">
        <v>29</v>
      </c>
      <c r="C159" s="89">
        <v>0.27798926381489902</v>
      </c>
      <c r="D159" s="89">
        <v>0.15859855711634599</v>
      </c>
      <c r="E159" s="30"/>
      <c r="F159" s="90">
        <f t="shared" si="16"/>
        <v>0</v>
      </c>
      <c r="G159" s="90">
        <f t="shared" si="16"/>
        <v>0.43658782093124504</v>
      </c>
      <c r="H159" s="90">
        <f t="shared" si="16"/>
        <v>1.190372756095182</v>
      </c>
      <c r="I159" s="90">
        <f t="shared" si="16"/>
        <v>2.2613548054918109</v>
      </c>
      <c r="J159" s="90">
        <f t="shared" si="16"/>
        <v>3.6495339691211317</v>
      </c>
      <c r="K159" s="90">
        <f t="shared" si="16"/>
        <v>7.37748363907785</v>
      </c>
      <c r="L159" s="90">
        <f t="shared" si="16"/>
        <v>12.374221765965336</v>
      </c>
      <c r="M159" s="90">
        <f t="shared" si="16"/>
        <v>18.639748349783591</v>
      </c>
      <c r="N159" s="7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</row>
    <row r="160" spans="1:34" ht="16" customHeight="1" x14ac:dyDescent="0.2">
      <c r="A160" s="3"/>
      <c r="B160" s="16" t="s">
        <v>30</v>
      </c>
      <c r="C160" s="89">
        <v>0.34097373142773602</v>
      </c>
      <c r="D160" s="89">
        <v>0.198320367510081</v>
      </c>
      <c r="E160" s="30"/>
      <c r="F160" s="90">
        <f t="shared" si="16"/>
        <v>0</v>
      </c>
      <c r="G160" s="90">
        <f t="shared" si="16"/>
        <v>0.53929409893781699</v>
      </c>
      <c r="H160" s="90">
        <f t="shared" si="16"/>
        <v>1.4752289328957962</v>
      </c>
      <c r="I160" s="90">
        <f t="shared" si="16"/>
        <v>2.807804501873937</v>
      </c>
      <c r="J160" s="90">
        <f t="shared" si="16"/>
        <v>4.5370208058722401</v>
      </c>
      <c r="K160" s="90">
        <f t="shared" si="16"/>
        <v>9.1853756189293314</v>
      </c>
      <c r="L160" s="90">
        <f t="shared" si="16"/>
        <v>15.420293372067071</v>
      </c>
      <c r="M160" s="90">
        <f t="shared" si="16"/>
        <v>23.241774065285462</v>
      </c>
      <c r="N160" s="7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</row>
    <row r="161" spans="1:34" ht="16" customHeight="1" x14ac:dyDescent="0.2">
      <c r="A161" s="3"/>
      <c r="B161" s="16" t="s">
        <v>31</v>
      </c>
      <c r="C161" s="89">
        <v>6.0898590598525801E-2</v>
      </c>
      <c r="D161" s="89">
        <v>0.13454323082344999</v>
      </c>
      <c r="E161" s="30"/>
      <c r="F161" s="90">
        <f t="shared" si="16"/>
        <v>0</v>
      </c>
      <c r="G161" s="90">
        <f t="shared" si="16"/>
        <v>0.1954418214219758</v>
      </c>
      <c r="H161" s="90">
        <f t="shared" si="16"/>
        <v>0.65997010449085158</v>
      </c>
      <c r="I161" s="90">
        <f t="shared" si="16"/>
        <v>1.3935848492066274</v>
      </c>
      <c r="J161" s="90">
        <f t="shared" si="16"/>
        <v>2.3962860555693029</v>
      </c>
      <c r="K161" s="90">
        <f t="shared" si="16"/>
        <v>5.2089478532353546</v>
      </c>
      <c r="L161" s="90">
        <f t="shared" si="16"/>
        <v>9.0979554974890053</v>
      </c>
      <c r="M161" s="90">
        <f t="shared" si="16"/>
        <v>14.063308988330256</v>
      </c>
      <c r="N161" s="7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</row>
    <row r="162" spans="1:34" ht="16" customHeight="1" x14ac:dyDescent="0.2">
      <c r="A162" s="3"/>
      <c r="B162" s="16" t="s">
        <v>32</v>
      </c>
      <c r="C162" s="89">
        <v>0</v>
      </c>
      <c r="D162" s="89">
        <v>0.15639150161867499</v>
      </c>
      <c r="E162" s="30"/>
      <c r="F162" s="90">
        <f t="shared" si="16"/>
        <v>0</v>
      </c>
      <c r="G162" s="90">
        <f t="shared" si="16"/>
        <v>0.15639150161867499</v>
      </c>
      <c r="H162" s="90">
        <f t="shared" si="16"/>
        <v>0.62556600647469995</v>
      </c>
      <c r="I162" s="90">
        <f t="shared" si="16"/>
        <v>1.4075235145680749</v>
      </c>
      <c r="J162" s="90">
        <f t="shared" si="16"/>
        <v>2.5022640258987998</v>
      </c>
      <c r="K162" s="90">
        <f t="shared" si="16"/>
        <v>5.6300940582722996</v>
      </c>
      <c r="L162" s="90">
        <f t="shared" si="16"/>
        <v>10.009056103595199</v>
      </c>
      <c r="M162" s="90">
        <f t="shared" si="16"/>
        <v>15.639150161867498</v>
      </c>
      <c r="N162" s="7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</row>
    <row r="163" spans="1:34" ht="16" customHeight="1" x14ac:dyDescent="0.2">
      <c r="A163" s="3"/>
      <c r="B163" s="16" t="s">
        <v>170</v>
      </c>
      <c r="C163" s="89">
        <v>0.17551222871918001</v>
      </c>
      <c r="D163" s="89">
        <v>0.17344211485103</v>
      </c>
      <c r="E163" s="30"/>
      <c r="F163" s="90">
        <f t="shared" si="16"/>
        <v>0</v>
      </c>
      <c r="G163" s="90">
        <f t="shared" si="16"/>
        <v>0.34895434357021005</v>
      </c>
      <c r="H163" s="90">
        <f t="shared" si="16"/>
        <v>1.0447929168424801</v>
      </c>
      <c r="I163" s="90">
        <f t="shared" si="16"/>
        <v>2.0875157198168104</v>
      </c>
      <c r="J163" s="90">
        <f t="shared" si="16"/>
        <v>3.4771227524932002</v>
      </c>
      <c r="K163" s="90">
        <f t="shared" si="16"/>
        <v>7.2969895069521602</v>
      </c>
      <c r="L163" s="90">
        <f t="shared" si="16"/>
        <v>12.50439318021936</v>
      </c>
      <c r="M163" s="90">
        <f t="shared" si="16"/>
        <v>19.099333772294798</v>
      </c>
      <c r="N163" s="7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</row>
    <row r="164" spans="1:34" ht="16" customHeight="1" x14ac:dyDescent="0.2">
      <c r="A164" s="3"/>
      <c r="B164" s="3"/>
      <c r="C164" s="3"/>
      <c r="D164" s="3"/>
      <c r="E164" s="30"/>
      <c r="F164" s="37"/>
      <c r="G164" s="37"/>
      <c r="H164" s="37"/>
      <c r="I164" s="91"/>
      <c r="J164" s="11"/>
      <c r="K164" s="11"/>
      <c r="L164" s="11"/>
      <c r="M164" s="11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</row>
    <row r="165" spans="1:34" ht="16" customHeight="1" x14ac:dyDescent="0.2">
      <c r="A165" s="3"/>
      <c r="B165" s="3"/>
      <c r="C165" s="3"/>
      <c r="D165" s="3"/>
      <c r="E165" s="30"/>
      <c r="F165" s="37"/>
      <c r="G165" s="37"/>
      <c r="H165" s="37"/>
      <c r="I165" s="78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</row>
    <row r="166" spans="1:34" ht="13.5" customHeight="1" x14ac:dyDescent="0.2">
      <c r="A166" s="92"/>
      <c r="B166" s="92"/>
      <c r="C166" s="92"/>
      <c r="D166" s="92"/>
      <c r="E166" s="92"/>
      <c r="F166" s="93"/>
      <c r="G166" s="93"/>
      <c r="H166" s="93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  <c r="AF166" s="92"/>
      <c r="AG166" s="92"/>
      <c r="AH166" s="92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Marya El Malki</cp:lastModifiedBy>
  <dcterms:modified xsi:type="dcterms:W3CDTF">2022-11-15T15:01:29Z</dcterms:modified>
</cp:coreProperties>
</file>