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key (BaselineRAASRA)" sheetId="1" r:id="rId4"/>
    <sheet state="visible" name="Ape (BaselineRAASRA)" sheetId="2" r:id="rId5"/>
    <sheet state="visible" name="Stoat (BaselineRAASRA)" sheetId="3" r:id="rId6"/>
    <sheet state="visible" name="FastBot2 (BaselineRAASRA)" sheetId="4" r:id="rId7"/>
    <sheet state="visible" name="Event-Rate" sheetId="5" r:id="rId8"/>
    <sheet state="visible" name="ASRA" sheetId="6" r:id="rId9"/>
    <sheet state="hidden" name="AphotoManager 134" sheetId="7" r:id="rId10"/>
    <sheet state="hidden" name=" AphotoManager 164" sheetId="8" r:id="rId11"/>
    <sheet state="hidden" name="FirefoxLite-4942" sheetId="9" r:id="rId12"/>
    <sheet state="hidden" name="ActivityDiary-118" sheetId="10" r:id="rId13"/>
    <sheet state="hidden" name="Results - July" sheetId="11" r:id="rId14"/>
  </sheets>
  <definedNames/>
  <calcPr/>
</workbook>
</file>

<file path=xl/sharedStrings.xml><?xml version="1.0" encoding="utf-8"?>
<sst xmlns="http://schemas.openxmlformats.org/spreadsheetml/2006/main" count="1241" uniqueCount="176">
  <si>
    <t>baseline</t>
  </si>
  <si>
    <t>With Mole</t>
  </si>
  <si>
    <t>Baseline</t>
  </si>
  <si>
    <t>Fisher Exact Statistical Test</t>
  </si>
  <si>
    <t>Delany Valgera Statistical Test</t>
  </si>
  <si>
    <t xml:space="preserve">Application Name 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</si>
  <si>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</si>
  <si>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</si>
  <si>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</si>
  <si>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</si>
  <si>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</si>
  <si>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</si>
  <si>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</si>
  <si>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</si>
  <si>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</si>
  <si>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</si>
  <si>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Success Rate</t>
  </si>
  <si>
    <t>Avaerage Time</t>
  </si>
  <si>
    <t>min Time</t>
  </si>
  <si>
    <t>max TIme</t>
  </si>
  <si>
    <t>median TIme</t>
  </si>
  <si>
    <t># Failure
baseline</t>
  </si>
  <si>
    <t># reproduced crashes
baseline</t>
  </si>
  <si>
    <t># Failure
Mole</t>
  </si>
  <si>
    <t># reproduced crashes
Mole</t>
  </si>
  <si>
    <t>p-value</t>
  </si>
  <si>
    <t>SUM
 RANK 
baseline</t>
  </si>
  <si>
    <t>U</t>
  </si>
  <si>
    <t>z-value</t>
  </si>
  <si>
    <t>SUM 
RANK 
Mole</t>
  </si>
  <si>
    <t>A12 
(precise)</t>
  </si>
  <si>
    <t>A12
(less precise)</t>
  </si>
  <si>
    <t>ActivityDiary - #118</t>
  </si>
  <si>
    <t>Mole</t>
  </si>
  <si>
    <t>ActivityDiary - #285</t>
  </si>
  <si>
    <t>Numer of Apps</t>
  </si>
  <si>
    <t>Percentage</t>
  </si>
  <si>
    <t>Before</t>
  </si>
  <si>
    <t>AmazeFilemnager - 1558</t>
  </si>
  <si>
    <t>0-20</t>
  </si>
  <si>
    <t>AmazeFileManager - #1656</t>
  </si>
  <si>
    <t>20-40</t>
  </si>
  <si>
    <t>and-bible-375</t>
  </si>
  <si>
    <t>40-60</t>
  </si>
  <si>
    <t>AnkiDroid-#4200</t>
  </si>
  <si>
    <t>60-80</t>
  </si>
  <si>
    <t>AnkiDroid -#4707</t>
  </si>
  <si>
    <t>80-100</t>
  </si>
  <si>
    <t>AnkiDroid-#4451</t>
  </si>
  <si>
    <t>Total</t>
  </si>
  <si>
    <t>AnkiDroid -#5756</t>
  </si>
  <si>
    <t>AnkiDroid -#4977</t>
  </si>
  <si>
    <t>AnkiDroid -#6145</t>
  </si>
  <si>
    <t>APhotoManager -#116</t>
  </si>
  <si>
    <t>FirefoxLite -#4881</t>
  </si>
  <si>
    <t>FirefoxLite -#5085</t>
  </si>
  <si>
    <t>FirefoxLite -#4992</t>
  </si>
  <si>
    <t>openlauncher - 67</t>
  </si>
  <si>
    <t>Osmeditor-#637</t>
  </si>
  <si>
    <t>Phonograph-#112</t>
  </si>
  <si>
    <t>collect-3222</t>
  </si>
  <si>
    <t>AmazeFilemanager - #1796</t>
  </si>
  <si>
    <t>With RA</t>
  </si>
  <si>
    <t># Failure
RA</t>
  </si>
  <si>
    <t># reproduced crashes
RA</t>
  </si>
  <si>
    <t>RA</t>
  </si>
  <si>
    <t>Reach</t>
  </si>
  <si>
    <t>Wilcoxon Mann-Whittney</t>
  </si>
  <si>
    <t>Reachability Analysis (RA)</t>
  </si>
  <si>
    <t>T=200ms</t>
  </si>
  <si>
    <t>Average Overhead</t>
  </si>
  <si>
    <t>Event Execution Rate</t>
  </si>
  <si>
    <t>Monkey</t>
  </si>
  <si>
    <t>Ape</t>
  </si>
  <si>
    <t>Stoat</t>
  </si>
  <si>
    <t>FastBot</t>
  </si>
  <si>
    <t>FastBot2</t>
  </si>
  <si>
    <t>Avaerage Rate</t>
  </si>
  <si>
    <t>Variance</t>
  </si>
  <si>
    <t>stoat</t>
  </si>
  <si>
    <t>fastbot</t>
  </si>
  <si>
    <t>AmazeFileManager - #1796</t>
  </si>
  <si>
    <t>collect</t>
  </si>
  <si>
    <t>Mean</t>
  </si>
  <si>
    <t>Median</t>
  </si>
  <si>
    <t>max</t>
  </si>
  <si>
    <t>min</t>
  </si>
  <si>
    <t>Event Generation Rate</t>
  </si>
  <si>
    <t>Application Name</t>
  </si>
  <si>
    <t>Average</t>
  </si>
  <si>
    <t>T=500ms</t>
  </si>
  <si>
    <t>variance</t>
  </si>
  <si>
    <t>1,3</t>
  </si>
  <si>
    <t>Max</t>
  </si>
  <si>
    <t>Min</t>
  </si>
  <si>
    <t>2,1</t>
  </si>
  <si>
    <t>Application Name  - #issue id</t>
  </si>
  <si>
    <t>GETID</t>
  </si>
  <si>
    <t>VISIBILITY</t>
  </si>
  <si>
    <t>GETACTION</t>
  </si>
  <si>
    <t>FOCUSED</t>
  </si>
  <si>
    <t>GETKEYCODE</t>
  </si>
  <si>
    <t>CHECKED</t>
  </si>
  <si>
    <t>RADIOBUTTON_CHECK</t>
  </si>
  <si>
    <t>LAYOUTDIRECTIOn</t>
  </si>
  <si>
    <t>SHOWN</t>
  </si>
  <si>
    <t>CTRLPRESSED</t>
  </si>
  <si>
    <t># total Attributes</t>
  </si>
  <si>
    <t>AmazeFilemnager - 1656</t>
  </si>
  <si>
    <t>AmazeFilemnager - 1796</t>
  </si>
  <si>
    <t>AnkiDroid - 4200</t>
  </si>
  <si>
    <t>AnkiDroid -#4451</t>
  </si>
  <si>
    <t>key</t>
  </si>
  <si>
    <t>at de.k3b.android.androFotoFinder.locationmap.LocationMapFragment.createHashMap(LocationMapFragment.java:1013)
java.lang.NullPointerException: Attempt to invoke interface method 'java.util.Iterator java.util.List.iterator()' on a null object reference</t>
  </si>
  <si>
    <t>Test Number</t>
  </si>
  <si>
    <t>Reachable Events</t>
  </si>
  <si>
    <t>Rejected events</t>
  </si>
  <si>
    <t>Unreachable events</t>
  </si>
  <si>
    <t xml:space="preserve">Total Events </t>
  </si>
  <si>
    <t>execution time</t>
  </si>
  <si>
    <t>Found Again</t>
  </si>
  <si>
    <t>Total Events</t>
  </si>
  <si>
    <t>19999+</t>
  </si>
  <si>
    <t>11h</t>
  </si>
  <si>
    <t>Reachability Only</t>
  </si>
  <si>
    <t>Standard Deviation</t>
  </si>
  <si>
    <t>z-score</t>
  </si>
  <si>
    <t>de.k3b.android.util.AndroidFileCommands.cmdDeleteFileWithQuestion
android.view.WindowManager$BadTokenException: Unable to add window -- token null for displayid = 0 is not valid; is your activity running?</t>
  </si>
  <si>
    <t>-</t>
  </si>
  <si>
    <t>Key</t>
  </si>
  <si>
    <t>org.mozilla.focus.tabs.tabtray.TabTrayFragment.onCreateView(TabTrayFragment.java:195), 
java.lang.RuntimeException: Cannot create an instance of class org.mozilla.rocket.home.HomeViewModel</t>
  </si>
  <si>
    <t>de.rampro.activitydiary.ui.history.HistoryRecyclerViewAdapter$1.onClick, 
java.lang.IllegalArgumentException: position (0) too small</t>
  </si>
  <si>
    <t>Issue-ID</t>
  </si>
  <si>
    <t xml:space="preserve">Crash Type </t>
  </si>
  <si>
    <t xml:space="preserve">Monkey (RA) </t>
  </si>
  <si>
    <t>Ape (RA)</t>
  </si>
  <si>
    <t>Monkey (SA)</t>
  </si>
  <si>
    <t>Rejected Events</t>
  </si>
  <si>
    <t>reachable events</t>
  </si>
  <si>
    <t>NumberFormatException</t>
  </si>
  <si>
    <t>IndexoutOfBound</t>
  </si>
  <si>
    <t>AmazeFileManager - #1837</t>
  </si>
  <si>
    <t>IndexOutOfBoundsException</t>
  </si>
  <si>
    <t>and-bible - #375</t>
  </si>
  <si>
    <t>TypeCastException</t>
  </si>
  <si>
    <t>and-bible - #480</t>
  </si>
  <si>
    <t>NullPointerExceptionkt</t>
  </si>
  <si>
    <t>and-bible -#697</t>
  </si>
  <si>
    <t>NullPointerException</t>
  </si>
  <si>
    <t>and-bible -#703</t>
  </si>
  <si>
    <t>FileUriExposedException</t>
  </si>
  <si>
    <t>ClassCastException</t>
  </si>
  <si>
    <t>Runtime exception</t>
  </si>
  <si>
    <t>commons -#2123</t>
  </si>
  <si>
    <t>IllegalArgumentException</t>
  </si>
  <si>
    <t>JSONException</t>
  </si>
  <si>
    <t>FirefoxLite -#4942</t>
  </si>
  <si>
    <t>RuntimeException</t>
  </si>
  <si>
    <t>MaterialFBook -#224</t>
  </si>
  <si>
    <t>ResourceNotFound</t>
  </si>
  <si>
    <t>nextcloud -#5173</t>
  </si>
  <si>
    <t>nextcloud -#4026</t>
  </si>
  <si>
    <t>IllegalStateException</t>
  </si>
  <si>
    <t>nextcloud -#1918</t>
  </si>
  <si>
    <t>Omni-Notes -#745</t>
  </si>
  <si>
    <t>NoSuchMethod</t>
  </si>
  <si>
    <t>sunflower -#239</t>
  </si>
  <si>
    <t>IllegalArgument</t>
  </si>
  <si>
    <t>ScarletNotes -#114</t>
  </si>
  <si>
    <t>WordPress -#11135</t>
  </si>
  <si>
    <t>WordPress -#10363</t>
  </si>
  <si>
    <t>WordPress -#10302</t>
  </si>
  <si>
    <t>WordPress -#10547</t>
  </si>
  <si>
    <t>WordPress -#11999</t>
  </si>
  <si>
    <t>AmazeFileManager</t>
  </si>
  <si>
    <t>StringOutOfBound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</si>
</sst>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sz val="9.0"/>
      <color rgb="FF000000"/>
      <name val="&quot;Google Sans Mono&quot;"/>
    </font>
    <font>
      <color theme="1"/>
      <name val="Arial"/>
    </font>
    <font>
      <sz val="8.0"/>
      <color rgb="FF000000"/>
      <name val="&quot;Google Sans Mono&quot;"/>
    </font>
    <font>
      <b/>
      <color theme="1"/>
      <name val="Arial"/>
    </font>
    <font>
      <color rgb="FF000000"/>
      <name val="Arial"/>
    </font>
    <font>
      <sz val="9.0"/>
      <color theme="1"/>
      <name val="Google Sans Mono"/>
    </font>
    <font>
      <b/>
      <color rgb="FF0000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FF00FF"/>
        <bgColor rgb="FFFF00FF"/>
      </patternFill>
    </fill>
    <fill>
      <patternFill patternType="solid">
        <fgColor rgb="FFF4CCCC"/>
        <bgColor rgb="FFF4CCCC"/>
      </patternFill>
    </fill>
    <fill>
      <patternFill patternType="solid">
        <fgColor rgb="FFB4A7D6"/>
        <bgColor rgb="FFB4A7D6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999999"/>
        <bgColor rgb="FF999999"/>
      </patternFill>
    </fill>
    <fill>
      <patternFill patternType="solid">
        <fgColor rgb="FFEA9999"/>
        <bgColor rgb="FFEA9999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3" fontId="3" numFmtId="0" xfId="0" applyFill="1" applyFont="1"/>
    <xf borderId="0" fillId="2" fontId="1" numFmtId="0" xfId="0" applyAlignment="1" applyFont="1">
      <alignment horizontal="center" readingOrder="0" vertical="center"/>
    </xf>
    <xf borderId="0" fillId="2" fontId="1" numFmtId="0" xfId="0" applyAlignment="1" applyFont="1">
      <alignment readingOrder="0" vertical="center"/>
    </xf>
    <xf borderId="0" fillId="2" fontId="2" numFmtId="0" xfId="0" applyAlignment="1" applyFont="1">
      <alignment horizontal="center" readingOrder="0" vertical="center"/>
    </xf>
    <xf borderId="0" fillId="3" fontId="3" numFmtId="0" xfId="0" applyAlignment="1" applyFont="1">
      <alignment vertical="center"/>
    </xf>
    <xf borderId="0" fillId="3" fontId="3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3" fontId="4" numFmtId="0" xfId="0" applyAlignment="1" applyFont="1">
      <alignment horizontal="center" readingOrder="0"/>
    </xf>
    <xf borderId="0" fillId="3" fontId="5" numFmtId="0" xfId="0" applyFont="1"/>
    <xf borderId="0" fillId="3" fontId="5" numFmtId="0" xfId="0" applyAlignment="1" applyFont="1">
      <alignment horizontal="left"/>
    </xf>
    <xf borderId="0" fillId="5" fontId="2" numFmtId="0" xfId="0" applyAlignment="1" applyFill="1" applyFont="1">
      <alignment horizontal="center" readingOrder="0"/>
    </xf>
    <xf borderId="0" fillId="6" fontId="2" numFmtId="0" xfId="0" applyAlignment="1" applyFill="1" applyFont="1">
      <alignment horizontal="center" readingOrder="0"/>
    </xf>
    <xf borderId="0" fillId="3" fontId="2" numFmtId="0" xfId="0" applyAlignment="1" applyFont="1">
      <alignment readingOrder="0"/>
    </xf>
    <xf borderId="0" fillId="4" fontId="4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6" fontId="3" numFmtId="0" xfId="0" applyFont="1"/>
    <xf borderId="0" fillId="4" fontId="6" numFmtId="0" xfId="0" applyAlignment="1" applyFont="1">
      <alignment horizontal="right" readingOrder="0" vertical="bottom"/>
    </xf>
    <xf borderId="0" fillId="4" fontId="6" numFmtId="0" xfId="0" applyAlignment="1" applyFont="1">
      <alignment horizontal="right" vertical="bottom"/>
    </xf>
    <xf borderId="0" fillId="4" fontId="4" numFmtId="0" xfId="0" applyAlignment="1" applyFont="1">
      <alignment horizontal="right" readingOrder="0"/>
    </xf>
    <xf borderId="0" fillId="7" fontId="1" numFmtId="0" xfId="0" applyAlignment="1" applyFill="1" applyFont="1">
      <alignment horizontal="center" readingOrder="0"/>
    </xf>
    <xf borderId="0" fillId="7" fontId="3" numFmtId="0" xfId="0" applyFont="1"/>
    <xf borderId="0" fillId="3" fontId="7" numFmtId="0" xfId="0" applyAlignment="1" applyFont="1">
      <alignment horizontal="left"/>
    </xf>
    <xf borderId="0" fillId="0" fontId="4" numFmtId="0" xfId="0" applyFont="1"/>
    <xf borderId="0" fillId="4" fontId="6" numFmtId="0" xfId="0" applyAlignment="1" applyFont="1">
      <alignment horizontal="right" vertical="bottom"/>
    </xf>
    <xf borderId="0" fillId="4" fontId="3" numFmtId="0" xfId="0" applyAlignment="1" applyFont="1">
      <alignment horizontal="right" readingOrder="0"/>
    </xf>
    <xf borderId="0" fillId="3" fontId="6" numFmtId="0" xfId="0" applyAlignment="1" applyFont="1">
      <alignment vertical="bottom"/>
    </xf>
    <xf borderId="0" fillId="5" fontId="8" numFmtId="0" xfId="0" applyAlignment="1" applyFont="1">
      <alignment horizontal="center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3" fontId="9" numFmtId="0" xfId="0" applyAlignment="1" applyFont="1">
      <alignment horizontal="left" readingOrder="0"/>
    </xf>
    <xf borderId="0" fillId="3" fontId="6" numFmtId="0" xfId="0" applyAlignment="1" applyFont="1">
      <alignment horizontal="right" vertical="bottom"/>
    </xf>
    <xf borderId="0" fillId="4" fontId="3" numFmtId="0" xfId="0" applyAlignment="1" applyFont="1">
      <alignment horizontal="center" readingOrder="0"/>
    </xf>
    <xf borderId="0" fillId="2" fontId="3" numFmtId="0" xfId="0" applyFont="1"/>
    <xf borderId="0" fillId="3" fontId="6" numFmtId="0" xfId="0" applyAlignment="1" applyFont="1">
      <alignment vertical="bottom"/>
    </xf>
    <xf borderId="0" fillId="3" fontId="10" numFmtId="0" xfId="0" applyAlignment="1" applyFont="1">
      <alignment horizontal="right" vertical="bottom"/>
    </xf>
    <xf borderId="0" fillId="3" fontId="10" numFmtId="0" xfId="0" applyAlignment="1" applyFont="1">
      <alignment vertical="bottom"/>
    </xf>
    <xf borderId="0" fillId="3" fontId="6" numFmtId="0" xfId="0" applyAlignment="1" applyFont="1">
      <alignment horizontal="right" vertical="bottom"/>
    </xf>
    <xf borderId="0" fillId="8" fontId="2" numFmtId="0" xfId="0" applyAlignment="1" applyFill="1" applyFont="1">
      <alignment horizontal="center" readingOrder="0" vertical="center"/>
    </xf>
    <xf borderId="0" fillId="8" fontId="1" numFmtId="0" xfId="0" applyAlignment="1" applyFont="1">
      <alignment horizontal="center" readingOrder="0" vertical="center"/>
    </xf>
    <xf borderId="0" fillId="8" fontId="2" numFmtId="0" xfId="0" applyAlignment="1" applyFont="1">
      <alignment readingOrder="0" vertical="center"/>
    </xf>
    <xf borderId="0" fillId="9" fontId="3" numFmtId="0" xfId="0" applyAlignment="1" applyFill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3" fontId="8" numFmtId="0" xfId="0" applyAlignment="1" applyFont="1">
      <alignment horizontal="center" vertical="bottom"/>
    </xf>
    <xf borderId="0" fillId="3" fontId="6" numFmtId="0" xfId="0" applyAlignment="1" applyFont="1">
      <alignment horizontal="center" readingOrder="0" vertical="bottom"/>
    </xf>
    <xf borderId="0" fillId="7" fontId="2" numFmtId="0" xfId="0" applyAlignment="1" applyFont="1">
      <alignment horizontal="center" readingOrder="0"/>
    </xf>
    <xf borderId="0" fillId="10" fontId="3" numFmtId="0" xfId="0" applyAlignment="1" applyFill="1" applyFont="1">
      <alignment horizontal="center"/>
    </xf>
    <xf borderId="0" fillId="3" fontId="3" numFmtId="0" xfId="0" applyAlignment="1" applyFont="1">
      <alignment horizontal="center"/>
    </xf>
    <xf borderId="0" fillId="8" fontId="2" numFmtId="0" xfId="0" applyAlignment="1" applyFont="1">
      <alignment readingOrder="0"/>
    </xf>
    <xf borderId="0" fillId="8" fontId="2" numFmtId="0" xfId="0" applyFont="1"/>
    <xf borderId="0" fillId="11" fontId="2" numFmtId="0" xfId="0" applyAlignment="1" applyFill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10" fontId="3" numFmtId="0" xfId="0" applyFont="1"/>
    <xf borderId="0" fillId="8" fontId="11" numFmtId="0" xfId="0" applyAlignment="1" applyFont="1">
      <alignment horizontal="center" readingOrder="0" vertical="center"/>
    </xf>
    <xf borderId="0" fillId="3" fontId="9" numFmtId="0" xfId="0" applyAlignment="1" applyFont="1">
      <alignment horizontal="center" readingOrder="0"/>
    </xf>
    <xf borderId="0" fillId="12" fontId="8" numFmtId="0" xfId="0" applyAlignment="1" applyFill="1" applyFont="1">
      <alignment horizontal="center" readingOrder="0" vertical="bottom"/>
    </xf>
    <xf borderId="0" fillId="13" fontId="8" numFmtId="0" xfId="0" applyAlignment="1" applyFill="1" applyFont="1">
      <alignment horizontal="center" vertical="bottom"/>
    </xf>
    <xf borderId="0" fillId="13" fontId="8" numFmtId="0" xfId="0" applyAlignment="1" applyFont="1">
      <alignment horizontal="center" shrinkToFit="0" vertical="bottom" wrapText="0"/>
    </xf>
    <xf borderId="0" fillId="5" fontId="6" numFmtId="0" xfId="0" applyAlignment="1" applyFont="1">
      <alignment vertical="bottom"/>
    </xf>
    <xf borderId="0" fillId="3" fontId="6" numFmtId="0" xfId="0" applyAlignment="1" applyFont="1">
      <alignment horizontal="right" readingOrder="0" vertical="bottom"/>
    </xf>
    <xf borderId="0" fillId="5" fontId="6" numFmtId="0" xfId="0" applyAlignment="1" applyFont="1">
      <alignment readingOrder="0" vertical="bottom"/>
    </xf>
    <xf borderId="0" fillId="3" fontId="6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3" fontId="6" numFmtId="0" xfId="0" applyAlignment="1" applyFont="1">
      <alignment horizontal="right" shrinkToFit="0" vertical="bottom" wrapText="1"/>
    </xf>
    <xf borderId="0" fillId="0" fontId="6" numFmtId="0" xfId="0" applyAlignment="1" applyFont="1">
      <alignment horizontal="right" readingOrder="0" vertical="bottom"/>
    </xf>
    <xf borderId="0" fillId="14" fontId="2" numFmtId="0" xfId="0" applyAlignment="1" applyFill="1" applyFont="1">
      <alignment horizontal="center" readingOrder="0" vertical="center"/>
    </xf>
    <xf borderId="0" fillId="14" fontId="3" numFmtId="0" xfId="0" applyAlignment="1" applyFont="1">
      <alignment readingOrder="0"/>
    </xf>
    <xf borderId="0" fillId="15" fontId="2" numFmtId="0" xfId="0" applyAlignment="1" applyFill="1" applyFont="1">
      <alignment horizontal="center" readingOrder="0"/>
    </xf>
    <xf borderId="0" fillId="15" fontId="2" numFmtId="0" xfId="0" applyAlignment="1" applyFont="1">
      <alignment horizontal="center" readingOrder="0" shrinkToFit="0" wrapText="1"/>
    </xf>
    <xf borderId="0" fillId="6" fontId="3" numFmtId="0" xfId="0" applyAlignment="1" applyFont="1">
      <alignment readingOrder="0"/>
    </xf>
    <xf borderId="0" fillId="8" fontId="3" numFmtId="0" xfId="0" applyAlignment="1" applyFont="1">
      <alignment readingOrder="0"/>
    </xf>
    <xf borderId="0" fillId="5" fontId="3" numFmtId="0" xfId="0" applyAlignment="1" applyFont="1">
      <alignment horizontal="center" readingOrder="0"/>
    </xf>
    <xf borderId="0" fillId="16" fontId="2" numFmtId="0" xfId="0" applyAlignment="1" applyFill="1" applyFont="1">
      <alignment horizontal="center" readingOrder="0" vertical="center"/>
    </xf>
    <xf borderId="0" fillId="16" fontId="3" numFmtId="0" xfId="0" applyAlignment="1" applyFont="1">
      <alignment readingOrder="0"/>
    </xf>
    <xf borderId="0" fillId="16" fontId="2" numFmtId="0" xfId="0" applyAlignment="1" applyFont="1">
      <alignment readingOrder="0" vertical="center"/>
    </xf>
    <xf borderId="0" fillId="16" fontId="3" numFmtId="0" xfId="0" applyAlignment="1" applyFont="1">
      <alignment readingOrder="0" vertical="center"/>
    </xf>
    <xf borderId="0" fillId="16" fontId="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0000"/>
                </a:solidFill>
                <a:latin typeface="+mn-lt"/>
              </a:defRPr>
            </a:pPr>
            <a:r>
              <a:rPr b="1" sz="2400">
                <a:solidFill>
                  <a:srgbClr val="000000"/>
                </a:solidFill>
                <a:latin typeface="+mn-lt"/>
              </a:rPr>
              <a:t>Success Ratio </a:t>
            </a:r>
          </a:p>
        </c:rich>
      </c:tx>
      <c:overlay val="0"/>
    </c:title>
    <c:plotArea>
      <c:layout/>
      <c:areaChart>
        <c:grouping val="percentStacked"/>
        <c:ser>
          <c:idx val="0"/>
          <c:order val="0"/>
          <c:tx>
            <c:v>Baseline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'FastBot2 (BaselineRAASRA)'!$A$3:$A$22</c:f>
            </c:strRef>
          </c:cat>
          <c:val>
            <c:numRef>
              <c:f>'Monkey (BaselineRAASRA)'!$AG$3:$AG$22</c:f>
              <c:numCache/>
            </c:numRef>
          </c:val>
        </c:ser>
        <c:ser>
          <c:idx val="1"/>
          <c:order val="1"/>
          <c:tx>
            <c:v>RA</c:v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'FastBot2 (BaselineRAASRA)'!$A$3:$A$22</c:f>
            </c:strRef>
          </c:cat>
          <c:val>
            <c:numRef>
              <c:f>'Monkey (BaselineRAASRA)'!$AI$29:$AI$48</c:f>
              <c:numCache/>
            </c:numRef>
          </c:val>
        </c:ser>
        <c:ser>
          <c:idx val="2"/>
          <c:order val="2"/>
          <c:tx>
            <c:v>ASRA</c:v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'FastBot2 (BaselineRAASRA)'!$A$3:$A$22</c:f>
            </c:strRef>
          </c:cat>
          <c:val>
            <c:numRef>
              <c:f>'Monkey (BaselineRAASRA)'!$AG$29:$AG$48</c:f>
              <c:numCache/>
            </c:numRef>
          </c:val>
        </c:ser>
        <c:axId val="1082857479"/>
        <c:axId val="1684670880"/>
      </c:areaChart>
      <c:catAx>
        <c:axId val="1082857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2400">
                    <a:solidFill>
                      <a:srgbClr val="000000"/>
                    </a:solidFill>
                    <a:latin typeface="+mn-lt"/>
                  </a:rPr>
                  <a:t>Application Name - #Issue ID Number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3600000"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</a:p>
        </c:txPr>
        <c:crossAx val="1684670880"/>
      </c:catAx>
      <c:valAx>
        <c:axId val="1684670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 sz="1800">
                <a:solidFill>
                  <a:srgbClr val="000000"/>
                </a:solidFill>
                <a:latin typeface="+mn-lt"/>
              </a:defRPr>
            </a:pPr>
          </a:p>
        </c:txPr>
        <c:crossAx val="1082857479"/>
      </c:valAx>
    </c:plotArea>
    <c:legend>
      <c:legendPos val="r"/>
      <c:legendEntry>
        <c:idx val="0"/>
        <c:txPr>
          <a:bodyPr/>
          <a:lstStyle/>
          <a:p>
            <a:pPr lvl="0">
              <a:defRPr sz="1800"/>
            </a:pPr>
          </a:p>
        </c:txPr>
      </c:legendEntry>
      <c:legendEntry>
        <c:idx val="1"/>
        <c:txPr>
          <a:bodyPr/>
          <a:lstStyle/>
          <a:p>
            <a:pPr lvl="0">
              <a:defRPr sz="1800"/>
            </a:pPr>
          </a:p>
        </c:txPr>
      </c:legendEntry>
      <c:legendEntry>
        <c:idx val="2"/>
        <c:txPr>
          <a:bodyPr/>
          <a:lstStyle/>
          <a:p>
            <a:pPr lvl="0">
              <a:defRPr sz="1800"/>
            </a:pPr>
          </a:p>
        </c:txPr>
      </c:legendEntry>
      <c:layout>
        <c:manualLayout>
          <c:xMode val="edge"/>
          <c:yMode val="edge"/>
          <c:x val="0.40715963752935525"/>
          <c:y val="0.10897740784780025"/>
        </c:manualLayout>
      </c:layout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0000"/>
                </a:solidFill>
                <a:latin typeface="+mn-lt"/>
              </a:defRPr>
            </a:pPr>
            <a:r>
              <a:rPr b="1" sz="2400">
                <a:solidFill>
                  <a:srgbClr val="000000"/>
                </a:solidFill>
                <a:latin typeface="+mn-lt"/>
              </a:rPr>
              <a:t>Success Ratio </a:t>
            </a:r>
          </a:p>
        </c:rich>
      </c:tx>
      <c:overlay val="0"/>
    </c:title>
    <c:plotArea>
      <c:layout/>
      <c:areaChart>
        <c:grouping val="percentStacked"/>
        <c:ser>
          <c:idx val="0"/>
          <c:order val="0"/>
          <c:tx>
            <c:v>Baseline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'FastBot2 (BaselineRAASRA)'!$A$3:$A$22</c:f>
            </c:strRef>
          </c:cat>
          <c:val>
            <c:numRef>
              <c:f>'Ape (BaselineRAASRA)'!$AG$3:$AG$22</c:f>
              <c:numCache/>
            </c:numRef>
          </c:val>
        </c:ser>
        <c:ser>
          <c:idx val="1"/>
          <c:order val="1"/>
          <c:tx>
            <c:v>RA</c:v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'FastBot2 (BaselineRAASRA)'!$A$3:$A$22</c:f>
            </c:strRef>
          </c:cat>
          <c:val>
            <c:numRef>
              <c:f>'Ape (BaselineRAASRA)'!$AI$29:$AI$48</c:f>
              <c:numCache/>
            </c:numRef>
          </c:val>
        </c:ser>
        <c:ser>
          <c:idx val="2"/>
          <c:order val="2"/>
          <c:tx>
            <c:v>ASRA</c:v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'FastBot2 (BaselineRAASRA)'!$A$3:$A$22</c:f>
            </c:strRef>
          </c:cat>
          <c:val>
            <c:numRef>
              <c:f>'Ape (BaselineRAASRA)'!$AG$29:$AG$48</c:f>
              <c:numCache/>
            </c:numRef>
          </c:val>
        </c:ser>
        <c:axId val="1475539585"/>
        <c:axId val="1566171981"/>
      </c:areaChart>
      <c:catAx>
        <c:axId val="14755395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2400">
                    <a:solidFill>
                      <a:srgbClr val="000000"/>
                    </a:solidFill>
                    <a:latin typeface="+mn-lt"/>
                  </a:rPr>
                  <a:t>Application Name - #Issue ID Number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3600000"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</a:p>
        </c:txPr>
        <c:crossAx val="1566171981"/>
      </c:catAx>
      <c:valAx>
        <c:axId val="15661719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 sz="1800">
                <a:solidFill>
                  <a:srgbClr val="000000"/>
                </a:solidFill>
                <a:latin typeface="+mn-lt"/>
              </a:defRPr>
            </a:pPr>
          </a:p>
        </c:txPr>
        <c:crossAx val="1475539585"/>
      </c:valAx>
    </c:plotArea>
    <c:legend>
      <c:legendPos val="r"/>
      <c:legendEntry>
        <c:idx val="0"/>
        <c:txPr>
          <a:bodyPr/>
          <a:lstStyle/>
          <a:p>
            <a:pPr lvl="0">
              <a:defRPr sz="1800"/>
            </a:pPr>
          </a:p>
        </c:txPr>
      </c:legendEntry>
      <c:legendEntry>
        <c:idx val="1"/>
        <c:txPr>
          <a:bodyPr/>
          <a:lstStyle/>
          <a:p>
            <a:pPr lvl="0">
              <a:defRPr sz="1800"/>
            </a:pPr>
          </a:p>
        </c:txPr>
      </c:legendEntry>
      <c:legendEntry>
        <c:idx val="2"/>
        <c:txPr>
          <a:bodyPr/>
          <a:lstStyle/>
          <a:p>
            <a:pPr lvl="0">
              <a:defRPr sz="1800"/>
            </a:pPr>
          </a:p>
        </c:txPr>
      </c:legendEntry>
      <c:layout>
        <c:manualLayout>
          <c:xMode val="edge"/>
          <c:yMode val="edge"/>
          <c:x val="0.40715963752935525"/>
          <c:y val="0.10897740784780025"/>
        </c:manualLayout>
      </c:layout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0000"/>
                </a:solidFill>
                <a:latin typeface="+mn-lt"/>
              </a:defRPr>
            </a:pPr>
            <a:r>
              <a:rPr b="1" sz="2400">
                <a:solidFill>
                  <a:srgbClr val="000000"/>
                </a:solidFill>
                <a:latin typeface="+mn-lt"/>
              </a:rPr>
              <a:t>Success Ratio </a:t>
            </a:r>
          </a:p>
        </c:rich>
      </c:tx>
      <c:overlay val="0"/>
    </c:title>
    <c:plotArea>
      <c:layout/>
      <c:areaChart>
        <c:grouping val="percentStacked"/>
        <c:ser>
          <c:idx val="0"/>
          <c:order val="0"/>
          <c:tx>
            <c:v>Baseline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'FastBot2 (BaselineRAASRA)'!$A$3:$A$22</c:f>
            </c:strRef>
          </c:cat>
          <c:val>
            <c:numRef>
              <c:f>'Stoat (BaselineRAASRA)'!$AG$3:$AG$22</c:f>
              <c:numCache/>
            </c:numRef>
          </c:val>
        </c:ser>
        <c:ser>
          <c:idx val="1"/>
          <c:order val="1"/>
          <c:tx>
            <c:v>RA</c:v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'FastBot2 (BaselineRAASRA)'!$A$3:$A$22</c:f>
            </c:strRef>
          </c:cat>
          <c:val>
            <c:numRef>
              <c:f>'Stoat (BaselineRAASRA)'!$AG$29:$AG$48</c:f>
              <c:numCache/>
            </c:numRef>
          </c:val>
        </c:ser>
        <c:ser>
          <c:idx val="2"/>
          <c:order val="2"/>
          <c:tx>
            <c:v>ASRA</c:v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'FastBot2 (BaselineRAASRA)'!$A$3:$A$22</c:f>
            </c:strRef>
          </c:cat>
          <c:val>
            <c:numRef>
              <c:f>'Stoat (BaselineRAASRA)'!$AI$29:$AI$48</c:f>
              <c:numCache/>
            </c:numRef>
          </c:val>
        </c:ser>
        <c:axId val="168172665"/>
        <c:axId val="1680854463"/>
      </c:areaChart>
      <c:catAx>
        <c:axId val="168172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2400">
                    <a:solidFill>
                      <a:srgbClr val="000000"/>
                    </a:solidFill>
                    <a:latin typeface="+mn-lt"/>
                  </a:rPr>
                  <a:t>Application Name - #Issue ID Number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3600000"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</a:p>
        </c:txPr>
        <c:crossAx val="1680854463"/>
      </c:catAx>
      <c:valAx>
        <c:axId val="16808544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 sz="1800">
                <a:solidFill>
                  <a:srgbClr val="000000"/>
                </a:solidFill>
                <a:latin typeface="+mn-lt"/>
              </a:defRPr>
            </a:pPr>
          </a:p>
        </c:txPr>
        <c:crossAx val="168172665"/>
      </c:valAx>
    </c:plotArea>
    <c:legend>
      <c:legendPos val="r"/>
      <c:legendEntry>
        <c:idx val="0"/>
        <c:txPr>
          <a:bodyPr/>
          <a:lstStyle/>
          <a:p>
            <a:pPr lvl="0">
              <a:defRPr sz="1800"/>
            </a:pPr>
          </a:p>
        </c:txPr>
      </c:legendEntry>
      <c:legendEntry>
        <c:idx val="1"/>
        <c:txPr>
          <a:bodyPr/>
          <a:lstStyle/>
          <a:p>
            <a:pPr lvl="0">
              <a:defRPr sz="1800"/>
            </a:pPr>
          </a:p>
        </c:txPr>
      </c:legendEntry>
      <c:legendEntry>
        <c:idx val="2"/>
        <c:txPr>
          <a:bodyPr/>
          <a:lstStyle/>
          <a:p>
            <a:pPr lvl="0">
              <a:defRPr sz="1800"/>
            </a:pPr>
          </a:p>
        </c:txPr>
      </c:legendEntry>
      <c:layout>
        <c:manualLayout>
          <c:xMode val="edge"/>
          <c:yMode val="edge"/>
          <c:x val="0.40715963752935525"/>
          <c:y val="0.10897740784780025"/>
        </c:manualLayout>
      </c:layout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0000"/>
                </a:solidFill>
                <a:latin typeface="+mn-lt"/>
              </a:defRPr>
            </a:pPr>
            <a:r>
              <a:rPr b="1" sz="2400">
                <a:solidFill>
                  <a:srgbClr val="000000"/>
                </a:solidFill>
                <a:latin typeface="+mn-lt"/>
              </a:rPr>
              <a:t>Success Ratio </a:t>
            </a:r>
          </a:p>
        </c:rich>
      </c:tx>
      <c:overlay val="0"/>
    </c:title>
    <c:plotArea>
      <c:layout/>
      <c:areaChart>
        <c:grouping val="percentStacked"/>
        <c:ser>
          <c:idx val="0"/>
          <c:order val="0"/>
          <c:tx>
            <c:v>Baseline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'FastBot2 (BaselineRAASRA)'!$A$3:$A$22</c:f>
            </c:strRef>
          </c:cat>
          <c:val>
            <c:numRef>
              <c:f>'FastBot2 (BaselineRAASRA)'!$AG$3:$AG$22</c:f>
              <c:numCache/>
            </c:numRef>
          </c:val>
        </c:ser>
        <c:ser>
          <c:idx val="1"/>
          <c:order val="1"/>
          <c:tx>
            <c:v>RA</c:v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'FastBot2 (BaselineRAASRA)'!$A$3:$A$22</c:f>
            </c:strRef>
          </c:cat>
          <c:val>
            <c:numRef>
              <c:f>'FastBot2 (BaselineRAASRA)'!$AG$29:$AG$48</c:f>
              <c:numCache/>
            </c:numRef>
          </c:val>
        </c:ser>
        <c:ser>
          <c:idx val="2"/>
          <c:order val="2"/>
          <c:tx>
            <c:v>ASRA</c:v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'FastBot2 (BaselineRAASRA)'!$A$3:$A$22</c:f>
            </c:strRef>
          </c:cat>
          <c:val>
            <c:numRef>
              <c:f>'FastBot2 (BaselineRAASRA)'!$AI$3:$AI$22</c:f>
              <c:numCache/>
            </c:numRef>
          </c:val>
        </c:ser>
        <c:axId val="529841297"/>
        <c:axId val="385369097"/>
      </c:areaChart>
      <c:catAx>
        <c:axId val="529841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2400">
                    <a:solidFill>
                      <a:srgbClr val="000000"/>
                    </a:solidFill>
                    <a:latin typeface="+mn-lt"/>
                  </a:rPr>
                  <a:t>Application Name - #Issue ID Number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3600000"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</a:p>
        </c:txPr>
        <c:crossAx val="385369097"/>
      </c:catAx>
      <c:valAx>
        <c:axId val="3853690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 sz="1800">
                <a:solidFill>
                  <a:srgbClr val="000000"/>
                </a:solidFill>
                <a:latin typeface="+mn-lt"/>
              </a:defRPr>
            </a:pPr>
          </a:p>
        </c:txPr>
        <c:crossAx val="529841297"/>
      </c:valAx>
    </c:plotArea>
    <c:legend>
      <c:legendPos val="r"/>
      <c:legendEntry>
        <c:idx val="0"/>
        <c:txPr>
          <a:bodyPr/>
          <a:lstStyle/>
          <a:p>
            <a:pPr lvl="0">
              <a:defRPr sz="1800"/>
            </a:pPr>
          </a:p>
        </c:txPr>
      </c:legendEntry>
      <c:legendEntry>
        <c:idx val="1"/>
        <c:txPr>
          <a:bodyPr/>
          <a:lstStyle/>
          <a:p>
            <a:pPr lvl="0">
              <a:defRPr sz="1800"/>
            </a:pPr>
          </a:p>
        </c:txPr>
      </c:legendEntry>
      <c:legendEntry>
        <c:idx val="2"/>
        <c:txPr>
          <a:bodyPr/>
          <a:lstStyle/>
          <a:p>
            <a:pPr lvl="0">
              <a:defRPr sz="1800"/>
            </a:pPr>
          </a:p>
        </c:txPr>
      </c:legendEntry>
      <c:layout>
        <c:manualLayout>
          <c:xMode val="edge"/>
          <c:yMode val="edge"/>
          <c:x val="0.40715963752935525"/>
          <c:y val="0.10897740784780025"/>
        </c:manualLayout>
      </c:layout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Chart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64</xdr:row>
      <xdr:rowOff>76200</xdr:rowOff>
    </xdr:from>
    <xdr:ext cx="8553450" cy="6143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50</xdr:row>
      <xdr:rowOff>85725</xdr:rowOff>
    </xdr:from>
    <xdr:ext cx="9201150" cy="66103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52</xdr:row>
      <xdr:rowOff>19050</xdr:rowOff>
    </xdr:from>
    <xdr:ext cx="9715500" cy="69818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638175</xdr:colOff>
      <xdr:row>51</xdr:row>
      <xdr:rowOff>19050</xdr:rowOff>
    </xdr:from>
    <xdr:ext cx="8534400" cy="61341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657225</xdr:colOff>
      <xdr:row>27</xdr:row>
      <xdr:rowOff>171450</xdr:rowOff>
    </xdr:from>
    <xdr:ext cx="7400925" cy="4705350"/>
    <xdr:pic>
      <xdr:nvPicPr>
        <xdr:cNvPr id="1778139118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4.88"/>
    <col customWidth="1" min="32" max="34" width="9.75"/>
    <col customWidth="1" min="35" max="36" width="24.25"/>
    <col customWidth="1" min="37" max="39" width="11.38"/>
    <col customWidth="1" min="43" max="43" width="16.38"/>
    <col customWidth="1" min="46" max="46" width="16.63"/>
  </cols>
  <sheetData>
    <row r="1" ht="15.0" customHeight="1">
      <c r="A1" s="1"/>
      <c r="B1" s="1" t="s">
        <v>0</v>
      </c>
      <c r="L1" s="1" t="s">
        <v>1</v>
      </c>
      <c r="V1" s="1" t="s">
        <v>2</v>
      </c>
      <c r="AA1" s="2" t="s">
        <v>1</v>
      </c>
      <c r="AF1" s="2" t="s">
        <v>3</v>
      </c>
      <c r="AK1" s="2" t="s">
        <v>4</v>
      </c>
      <c r="AR1" s="3"/>
      <c r="AS1" s="3"/>
      <c r="AT1" s="3"/>
      <c r="AU1" s="3"/>
      <c r="AV1" s="3"/>
      <c r="AW1" s="3"/>
      <c r="AX1" s="3"/>
      <c r="AY1" s="3"/>
      <c r="AZ1" s="3"/>
    </row>
    <row r="2" ht="39.0" customHeight="1">
      <c r="A2" s="4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15</v>
      </c>
      <c r="L2" s="4" t="s">
        <v>6</v>
      </c>
      <c r="M2" s="4" t="s">
        <v>7</v>
      </c>
      <c r="N2" s="4" t="s">
        <v>8</v>
      </c>
      <c r="O2" s="4" t="s">
        <v>9</v>
      </c>
      <c r="P2" s="4" t="s">
        <v>10</v>
      </c>
      <c r="Q2" s="4" t="s">
        <v>11</v>
      </c>
      <c r="R2" s="4" t="s">
        <v>12</v>
      </c>
      <c r="S2" s="4" t="s">
        <v>13</v>
      </c>
      <c r="T2" s="4" t="s">
        <v>14</v>
      </c>
      <c r="U2" s="4" t="s">
        <v>15</v>
      </c>
      <c r="V2" s="5" t="s">
        <v>16</v>
      </c>
      <c r="W2" s="5" t="s">
        <v>17</v>
      </c>
      <c r="X2" s="4" t="s">
        <v>18</v>
      </c>
      <c r="Y2" s="4" t="s">
        <v>19</v>
      </c>
      <c r="Z2" s="4" t="s">
        <v>20</v>
      </c>
      <c r="AA2" s="5" t="s">
        <v>16</v>
      </c>
      <c r="AB2" s="5" t="s">
        <v>17</v>
      </c>
      <c r="AC2" s="4" t="s">
        <v>18</v>
      </c>
      <c r="AD2" s="4" t="s">
        <v>19</v>
      </c>
      <c r="AE2" s="4" t="s">
        <v>20</v>
      </c>
      <c r="AF2" s="5" t="s">
        <v>21</v>
      </c>
      <c r="AG2" s="5" t="s">
        <v>22</v>
      </c>
      <c r="AH2" s="5" t="s">
        <v>23</v>
      </c>
      <c r="AI2" s="5" t="s">
        <v>24</v>
      </c>
      <c r="AJ2" s="5" t="s">
        <v>25</v>
      </c>
      <c r="AK2" s="4" t="s">
        <v>26</v>
      </c>
      <c r="AL2" s="4" t="s">
        <v>27</v>
      </c>
      <c r="AM2" s="4" t="s">
        <v>28</v>
      </c>
      <c r="AN2" s="4" t="s">
        <v>25</v>
      </c>
      <c r="AO2" s="6" t="s">
        <v>29</v>
      </c>
      <c r="AP2" s="4" t="s">
        <v>30</v>
      </c>
      <c r="AQ2" s="4" t="s">
        <v>31</v>
      </c>
      <c r="AR2" s="7"/>
      <c r="AS2" s="7"/>
      <c r="AT2" s="7"/>
      <c r="AU2" s="7"/>
      <c r="AV2" s="7"/>
      <c r="AW2" s="7"/>
      <c r="AX2" s="7"/>
      <c r="AY2" s="7"/>
      <c r="AZ2" s="7"/>
    </row>
    <row r="3" ht="15.0" customHeight="1">
      <c r="A3" s="8" t="s">
        <v>32</v>
      </c>
      <c r="B3" s="9">
        <v>360.0</v>
      </c>
      <c r="C3" s="9">
        <v>360.0</v>
      </c>
      <c r="D3" s="9">
        <v>360.0</v>
      </c>
      <c r="E3" s="9">
        <v>360.0</v>
      </c>
      <c r="F3" s="9">
        <v>360.0</v>
      </c>
      <c r="G3" s="9">
        <v>360.0</v>
      </c>
      <c r="H3" s="9">
        <v>360.0</v>
      </c>
      <c r="I3" s="9">
        <v>360.0</v>
      </c>
      <c r="J3" s="9">
        <v>360.0</v>
      </c>
      <c r="K3" s="9">
        <v>360.0</v>
      </c>
      <c r="L3" s="9">
        <v>360.0</v>
      </c>
      <c r="M3" s="9">
        <v>360.0</v>
      </c>
      <c r="N3" s="9">
        <v>360.0</v>
      </c>
      <c r="O3" s="9">
        <v>360.0</v>
      </c>
      <c r="P3" s="9">
        <v>360.0</v>
      </c>
      <c r="Q3" s="9">
        <v>360.0</v>
      </c>
      <c r="R3" s="9">
        <v>360.0</v>
      </c>
      <c r="S3" s="9">
        <v>360.0</v>
      </c>
      <c r="T3" s="9">
        <v>360.0</v>
      </c>
      <c r="U3" s="9">
        <v>360.0</v>
      </c>
      <c r="V3" s="10">
        <f t="shared" ref="V3:V21" si="1">1-AVERAGE(B3:K3)/360</f>
        <v>0</v>
      </c>
      <c r="W3" s="10">
        <f t="shared" ref="W3:W21" si="2">AVERAGE(A3:K3)</f>
        <v>360</v>
      </c>
      <c r="X3" s="10">
        <f t="shared" ref="X3:X21" si="3">MIN(B3:K3)</f>
        <v>360</v>
      </c>
      <c r="Y3" s="10">
        <f t="shared" ref="Y3:Y22" si="4">MAX(B3:K3)</f>
        <v>360</v>
      </c>
      <c r="Z3" s="10">
        <f t="shared" ref="Z3:Z22" si="5">MEDIAN(B3:K3)</f>
        <v>360</v>
      </c>
      <c r="AA3" s="3">
        <f t="shared" ref="AA3:AA22" si="6">1- AVERAGE(L3:U3)/360</f>
        <v>0</v>
      </c>
      <c r="AB3" s="3">
        <f t="shared" ref="AB3:AB22" si="7">AVERAGE(L3:U3)/60</f>
        <v>6</v>
      </c>
      <c r="AC3" s="3">
        <f t="shared" ref="AC3:AC22" si="8">MIN(L3:U3)/60</f>
        <v>6</v>
      </c>
      <c r="AD3" s="3">
        <f t="shared" ref="AD3:AD22" si="9">MAX(L3:U3)/60</f>
        <v>6</v>
      </c>
      <c r="AE3" s="3">
        <f t="shared" ref="AE3:AE22" si="10">MEDIAN(L3:U3)/60</f>
        <v>6</v>
      </c>
      <c r="AF3" s="3">
        <f t="shared" ref="AF3:AF22" si="11">COUNTIF(B3:K3,"=360")</f>
        <v>10</v>
      </c>
      <c r="AG3" s="3">
        <f t="shared" ref="AG3:AG22" si="12">COUNTIF(B3:K3,"&lt;360")</f>
        <v>0</v>
      </c>
      <c r="AH3" s="3">
        <f t="shared" ref="AH3:AH22" si="13">COUNTIF(L3:U3,"=360")</f>
        <v>10</v>
      </c>
      <c r="AI3" s="3">
        <f t="shared" ref="AI3:AI22" si="14">COUNTIF(L3:U3,"&lt;360")</f>
        <v>0</v>
      </c>
      <c r="AJ3" s="3">
        <f t="shared" ref="AJ3:AJ22" si="15">(FACT(AF3+AG3)*FACT(AH3+AI3)*FACT(AI3+AG3)*FACT(AF3+AH3))/(FACT(20)*FACT(AF3)*FACT(AG3)*FACT(AH3)*FACT(AI3))</f>
        <v>1</v>
      </c>
      <c r="AK3" s="11">
        <f t="shared" ref="AK3:AK22" si="16">SUM(_xlfn.RANK.AVG(B3,B3:U3,1))+SUM(_xlfn.RANK.AVG(C3,B3:U3,1))+SUM(_xlfn.RANK.AVG(D3,B3:U3,1))+SUM(_xlfn.RANK.AVG(E3,B3:U3,1))+SUM(_xlfn.RANK.AVG(F3,B3:U3,1))+SUM(_xlfn.RANK.AVG(G3,B3:U3,1))+SUM(_xlfn.RANK.AVG(H3,B3:U3,1))+SUM(_xlfn.RANK.AVG(I3,B3:U3,1))+SUM(_xlfn.RANK.AVG(J3,B3:U3,1))+SUM(_xlfn.RANK.AVG(K3,B3:U3,1))</f>
        <v>105</v>
      </c>
      <c r="AL3" s="11">
        <f t="shared" ref="AL3:AL22" si="17">MIN(100+110/2-AK3,100+110/2-AO3)</f>
        <v>50</v>
      </c>
      <c r="AM3" s="12">
        <f t="shared" ref="AM3:AM22" si="18">((AL3-(10*10/2))/ SQRT(10*10*(10+10+1)/12))</f>
        <v>0</v>
      </c>
      <c r="AN3" s="3">
        <f t="shared" ref="AN3:AN22" si="19">_xlfn.NORM.DIST(AM3,0,1,TRUE)*2</f>
        <v>1</v>
      </c>
      <c r="AO3" s="3">
        <f t="shared" ref="AO3:AO22" si="20">SUM(_xlfn.RANK.AVG(L3,B3:U3,1))+SUM(_xlfn.RANK.AVG(M3,B3:U3,1))+SUM(_xlfn.RANK.AVG(N3,B3:U3,1))+SUM(_xlfn.RANK.AVG(O3,B3:U3,1))+SUM(_xlfn.RANK.AVG(P3,B3:U3,1))+SUM(_xlfn.RANK.AVG(Q3,B3:U3,1))+SUM(_xlfn.RANK.AVG(R3,B3:U3,1))+SUM(_xlfn.RANK.AVG(S3,B3:U3,1))+SUM(_xlfn.RANK.AVG(T3,B3:U3,1))+SUM(_xlfn.RANK.AVG(U3,B3:U3,1))</f>
        <v>105</v>
      </c>
      <c r="AP3" s="3">
        <f t="shared" ref="AP3:AP22" si="21">(2*AO3 - 110)/200</f>
        <v>0.5</v>
      </c>
      <c r="AQ3" s="3">
        <f t="shared" ref="AQ3:AQ22" si="22">((AO3/10)-(11/2))/10</f>
        <v>0.5</v>
      </c>
      <c r="AR3" s="3"/>
      <c r="AS3" s="13" t="s">
        <v>33</v>
      </c>
      <c r="AW3" s="14"/>
      <c r="AX3" s="14"/>
      <c r="AY3" s="14"/>
      <c r="AZ3" s="14"/>
    </row>
    <row r="4" ht="15.0" customHeight="1">
      <c r="A4" s="8" t="s">
        <v>34</v>
      </c>
      <c r="B4" s="9">
        <v>360.0</v>
      </c>
      <c r="C4" s="9">
        <v>360.0</v>
      </c>
      <c r="D4" s="9">
        <v>360.0</v>
      </c>
      <c r="E4" s="9">
        <v>360.0</v>
      </c>
      <c r="F4" s="9">
        <v>360.0</v>
      </c>
      <c r="G4" s="9">
        <v>360.0</v>
      </c>
      <c r="H4" s="9">
        <v>360.0</v>
      </c>
      <c r="I4" s="9">
        <v>360.0</v>
      </c>
      <c r="J4" s="9">
        <v>360.0</v>
      </c>
      <c r="K4" s="9">
        <v>360.0</v>
      </c>
      <c r="L4" s="9">
        <v>270.0</v>
      </c>
      <c r="M4" s="9">
        <v>230.0</v>
      </c>
      <c r="N4" s="9">
        <v>280.0</v>
      </c>
      <c r="O4" s="9">
        <v>255.0</v>
      </c>
      <c r="P4" s="9">
        <v>253.0</v>
      </c>
      <c r="Q4" s="9">
        <v>279.0</v>
      </c>
      <c r="R4" s="9">
        <v>289.0</v>
      </c>
      <c r="S4" s="9">
        <v>250.0</v>
      </c>
      <c r="T4" s="9">
        <v>270.0</v>
      </c>
      <c r="U4" s="9">
        <v>270.0</v>
      </c>
      <c r="V4" s="10">
        <f t="shared" si="1"/>
        <v>0</v>
      </c>
      <c r="W4" s="10">
        <f t="shared" si="2"/>
        <v>360</v>
      </c>
      <c r="X4" s="10">
        <f t="shared" si="3"/>
        <v>360</v>
      </c>
      <c r="Y4" s="10">
        <f t="shared" si="4"/>
        <v>360</v>
      </c>
      <c r="Z4" s="10">
        <f t="shared" si="5"/>
        <v>360</v>
      </c>
      <c r="AA4" s="3">
        <f t="shared" si="6"/>
        <v>0.265</v>
      </c>
      <c r="AB4" s="3">
        <f t="shared" si="7"/>
        <v>4.41</v>
      </c>
      <c r="AC4" s="3">
        <f t="shared" si="8"/>
        <v>3.833333333</v>
      </c>
      <c r="AD4" s="3">
        <f t="shared" si="9"/>
        <v>4.816666667</v>
      </c>
      <c r="AE4" s="3">
        <f t="shared" si="10"/>
        <v>4.5</v>
      </c>
      <c r="AF4" s="3">
        <f t="shared" si="11"/>
        <v>10</v>
      </c>
      <c r="AG4" s="3">
        <f t="shared" si="12"/>
        <v>0</v>
      </c>
      <c r="AH4" s="3">
        <f t="shared" si="13"/>
        <v>0</v>
      </c>
      <c r="AI4" s="3">
        <f t="shared" si="14"/>
        <v>10</v>
      </c>
      <c r="AJ4" s="3">
        <f t="shared" si="15"/>
        <v>0.000005412544112</v>
      </c>
      <c r="AK4" s="11">
        <f t="shared" si="16"/>
        <v>155</v>
      </c>
      <c r="AL4" s="11">
        <f t="shared" si="17"/>
        <v>0</v>
      </c>
      <c r="AM4" s="12">
        <f t="shared" si="18"/>
        <v>-3.77964473</v>
      </c>
      <c r="AN4" s="3">
        <f t="shared" si="19"/>
        <v>0.0001570522842</v>
      </c>
      <c r="AO4" s="3">
        <f t="shared" si="20"/>
        <v>55</v>
      </c>
      <c r="AP4" s="3">
        <f t="shared" si="21"/>
        <v>0</v>
      </c>
      <c r="AQ4" s="3">
        <f t="shared" si="22"/>
        <v>0</v>
      </c>
      <c r="AR4" s="15"/>
      <c r="AS4" s="13" t="s">
        <v>16</v>
      </c>
      <c r="AT4" s="13" t="s">
        <v>35</v>
      </c>
      <c r="AU4" s="13" t="s">
        <v>36</v>
      </c>
      <c r="AV4" s="13" t="s">
        <v>37</v>
      </c>
      <c r="AW4" s="14"/>
      <c r="AX4" s="14"/>
      <c r="AY4" s="14"/>
      <c r="AZ4" s="14"/>
    </row>
    <row r="5" ht="15.0" customHeight="1">
      <c r="A5" s="8" t="s">
        <v>38</v>
      </c>
      <c r="B5" s="9">
        <v>360.0</v>
      </c>
      <c r="C5" s="9">
        <v>360.0</v>
      </c>
      <c r="D5" s="9">
        <v>360.0</v>
      </c>
      <c r="E5" s="9">
        <v>360.0</v>
      </c>
      <c r="F5" s="9">
        <v>360.0</v>
      </c>
      <c r="G5" s="9">
        <v>360.0</v>
      </c>
      <c r="H5" s="9">
        <v>360.0</v>
      </c>
      <c r="I5" s="9">
        <v>360.0</v>
      </c>
      <c r="J5" s="9">
        <v>360.0</v>
      </c>
      <c r="K5" s="9">
        <v>360.0</v>
      </c>
      <c r="L5" s="9">
        <v>6.0</v>
      </c>
      <c r="M5" s="9">
        <v>4.0</v>
      </c>
      <c r="N5" s="9">
        <v>1.0</v>
      </c>
      <c r="O5" s="9">
        <v>1.0</v>
      </c>
      <c r="P5" s="9">
        <v>2.0</v>
      </c>
      <c r="Q5" s="9">
        <v>3.0</v>
      </c>
      <c r="R5" s="9">
        <v>1.0</v>
      </c>
      <c r="S5" s="9">
        <v>1.0</v>
      </c>
      <c r="T5" s="9">
        <v>1.0</v>
      </c>
      <c r="U5" s="16">
        <v>1.0</v>
      </c>
      <c r="V5" s="10">
        <f t="shared" si="1"/>
        <v>0</v>
      </c>
      <c r="W5" s="10">
        <f t="shared" si="2"/>
        <v>360</v>
      </c>
      <c r="X5" s="10">
        <f t="shared" si="3"/>
        <v>360</v>
      </c>
      <c r="Y5" s="10">
        <f t="shared" si="4"/>
        <v>360</v>
      </c>
      <c r="Z5" s="10">
        <f t="shared" si="5"/>
        <v>360</v>
      </c>
      <c r="AA5" s="3">
        <f t="shared" si="6"/>
        <v>0.9941666667</v>
      </c>
      <c r="AB5" s="3">
        <f t="shared" si="7"/>
        <v>0.035</v>
      </c>
      <c r="AC5" s="3">
        <f t="shared" si="8"/>
        <v>0.01666666667</v>
      </c>
      <c r="AD5" s="3">
        <f t="shared" si="9"/>
        <v>0.1</v>
      </c>
      <c r="AE5" s="3">
        <f t="shared" si="10"/>
        <v>0.01666666667</v>
      </c>
      <c r="AF5" s="3">
        <f t="shared" si="11"/>
        <v>10</v>
      </c>
      <c r="AG5" s="3">
        <f t="shared" si="12"/>
        <v>0</v>
      </c>
      <c r="AH5" s="3">
        <f t="shared" si="13"/>
        <v>0</v>
      </c>
      <c r="AI5" s="3">
        <f t="shared" si="14"/>
        <v>10</v>
      </c>
      <c r="AJ5" s="3">
        <f t="shared" si="15"/>
        <v>0.000005412544112</v>
      </c>
      <c r="AK5" s="11">
        <f t="shared" si="16"/>
        <v>155</v>
      </c>
      <c r="AL5" s="11">
        <f t="shared" si="17"/>
        <v>0</v>
      </c>
      <c r="AM5" s="12">
        <f t="shared" si="18"/>
        <v>-3.77964473</v>
      </c>
      <c r="AN5" s="3">
        <f t="shared" si="19"/>
        <v>0.0001570522842</v>
      </c>
      <c r="AO5" s="3">
        <f t="shared" si="20"/>
        <v>55</v>
      </c>
      <c r="AP5" s="3">
        <f t="shared" si="21"/>
        <v>0</v>
      </c>
      <c r="AQ5" s="3">
        <f t="shared" si="22"/>
        <v>0</v>
      </c>
      <c r="AR5" s="3"/>
      <c r="AS5" s="17" t="s">
        <v>39</v>
      </c>
      <c r="AT5" s="17">
        <f>COUNTIFS(AA3:AA22,"&gt;="&amp;0,AA3:AA22,"&lt;="&amp;0.2)</f>
        <v>8</v>
      </c>
      <c r="AU5" s="18">
        <f>AT5/AT10 * 100</f>
        <v>40</v>
      </c>
      <c r="AV5" s="17">
        <v>91.0</v>
      </c>
      <c r="AW5" s="19"/>
      <c r="AX5" s="19"/>
      <c r="AY5" s="19"/>
      <c r="AZ5" s="19"/>
    </row>
    <row r="6" ht="15.0" customHeight="1">
      <c r="A6" s="8" t="s">
        <v>40</v>
      </c>
      <c r="B6" s="9">
        <v>360.0</v>
      </c>
      <c r="C6" s="9">
        <v>360.0</v>
      </c>
      <c r="D6" s="9">
        <v>360.0</v>
      </c>
      <c r="E6" s="9">
        <v>360.0</v>
      </c>
      <c r="F6" s="9">
        <v>360.0</v>
      </c>
      <c r="G6" s="9">
        <v>360.0</v>
      </c>
      <c r="H6" s="9">
        <v>360.0</v>
      </c>
      <c r="I6" s="9">
        <v>360.0</v>
      </c>
      <c r="J6" s="9">
        <v>360.0</v>
      </c>
      <c r="K6" s="9">
        <v>360.0</v>
      </c>
      <c r="L6" s="9">
        <v>2.0</v>
      </c>
      <c r="M6" s="9">
        <v>2.0</v>
      </c>
      <c r="N6" s="9">
        <v>2.0</v>
      </c>
      <c r="O6" s="9">
        <v>2.0</v>
      </c>
      <c r="P6" s="9">
        <v>2.0</v>
      </c>
      <c r="Q6" s="9">
        <v>2.0</v>
      </c>
      <c r="R6" s="9">
        <v>2.0</v>
      </c>
      <c r="S6" s="9">
        <v>2.0</v>
      </c>
      <c r="T6" s="9">
        <v>2.0</v>
      </c>
      <c r="U6" s="9">
        <v>2.0</v>
      </c>
      <c r="V6" s="10">
        <f t="shared" si="1"/>
        <v>0</v>
      </c>
      <c r="W6" s="10">
        <f t="shared" si="2"/>
        <v>360</v>
      </c>
      <c r="X6" s="10">
        <f t="shared" si="3"/>
        <v>360</v>
      </c>
      <c r="Y6" s="10">
        <f t="shared" si="4"/>
        <v>360</v>
      </c>
      <c r="Z6" s="10">
        <f t="shared" si="5"/>
        <v>360</v>
      </c>
      <c r="AA6" s="3">
        <f t="shared" si="6"/>
        <v>0.9944444444</v>
      </c>
      <c r="AB6" s="3">
        <f t="shared" si="7"/>
        <v>0.03333333333</v>
      </c>
      <c r="AC6" s="3">
        <f t="shared" si="8"/>
        <v>0.03333333333</v>
      </c>
      <c r="AD6" s="3">
        <f t="shared" si="9"/>
        <v>0.03333333333</v>
      </c>
      <c r="AE6" s="3">
        <f t="shared" si="10"/>
        <v>0.03333333333</v>
      </c>
      <c r="AF6" s="3">
        <f t="shared" si="11"/>
        <v>10</v>
      </c>
      <c r="AG6" s="3">
        <f t="shared" si="12"/>
        <v>0</v>
      </c>
      <c r="AH6" s="3">
        <f t="shared" si="13"/>
        <v>0</v>
      </c>
      <c r="AI6" s="3">
        <f t="shared" si="14"/>
        <v>10</v>
      </c>
      <c r="AJ6" s="3">
        <f t="shared" si="15"/>
        <v>0.000005412544112</v>
      </c>
      <c r="AK6" s="11">
        <f t="shared" si="16"/>
        <v>155</v>
      </c>
      <c r="AL6" s="11">
        <f t="shared" si="17"/>
        <v>0</v>
      </c>
      <c r="AM6" s="12">
        <f t="shared" si="18"/>
        <v>-3.77964473</v>
      </c>
      <c r="AN6" s="3">
        <f t="shared" si="19"/>
        <v>0.0001570522842</v>
      </c>
      <c r="AO6" s="3">
        <f t="shared" si="20"/>
        <v>55</v>
      </c>
      <c r="AP6" s="3">
        <f t="shared" si="21"/>
        <v>0</v>
      </c>
      <c r="AQ6" s="3">
        <f t="shared" si="22"/>
        <v>0</v>
      </c>
      <c r="AR6" s="3"/>
      <c r="AS6" s="17" t="s">
        <v>41</v>
      </c>
      <c r="AT6" s="17">
        <f>COUNTIFS(AA3:AA22,"&gt;"&amp;0.2,AA3:AA22,"&lt;="&amp;0.4)</f>
        <v>1</v>
      </c>
      <c r="AU6" s="18">
        <f>AT6/AT10 * 100</f>
        <v>5</v>
      </c>
      <c r="AV6" s="17">
        <v>0.0</v>
      </c>
      <c r="AW6" s="19"/>
      <c r="AX6" s="19"/>
      <c r="AY6" s="19"/>
      <c r="AZ6" s="19"/>
    </row>
    <row r="7" ht="15.0" customHeight="1">
      <c r="A7" s="8" t="s">
        <v>42</v>
      </c>
      <c r="B7" s="9">
        <v>360.0</v>
      </c>
      <c r="C7" s="9">
        <v>360.0</v>
      </c>
      <c r="D7" s="9">
        <v>360.0</v>
      </c>
      <c r="E7" s="9">
        <v>360.0</v>
      </c>
      <c r="F7" s="9">
        <v>360.0</v>
      </c>
      <c r="G7" s="9">
        <v>360.0</v>
      </c>
      <c r="H7" s="9">
        <v>360.0</v>
      </c>
      <c r="I7" s="9">
        <v>360.0</v>
      </c>
      <c r="J7" s="9">
        <v>360.0</v>
      </c>
      <c r="K7" s="9">
        <v>360.0</v>
      </c>
      <c r="L7" s="9">
        <v>60.0</v>
      </c>
      <c r="M7" s="9">
        <v>70.0</v>
      </c>
      <c r="N7" s="9">
        <v>65.0</v>
      </c>
      <c r="O7" s="9">
        <v>66.0</v>
      </c>
      <c r="P7" s="9">
        <v>67.0</v>
      </c>
      <c r="Q7" s="9">
        <v>69.0</v>
      </c>
      <c r="R7" s="9">
        <v>74.0</v>
      </c>
      <c r="S7" s="9">
        <v>74.0</v>
      </c>
      <c r="T7" s="9">
        <v>76.0</v>
      </c>
      <c r="U7" s="9">
        <v>360.0</v>
      </c>
      <c r="V7" s="10">
        <f t="shared" si="1"/>
        <v>0</v>
      </c>
      <c r="W7" s="10">
        <f t="shared" si="2"/>
        <v>360</v>
      </c>
      <c r="X7" s="10">
        <f t="shared" si="3"/>
        <v>360</v>
      </c>
      <c r="Y7" s="10">
        <f t="shared" si="4"/>
        <v>360</v>
      </c>
      <c r="Z7" s="10">
        <f t="shared" si="5"/>
        <v>360</v>
      </c>
      <c r="AA7" s="3">
        <f t="shared" si="6"/>
        <v>0.7275</v>
      </c>
      <c r="AB7" s="3">
        <f t="shared" si="7"/>
        <v>1.635</v>
      </c>
      <c r="AC7" s="3">
        <f t="shared" si="8"/>
        <v>1</v>
      </c>
      <c r="AD7" s="3">
        <f t="shared" si="9"/>
        <v>6</v>
      </c>
      <c r="AE7" s="3">
        <f t="shared" si="10"/>
        <v>1.158333333</v>
      </c>
      <c r="AF7" s="3">
        <f t="shared" si="11"/>
        <v>10</v>
      </c>
      <c r="AG7" s="3">
        <f t="shared" si="12"/>
        <v>0</v>
      </c>
      <c r="AH7" s="3">
        <f t="shared" si="13"/>
        <v>1</v>
      </c>
      <c r="AI7" s="3">
        <f t="shared" si="14"/>
        <v>9</v>
      </c>
      <c r="AJ7" s="3">
        <f t="shared" si="15"/>
        <v>0.00005953798523</v>
      </c>
      <c r="AK7" s="11">
        <f t="shared" si="16"/>
        <v>150</v>
      </c>
      <c r="AL7" s="11">
        <f t="shared" si="17"/>
        <v>5</v>
      </c>
      <c r="AM7" s="12">
        <f t="shared" si="18"/>
        <v>-3.401680257</v>
      </c>
      <c r="AN7" s="3">
        <f t="shared" si="19"/>
        <v>0.000669729449</v>
      </c>
      <c r="AO7" s="3">
        <f t="shared" si="20"/>
        <v>60</v>
      </c>
      <c r="AP7" s="3">
        <f t="shared" si="21"/>
        <v>0.05</v>
      </c>
      <c r="AQ7" s="3">
        <f t="shared" si="22"/>
        <v>0.05</v>
      </c>
      <c r="AR7" s="3"/>
      <c r="AS7" s="17" t="s">
        <v>43</v>
      </c>
      <c r="AT7" s="17">
        <f>COUNTIFS(AA3:AA22,"&gt;"&amp;0.4,AA3:AA22,"&lt;="&amp;0.6)</f>
        <v>1</v>
      </c>
      <c r="AU7" s="18">
        <f>AT7/AT10 * 100</f>
        <v>5</v>
      </c>
      <c r="AV7" s="17">
        <v>0.0</v>
      </c>
      <c r="AW7" s="19"/>
      <c r="AX7" s="19"/>
      <c r="AY7" s="19"/>
      <c r="AZ7" s="19"/>
    </row>
    <row r="8" ht="15.0" customHeight="1">
      <c r="A8" s="8" t="s">
        <v>44</v>
      </c>
      <c r="B8" s="9">
        <v>360.0</v>
      </c>
      <c r="C8" s="9">
        <v>360.0</v>
      </c>
      <c r="D8" s="9">
        <v>360.0</v>
      </c>
      <c r="E8" s="9">
        <v>360.0</v>
      </c>
      <c r="F8" s="9">
        <v>360.0</v>
      </c>
      <c r="G8" s="9">
        <v>360.0</v>
      </c>
      <c r="H8" s="9">
        <v>360.0</v>
      </c>
      <c r="I8" s="9">
        <v>360.0</v>
      </c>
      <c r="J8" s="9">
        <v>360.0</v>
      </c>
      <c r="K8" s="9">
        <v>360.0</v>
      </c>
      <c r="L8" s="9">
        <v>360.0</v>
      </c>
      <c r="M8" s="9">
        <v>360.0</v>
      </c>
      <c r="N8" s="9">
        <v>360.0</v>
      </c>
      <c r="O8" s="9">
        <v>360.0</v>
      </c>
      <c r="P8" s="9">
        <v>360.0</v>
      </c>
      <c r="Q8" s="9">
        <v>360.0</v>
      </c>
      <c r="R8" s="9">
        <v>360.0</v>
      </c>
      <c r="S8" s="9">
        <v>360.0</v>
      </c>
      <c r="T8" s="9">
        <v>360.0</v>
      </c>
      <c r="U8" s="9">
        <v>360.0</v>
      </c>
      <c r="V8" s="10">
        <f t="shared" si="1"/>
        <v>0</v>
      </c>
      <c r="W8" s="10">
        <f t="shared" si="2"/>
        <v>360</v>
      </c>
      <c r="X8" s="10">
        <f t="shared" si="3"/>
        <v>360</v>
      </c>
      <c r="Y8" s="10">
        <f t="shared" si="4"/>
        <v>360</v>
      </c>
      <c r="Z8" s="10">
        <f t="shared" si="5"/>
        <v>360</v>
      </c>
      <c r="AA8" s="3">
        <f t="shared" si="6"/>
        <v>0</v>
      </c>
      <c r="AB8" s="3">
        <f t="shared" si="7"/>
        <v>6</v>
      </c>
      <c r="AC8" s="3">
        <f t="shared" si="8"/>
        <v>6</v>
      </c>
      <c r="AD8" s="3">
        <f t="shared" si="9"/>
        <v>6</v>
      </c>
      <c r="AE8" s="3">
        <f t="shared" si="10"/>
        <v>6</v>
      </c>
      <c r="AF8" s="3">
        <f t="shared" si="11"/>
        <v>10</v>
      </c>
      <c r="AG8" s="3">
        <f t="shared" si="12"/>
        <v>0</v>
      </c>
      <c r="AH8" s="3">
        <f t="shared" si="13"/>
        <v>10</v>
      </c>
      <c r="AI8" s="3">
        <f t="shared" si="14"/>
        <v>0</v>
      </c>
      <c r="AJ8" s="3">
        <f t="shared" si="15"/>
        <v>1</v>
      </c>
      <c r="AK8" s="11">
        <f t="shared" si="16"/>
        <v>105</v>
      </c>
      <c r="AL8" s="11">
        <f t="shared" si="17"/>
        <v>50</v>
      </c>
      <c r="AM8" s="12">
        <f t="shared" si="18"/>
        <v>0</v>
      </c>
      <c r="AN8" s="3">
        <f t="shared" si="19"/>
        <v>1</v>
      </c>
      <c r="AO8" s="3">
        <f t="shared" si="20"/>
        <v>105</v>
      </c>
      <c r="AP8" s="3">
        <f t="shared" si="21"/>
        <v>0.5</v>
      </c>
      <c r="AQ8" s="3">
        <f t="shared" si="22"/>
        <v>0.5</v>
      </c>
      <c r="AR8" s="3"/>
      <c r="AS8" s="17" t="s">
        <v>45</v>
      </c>
      <c r="AT8" s="17">
        <f>COUNTIFS(AA3:AA22,"&gt;"&amp;0.6,AA3:AA22,"&lt;="&amp;0.8)</f>
        <v>5</v>
      </c>
      <c r="AU8" s="18">
        <f>AT8/AT10 * 100</f>
        <v>25</v>
      </c>
      <c r="AV8" s="17">
        <v>0.0</v>
      </c>
      <c r="AW8" s="19"/>
      <c r="AX8" s="19"/>
      <c r="AY8" s="19"/>
      <c r="AZ8" s="19"/>
    </row>
    <row r="9" ht="15.0" customHeight="1">
      <c r="A9" s="8" t="s">
        <v>46</v>
      </c>
      <c r="B9" s="9">
        <v>360.0</v>
      </c>
      <c r="C9" s="9">
        <v>360.0</v>
      </c>
      <c r="D9" s="9">
        <v>360.0</v>
      </c>
      <c r="E9" s="9">
        <v>360.0</v>
      </c>
      <c r="F9" s="9">
        <v>360.0</v>
      </c>
      <c r="G9" s="9">
        <v>360.0</v>
      </c>
      <c r="H9" s="9">
        <v>360.0</v>
      </c>
      <c r="I9" s="9">
        <v>360.0</v>
      </c>
      <c r="J9" s="9">
        <v>360.0</v>
      </c>
      <c r="K9" s="9">
        <v>360.0</v>
      </c>
      <c r="L9" s="9">
        <v>306.0</v>
      </c>
      <c r="M9" s="9">
        <v>110.0</v>
      </c>
      <c r="N9" s="9">
        <v>3.0</v>
      </c>
      <c r="O9" s="9">
        <v>108.0</v>
      </c>
      <c r="P9" s="9">
        <v>32.0</v>
      </c>
      <c r="Q9" s="9">
        <v>4.0</v>
      </c>
      <c r="R9" s="9">
        <v>40.0</v>
      </c>
      <c r="S9" s="9">
        <v>120.0</v>
      </c>
      <c r="T9" s="9">
        <v>40.0</v>
      </c>
      <c r="U9" s="9">
        <v>40.0</v>
      </c>
      <c r="V9" s="10">
        <f t="shared" si="1"/>
        <v>0</v>
      </c>
      <c r="W9" s="10">
        <f t="shared" si="2"/>
        <v>360</v>
      </c>
      <c r="X9" s="10">
        <f t="shared" si="3"/>
        <v>360</v>
      </c>
      <c r="Y9" s="10">
        <f t="shared" si="4"/>
        <v>360</v>
      </c>
      <c r="Z9" s="10">
        <f t="shared" si="5"/>
        <v>360</v>
      </c>
      <c r="AA9" s="3">
        <f t="shared" si="6"/>
        <v>0.7769444444</v>
      </c>
      <c r="AB9" s="3">
        <f t="shared" si="7"/>
        <v>1.338333333</v>
      </c>
      <c r="AC9" s="3">
        <f t="shared" si="8"/>
        <v>0.05</v>
      </c>
      <c r="AD9" s="3">
        <f t="shared" si="9"/>
        <v>5.1</v>
      </c>
      <c r="AE9" s="3">
        <f t="shared" si="10"/>
        <v>0.6666666667</v>
      </c>
      <c r="AF9" s="3">
        <f t="shared" si="11"/>
        <v>10</v>
      </c>
      <c r="AG9" s="3">
        <f t="shared" si="12"/>
        <v>0</v>
      </c>
      <c r="AH9" s="3">
        <f t="shared" si="13"/>
        <v>0</v>
      </c>
      <c r="AI9" s="3">
        <f t="shared" si="14"/>
        <v>10</v>
      </c>
      <c r="AJ9" s="3">
        <f t="shared" si="15"/>
        <v>0.000005412544112</v>
      </c>
      <c r="AK9" s="11">
        <f t="shared" si="16"/>
        <v>155</v>
      </c>
      <c r="AL9" s="11">
        <f t="shared" si="17"/>
        <v>0</v>
      </c>
      <c r="AM9" s="12">
        <f t="shared" si="18"/>
        <v>-3.77964473</v>
      </c>
      <c r="AN9" s="3">
        <f t="shared" si="19"/>
        <v>0.0001570522842</v>
      </c>
      <c r="AO9" s="3">
        <f t="shared" si="20"/>
        <v>55</v>
      </c>
      <c r="AP9" s="3">
        <f t="shared" si="21"/>
        <v>0</v>
      </c>
      <c r="AQ9" s="3">
        <f t="shared" si="22"/>
        <v>0</v>
      </c>
      <c r="AR9" s="3"/>
      <c r="AS9" s="17" t="s">
        <v>47</v>
      </c>
      <c r="AT9" s="17">
        <f>COUNTIFS(AA3:AA22,"&gt;"&amp;0.8,AA3:AA22,"&lt;="&amp;1)</f>
        <v>5</v>
      </c>
      <c r="AU9" s="18">
        <f>AT9/AT10 * 100</f>
        <v>25</v>
      </c>
      <c r="AV9" s="17">
        <v>7.0</v>
      </c>
      <c r="AW9" s="19"/>
      <c r="AX9" s="19"/>
      <c r="AY9" s="19"/>
      <c r="AZ9" s="19"/>
    </row>
    <row r="10" ht="15.0" customHeight="1">
      <c r="A10" s="8" t="s">
        <v>48</v>
      </c>
      <c r="B10" s="9">
        <v>360.0</v>
      </c>
      <c r="C10" s="9">
        <v>360.0</v>
      </c>
      <c r="D10" s="9">
        <v>360.0</v>
      </c>
      <c r="E10" s="9">
        <v>360.0</v>
      </c>
      <c r="F10" s="9">
        <v>360.0</v>
      </c>
      <c r="G10" s="9">
        <v>360.0</v>
      </c>
      <c r="H10" s="9">
        <v>360.0</v>
      </c>
      <c r="I10" s="9">
        <v>360.0</v>
      </c>
      <c r="J10" s="9">
        <v>360.0</v>
      </c>
      <c r="K10" s="9">
        <v>360.0</v>
      </c>
      <c r="L10" s="9">
        <v>60.0</v>
      </c>
      <c r="M10" s="9">
        <v>135.0</v>
      </c>
      <c r="N10" s="9">
        <v>135.0</v>
      </c>
      <c r="O10" s="9">
        <v>135.0</v>
      </c>
      <c r="P10" s="9">
        <v>135.0</v>
      </c>
      <c r="Q10" s="9">
        <v>135.0</v>
      </c>
      <c r="R10" s="9">
        <v>135.0</v>
      </c>
      <c r="S10" s="9">
        <v>135.0</v>
      </c>
      <c r="T10" s="9">
        <v>135.0</v>
      </c>
      <c r="U10" s="9">
        <v>360.0</v>
      </c>
      <c r="V10" s="10">
        <f t="shared" si="1"/>
        <v>0</v>
      </c>
      <c r="W10" s="10">
        <f t="shared" si="2"/>
        <v>360</v>
      </c>
      <c r="X10" s="10">
        <f t="shared" si="3"/>
        <v>360</v>
      </c>
      <c r="Y10" s="10">
        <f t="shared" si="4"/>
        <v>360</v>
      </c>
      <c r="Z10" s="10">
        <f t="shared" si="5"/>
        <v>360</v>
      </c>
      <c r="AA10" s="3">
        <f t="shared" si="6"/>
        <v>0.5833333333</v>
      </c>
      <c r="AB10" s="3">
        <f t="shared" si="7"/>
        <v>2.5</v>
      </c>
      <c r="AC10" s="3">
        <f t="shared" si="8"/>
        <v>1</v>
      </c>
      <c r="AD10" s="3">
        <f t="shared" si="9"/>
        <v>6</v>
      </c>
      <c r="AE10" s="3">
        <f t="shared" si="10"/>
        <v>2.25</v>
      </c>
      <c r="AF10" s="3">
        <f t="shared" si="11"/>
        <v>10</v>
      </c>
      <c r="AG10" s="3">
        <f t="shared" si="12"/>
        <v>0</v>
      </c>
      <c r="AH10" s="3">
        <f t="shared" si="13"/>
        <v>1</v>
      </c>
      <c r="AI10" s="3">
        <f t="shared" si="14"/>
        <v>9</v>
      </c>
      <c r="AJ10" s="3">
        <f t="shared" si="15"/>
        <v>0.00005953798523</v>
      </c>
      <c r="AK10" s="11">
        <f t="shared" si="16"/>
        <v>150</v>
      </c>
      <c r="AL10" s="11">
        <f t="shared" si="17"/>
        <v>5</v>
      </c>
      <c r="AM10" s="12">
        <f t="shared" si="18"/>
        <v>-3.401680257</v>
      </c>
      <c r="AN10" s="3">
        <f t="shared" si="19"/>
        <v>0.000669729449</v>
      </c>
      <c r="AO10" s="3">
        <f t="shared" si="20"/>
        <v>60</v>
      </c>
      <c r="AP10" s="3">
        <f t="shared" si="21"/>
        <v>0.05</v>
      </c>
      <c r="AQ10" s="3">
        <f t="shared" si="22"/>
        <v>0.05</v>
      </c>
      <c r="AR10" s="3"/>
      <c r="AS10" s="17" t="s">
        <v>49</v>
      </c>
      <c r="AT10" s="18">
        <f>SUM(AT5:AT9)</f>
        <v>20</v>
      </c>
      <c r="AU10" s="18">
        <f>AT10/AT10 * 100</f>
        <v>100</v>
      </c>
      <c r="AV10" s="17">
        <v>2.0</v>
      </c>
      <c r="AW10" s="19"/>
      <c r="AX10" s="19"/>
      <c r="AY10" s="19"/>
      <c r="AZ10" s="19"/>
    </row>
    <row r="11" ht="15.0" customHeight="1">
      <c r="A11" s="8" t="s">
        <v>50</v>
      </c>
      <c r="B11" s="9">
        <v>160.0</v>
      </c>
      <c r="C11" s="9">
        <v>170.0</v>
      </c>
      <c r="D11" s="9">
        <v>140.0</v>
      </c>
      <c r="E11" s="9">
        <v>150.0</v>
      </c>
      <c r="F11" s="9">
        <v>155.0</v>
      </c>
      <c r="G11" s="9">
        <v>120.0</v>
      </c>
      <c r="H11" s="9">
        <v>130.0</v>
      </c>
      <c r="I11" s="9">
        <v>135.0</v>
      </c>
      <c r="J11" s="9">
        <v>140.0</v>
      </c>
      <c r="K11" s="9">
        <v>150.0</v>
      </c>
      <c r="L11" s="9">
        <v>82.0</v>
      </c>
      <c r="M11" s="9">
        <v>160.0</v>
      </c>
      <c r="N11" s="9">
        <v>309.0</v>
      </c>
      <c r="O11" s="9">
        <v>90.0</v>
      </c>
      <c r="P11" s="9">
        <v>122.0</v>
      </c>
      <c r="Q11" s="9">
        <v>2.0</v>
      </c>
      <c r="R11" s="9">
        <v>30.0</v>
      </c>
      <c r="S11" s="9">
        <v>120.0</v>
      </c>
      <c r="T11" s="9">
        <v>120.0</v>
      </c>
      <c r="U11" s="9">
        <v>100.0</v>
      </c>
      <c r="V11" s="10">
        <f t="shared" si="1"/>
        <v>0.5972222222</v>
      </c>
      <c r="W11" s="10">
        <f t="shared" si="2"/>
        <v>145</v>
      </c>
      <c r="X11" s="10">
        <f t="shared" si="3"/>
        <v>120</v>
      </c>
      <c r="Y11" s="10">
        <f t="shared" si="4"/>
        <v>170</v>
      </c>
      <c r="Z11" s="10">
        <f t="shared" si="5"/>
        <v>145</v>
      </c>
      <c r="AA11" s="3">
        <f t="shared" si="6"/>
        <v>0.6847222222</v>
      </c>
      <c r="AB11" s="3">
        <f t="shared" si="7"/>
        <v>1.891666667</v>
      </c>
      <c r="AC11" s="3">
        <f t="shared" si="8"/>
        <v>0.03333333333</v>
      </c>
      <c r="AD11" s="3">
        <f t="shared" si="9"/>
        <v>5.15</v>
      </c>
      <c r="AE11" s="3">
        <f t="shared" si="10"/>
        <v>1.833333333</v>
      </c>
      <c r="AF11" s="3">
        <f t="shared" si="11"/>
        <v>0</v>
      </c>
      <c r="AG11" s="3">
        <f t="shared" si="12"/>
        <v>10</v>
      </c>
      <c r="AH11" s="3">
        <f t="shared" si="13"/>
        <v>0</v>
      </c>
      <c r="AI11" s="3">
        <f t="shared" si="14"/>
        <v>10</v>
      </c>
      <c r="AJ11" s="3">
        <f t="shared" si="15"/>
        <v>1</v>
      </c>
      <c r="AK11" s="11">
        <f t="shared" si="16"/>
        <v>134.5</v>
      </c>
      <c r="AL11" s="11">
        <f t="shared" si="17"/>
        <v>20.5</v>
      </c>
      <c r="AM11" s="12">
        <f t="shared" si="18"/>
        <v>-2.229990391</v>
      </c>
      <c r="AN11" s="3">
        <f t="shared" si="19"/>
        <v>0.02574808082</v>
      </c>
      <c r="AO11" s="3">
        <f t="shared" si="20"/>
        <v>75.5</v>
      </c>
      <c r="AP11" s="3">
        <f t="shared" si="21"/>
        <v>0.205</v>
      </c>
      <c r="AQ11" s="3">
        <f t="shared" si="22"/>
        <v>0.205</v>
      </c>
      <c r="AR11" s="3"/>
      <c r="AS11" s="3"/>
      <c r="AT11" s="3"/>
      <c r="AU11" s="3"/>
      <c r="AV11" s="3"/>
      <c r="AW11" s="19"/>
      <c r="AX11" s="19"/>
      <c r="AY11" s="19"/>
      <c r="AZ11" s="19"/>
    </row>
    <row r="12" ht="15.0" customHeight="1">
      <c r="A12" s="8" t="s">
        <v>51</v>
      </c>
      <c r="B12" s="20">
        <v>10.0</v>
      </c>
      <c r="C12" s="20">
        <v>15.0</v>
      </c>
      <c r="D12" s="20">
        <v>14.0</v>
      </c>
      <c r="E12" s="20">
        <v>16.0</v>
      </c>
      <c r="F12" s="20">
        <v>13.0</v>
      </c>
      <c r="G12" s="20">
        <v>19.0</v>
      </c>
      <c r="H12" s="20">
        <v>6.0</v>
      </c>
      <c r="I12" s="20">
        <v>8.0</v>
      </c>
      <c r="J12" s="20">
        <v>9.0</v>
      </c>
      <c r="K12" s="20">
        <v>9.0</v>
      </c>
      <c r="L12" s="9">
        <v>2.0</v>
      </c>
      <c r="M12" s="9">
        <v>34.0</v>
      </c>
      <c r="N12" s="9">
        <v>1.0</v>
      </c>
      <c r="O12" s="9">
        <v>20.0</v>
      </c>
      <c r="P12" s="9">
        <v>124.0</v>
      </c>
      <c r="Q12" s="9">
        <v>1.0</v>
      </c>
      <c r="R12" s="9">
        <v>56.0</v>
      </c>
      <c r="S12" s="9">
        <v>3.0</v>
      </c>
      <c r="T12" s="9">
        <v>1.0</v>
      </c>
      <c r="U12" s="9">
        <v>1.0</v>
      </c>
      <c r="V12" s="10">
        <f t="shared" si="1"/>
        <v>0.9669444444</v>
      </c>
      <c r="W12" s="10">
        <f t="shared" si="2"/>
        <v>11.9</v>
      </c>
      <c r="X12" s="10">
        <f t="shared" si="3"/>
        <v>6</v>
      </c>
      <c r="Y12" s="10">
        <f t="shared" si="4"/>
        <v>19</v>
      </c>
      <c r="Z12" s="10">
        <f t="shared" si="5"/>
        <v>11.5</v>
      </c>
      <c r="AA12" s="3">
        <f t="shared" si="6"/>
        <v>0.9325</v>
      </c>
      <c r="AB12" s="3">
        <f t="shared" si="7"/>
        <v>0.405</v>
      </c>
      <c r="AC12" s="3">
        <f t="shared" si="8"/>
        <v>0.01666666667</v>
      </c>
      <c r="AD12" s="3">
        <f t="shared" si="9"/>
        <v>2.066666667</v>
      </c>
      <c r="AE12" s="3">
        <f t="shared" si="10"/>
        <v>0.04166666667</v>
      </c>
      <c r="AF12" s="3">
        <f t="shared" si="11"/>
        <v>0</v>
      </c>
      <c r="AG12" s="3">
        <f t="shared" si="12"/>
        <v>10</v>
      </c>
      <c r="AH12" s="3">
        <f t="shared" si="13"/>
        <v>0</v>
      </c>
      <c r="AI12" s="3">
        <f t="shared" si="14"/>
        <v>10</v>
      </c>
      <c r="AJ12" s="3">
        <f t="shared" si="15"/>
        <v>1</v>
      </c>
      <c r="AK12" s="11">
        <f t="shared" si="16"/>
        <v>115</v>
      </c>
      <c r="AL12" s="11">
        <f t="shared" si="17"/>
        <v>40</v>
      </c>
      <c r="AM12" s="12">
        <f t="shared" si="18"/>
        <v>-0.755928946</v>
      </c>
      <c r="AN12" s="3">
        <f t="shared" si="19"/>
        <v>0.449691798</v>
      </c>
      <c r="AO12" s="3">
        <f t="shared" si="20"/>
        <v>95</v>
      </c>
      <c r="AP12" s="3">
        <f t="shared" si="21"/>
        <v>0.4</v>
      </c>
      <c r="AQ12" s="3">
        <f t="shared" si="22"/>
        <v>0.4</v>
      </c>
      <c r="AR12" s="3"/>
      <c r="AS12" s="3"/>
      <c r="AT12" s="3"/>
      <c r="AU12" s="3"/>
      <c r="AV12" s="3"/>
      <c r="AW12" s="19"/>
      <c r="AX12" s="19"/>
      <c r="AY12" s="19"/>
      <c r="AZ12" s="19"/>
    </row>
    <row r="13" ht="15.0" customHeight="1">
      <c r="A13" s="8" t="s">
        <v>52</v>
      </c>
      <c r="B13" s="9">
        <v>360.0</v>
      </c>
      <c r="C13" s="9">
        <v>360.0</v>
      </c>
      <c r="D13" s="9">
        <v>360.0</v>
      </c>
      <c r="E13" s="9">
        <v>360.0</v>
      </c>
      <c r="F13" s="9">
        <v>360.0</v>
      </c>
      <c r="G13" s="9">
        <v>360.0</v>
      </c>
      <c r="H13" s="9">
        <v>360.0</v>
      </c>
      <c r="I13" s="9">
        <v>360.0</v>
      </c>
      <c r="J13" s="9">
        <v>360.0</v>
      </c>
      <c r="K13" s="9">
        <v>360.0</v>
      </c>
      <c r="L13" s="21">
        <v>360.0</v>
      </c>
      <c r="M13" s="21">
        <v>360.0</v>
      </c>
      <c r="N13" s="21">
        <v>360.0</v>
      </c>
      <c r="O13" s="21">
        <v>360.0</v>
      </c>
      <c r="P13" s="21">
        <v>360.0</v>
      </c>
      <c r="Q13" s="21">
        <v>360.0</v>
      </c>
      <c r="R13" s="21">
        <v>360.0</v>
      </c>
      <c r="S13" s="21">
        <v>360.0</v>
      </c>
      <c r="T13" s="21">
        <v>360.0</v>
      </c>
      <c r="U13" s="21">
        <v>360.0</v>
      </c>
      <c r="V13" s="10">
        <f t="shared" si="1"/>
        <v>0</v>
      </c>
      <c r="W13" s="10">
        <f t="shared" si="2"/>
        <v>360</v>
      </c>
      <c r="X13" s="10">
        <f t="shared" si="3"/>
        <v>360</v>
      </c>
      <c r="Y13" s="10">
        <f t="shared" si="4"/>
        <v>360</v>
      </c>
      <c r="Z13" s="10">
        <f t="shared" si="5"/>
        <v>360</v>
      </c>
      <c r="AA13" s="3">
        <f t="shared" si="6"/>
        <v>0</v>
      </c>
      <c r="AB13" s="3">
        <f t="shared" si="7"/>
        <v>6</v>
      </c>
      <c r="AC13" s="3">
        <f t="shared" si="8"/>
        <v>6</v>
      </c>
      <c r="AD13" s="3">
        <f t="shared" si="9"/>
        <v>6</v>
      </c>
      <c r="AE13" s="3">
        <f t="shared" si="10"/>
        <v>6</v>
      </c>
      <c r="AF13" s="3">
        <f t="shared" si="11"/>
        <v>10</v>
      </c>
      <c r="AG13" s="3">
        <f t="shared" si="12"/>
        <v>0</v>
      </c>
      <c r="AH13" s="3">
        <f t="shared" si="13"/>
        <v>10</v>
      </c>
      <c r="AI13" s="3">
        <f t="shared" si="14"/>
        <v>0</v>
      </c>
      <c r="AJ13" s="3">
        <f t="shared" si="15"/>
        <v>1</v>
      </c>
      <c r="AK13" s="11">
        <f t="shared" si="16"/>
        <v>105</v>
      </c>
      <c r="AL13" s="11">
        <f t="shared" si="17"/>
        <v>50</v>
      </c>
      <c r="AM13" s="12">
        <f t="shared" si="18"/>
        <v>0</v>
      </c>
      <c r="AN13" s="3">
        <f t="shared" si="19"/>
        <v>1</v>
      </c>
      <c r="AO13" s="3">
        <f t="shared" si="20"/>
        <v>105</v>
      </c>
      <c r="AP13" s="3">
        <f t="shared" si="21"/>
        <v>0.5</v>
      </c>
      <c r="AQ13" s="3">
        <f t="shared" si="22"/>
        <v>0.5</v>
      </c>
      <c r="AR13" s="3"/>
      <c r="AS13" s="13" t="s">
        <v>0</v>
      </c>
      <c r="AW13" s="14"/>
      <c r="AX13" s="14"/>
      <c r="AY13" s="14"/>
      <c r="AZ13" s="14"/>
    </row>
    <row r="14" ht="15.0" customHeight="1">
      <c r="A14" s="8" t="s">
        <v>53</v>
      </c>
      <c r="B14" s="22">
        <v>1.0</v>
      </c>
      <c r="C14" s="22">
        <v>1.0</v>
      </c>
      <c r="D14" s="22">
        <v>1.0</v>
      </c>
      <c r="E14" s="22">
        <v>1.0</v>
      </c>
      <c r="F14" s="22">
        <v>1.0</v>
      </c>
      <c r="G14" s="22">
        <v>1.0</v>
      </c>
      <c r="H14" s="22">
        <v>1.0</v>
      </c>
      <c r="I14" s="22">
        <v>1.0</v>
      </c>
      <c r="J14" s="22">
        <v>1.0</v>
      </c>
      <c r="K14" s="22">
        <v>1.0</v>
      </c>
      <c r="L14" s="22">
        <v>1.0</v>
      </c>
      <c r="M14" s="9">
        <v>1.0</v>
      </c>
      <c r="N14" s="9">
        <v>3.0</v>
      </c>
      <c r="O14" s="9">
        <v>5.0</v>
      </c>
      <c r="P14" s="9">
        <v>6.0</v>
      </c>
      <c r="Q14" s="9">
        <v>2.0</v>
      </c>
      <c r="R14" s="9">
        <v>2.0</v>
      </c>
      <c r="S14" s="9">
        <v>1.0</v>
      </c>
      <c r="T14" s="9">
        <v>2.0</v>
      </c>
      <c r="U14" s="9">
        <v>5.0</v>
      </c>
      <c r="V14" s="10">
        <f t="shared" si="1"/>
        <v>0.9972222222</v>
      </c>
      <c r="W14" s="10">
        <f t="shared" si="2"/>
        <v>1</v>
      </c>
      <c r="X14" s="10">
        <f t="shared" si="3"/>
        <v>1</v>
      </c>
      <c r="Y14" s="10">
        <f t="shared" si="4"/>
        <v>1</v>
      </c>
      <c r="Z14" s="10">
        <f t="shared" si="5"/>
        <v>1</v>
      </c>
      <c r="AA14" s="3">
        <f t="shared" si="6"/>
        <v>0.9922222222</v>
      </c>
      <c r="AB14" s="3">
        <f t="shared" si="7"/>
        <v>0.04666666667</v>
      </c>
      <c r="AC14" s="3">
        <f t="shared" si="8"/>
        <v>0.01666666667</v>
      </c>
      <c r="AD14" s="3">
        <f t="shared" si="9"/>
        <v>0.1</v>
      </c>
      <c r="AE14" s="3">
        <f t="shared" si="10"/>
        <v>0.03333333333</v>
      </c>
      <c r="AF14" s="3">
        <f t="shared" si="11"/>
        <v>0</v>
      </c>
      <c r="AG14" s="3">
        <f t="shared" si="12"/>
        <v>10</v>
      </c>
      <c r="AH14" s="3">
        <f t="shared" si="13"/>
        <v>0</v>
      </c>
      <c r="AI14" s="3">
        <f t="shared" si="14"/>
        <v>10</v>
      </c>
      <c r="AJ14" s="3">
        <f t="shared" si="15"/>
        <v>1</v>
      </c>
      <c r="AK14" s="11">
        <f t="shared" si="16"/>
        <v>70</v>
      </c>
      <c r="AL14" s="11">
        <f t="shared" si="17"/>
        <v>15</v>
      </c>
      <c r="AM14" s="12">
        <f t="shared" si="18"/>
        <v>-2.645751311</v>
      </c>
      <c r="AN14" s="3">
        <f t="shared" si="19"/>
        <v>0.008150971594</v>
      </c>
      <c r="AO14" s="3">
        <f t="shared" si="20"/>
        <v>140</v>
      </c>
      <c r="AP14" s="3">
        <f t="shared" si="21"/>
        <v>0.85</v>
      </c>
      <c r="AQ14" s="3">
        <f t="shared" si="22"/>
        <v>0.85</v>
      </c>
      <c r="AR14" s="3"/>
      <c r="AS14" s="13" t="s">
        <v>16</v>
      </c>
      <c r="AT14" s="13" t="s">
        <v>35</v>
      </c>
      <c r="AU14" s="13" t="s">
        <v>36</v>
      </c>
      <c r="AV14" s="13" t="s">
        <v>37</v>
      </c>
      <c r="AW14" s="14"/>
      <c r="AX14" s="14"/>
      <c r="AY14" s="14"/>
      <c r="AZ14" s="14"/>
    </row>
    <row r="15" ht="15.0" customHeight="1">
      <c r="A15" s="8" t="s">
        <v>54</v>
      </c>
      <c r="B15" s="22">
        <v>1.0</v>
      </c>
      <c r="C15" s="22">
        <v>1.0</v>
      </c>
      <c r="D15" s="22">
        <v>1.0</v>
      </c>
      <c r="E15" s="22">
        <v>1.0</v>
      </c>
      <c r="F15" s="22">
        <v>1.0</v>
      </c>
      <c r="G15" s="22">
        <v>1.0</v>
      </c>
      <c r="H15" s="22">
        <v>1.0</v>
      </c>
      <c r="I15" s="22">
        <v>1.0</v>
      </c>
      <c r="J15" s="22">
        <v>1.0</v>
      </c>
      <c r="K15" s="22">
        <v>1.0</v>
      </c>
      <c r="L15" s="9">
        <v>1.0</v>
      </c>
      <c r="M15" s="9">
        <v>1.0</v>
      </c>
      <c r="N15" s="9">
        <v>1.0</v>
      </c>
      <c r="O15" s="9">
        <v>1.0</v>
      </c>
      <c r="P15" s="9">
        <v>1.0</v>
      </c>
      <c r="Q15" s="9">
        <v>1.0</v>
      </c>
      <c r="R15" s="9">
        <v>1.0</v>
      </c>
      <c r="S15" s="9">
        <v>1.0</v>
      </c>
      <c r="T15" s="9">
        <v>1.0</v>
      </c>
      <c r="U15" s="9">
        <v>1.0</v>
      </c>
      <c r="V15" s="10">
        <f t="shared" si="1"/>
        <v>0.9972222222</v>
      </c>
      <c r="W15" s="10">
        <f t="shared" si="2"/>
        <v>1</v>
      </c>
      <c r="X15" s="10">
        <f t="shared" si="3"/>
        <v>1</v>
      </c>
      <c r="Y15" s="10">
        <f t="shared" si="4"/>
        <v>1</v>
      </c>
      <c r="Z15" s="10">
        <f t="shared" si="5"/>
        <v>1</v>
      </c>
      <c r="AA15" s="3">
        <f t="shared" si="6"/>
        <v>0.9972222222</v>
      </c>
      <c r="AB15" s="3">
        <f t="shared" si="7"/>
        <v>0.01666666667</v>
      </c>
      <c r="AC15" s="3">
        <f t="shared" si="8"/>
        <v>0.01666666667</v>
      </c>
      <c r="AD15" s="3">
        <f t="shared" si="9"/>
        <v>0.01666666667</v>
      </c>
      <c r="AE15" s="3">
        <f t="shared" si="10"/>
        <v>0.01666666667</v>
      </c>
      <c r="AF15" s="3">
        <f t="shared" si="11"/>
        <v>0</v>
      </c>
      <c r="AG15" s="3">
        <f t="shared" si="12"/>
        <v>10</v>
      </c>
      <c r="AH15" s="3">
        <f t="shared" si="13"/>
        <v>0</v>
      </c>
      <c r="AI15" s="3">
        <f t="shared" si="14"/>
        <v>10</v>
      </c>
      <c r="AJ15" s="3">
        <f t="shared" si="15"/>
        <v>1</v>
      </c>
      <c r="AK15" s="11">
        <f t="shared" si="16"/>
        <v>105</v>
      </c>
      <c r="AL15" s="11">
        <f t="shared" si="17"/>
        <v>50</v>
      </c>
      <c r="AM15" s="12">
        <f t="shared" si="18"/>
        <v>0</v>
      </c>
      <c r="AN15" s="3">
        <f t="shared" si="19"/>
        <v>1</v>
      </c>
      <c r="AO15" s="3">
        <f t="shared" si="20"/>
        <v>105</v>
      </c>
      <c r="AP15" s="3">
        <f t="shared" si="21"/>
        <v>0.5</v>
      </c>
      <c r="AQ15" s="3">
        <f t="shared" si="22"/>
        <v>0.5</v>
      </c>
      <c r="AR15" s="3"/>
      <c r="AS15" s="17" t="s">
        <v>39</v>
      </c>
      <c r="AT15" s="17">
        <f>COUNTIFS(V3:V22,"&gt;="&amp;0,V3:V22,"&lt;="&amp;0.2)</f>
        <v>15</v>
      </c>
      <c r="AU15" s="18">
        <f>AT15/AT20 * 100</f>
        <v>75</v>
      </c>
      <c r="AV15" s="17">
        <v>91.0</v>
      </c>
      <c r="AW15" s="19"/>
      <c r="AX15" s="19"/>
      <c r="AY15" s="19"/>
      <c r="AZ15" s="19"/>
    </row>
    <row r="16" ht="15.0" customHeight="1">
      <c r="A16" s="8" t="s">
        <v>55</v>
      </c>
      <c r="B16" s="9">
        <v>360.0</v>
      </c>
      <c r="C16" s="9">
        <v>360.0</v>
      </c>
      <c r="D16" s="9">
        <v>360.0</v>
      </c>
      <c r="E16" s="9">
        <v>360.0</v>
      </c>
      <c r="F16" s="9">
        <v>360.0</v>
      </c>
      <c r="G16" s="9">
        <v>360.0</v>
      </c>
      <c r="H16" s="9">
        <v>360.0</v>
      </c>
      <c r="I16" s="9">
        <v>360.0</v>
      </c>
      <c r="J16" s="9">
        <v>360.0</v>
      </c>
      <c r="K16" s="9">
        <v>360.0</v>
      </c>
      <c r="L16" s="9">
        <v>39.0</v>
      </c>
      <c r="M16" s="9">
        <v>60.0</v>
      </c>
      <c r="N16" s="9">
        <v>50.0</v>
      </c>
      <c r="O16" s="9">
        <v>45.0</v>
      </c>
      <c r="P16" s="9">
        <v>44.0</v>
      </c>
      <c r="Q16" s="9">
        <v>37.0</v>
      </c>
      <c r="R16" s="9">
        <v>40.0</v>
      </c>
      <c r="S16" s="9">
        <v>40.0</v>
      </c>
      <c r="T16" s="9">
        <v>47.0</v>
      </c>
      <c r="U16" s="9">
        <v>360.0</v>
      </c>
      <c r="V16" s="10">
        <f t="shared" si="1"/>
        <v>0</v>
      </c>
      <c r="W16" s="10">
        <f t="shared" si="2"/>
        <v>360</v>
      </c>
      <c r="X16" s="10">
        <f t="shared" si="3"/>
        <v>360</v>
      </c>
      <c r="Y16" s="10">
        <f t="shared" si="4"/>
        <v>360</v>
      </c>
      <c r="Z16" s="10">
        <f t="shared" si="5"/>
        <v>360</v>
      </c>
      <c r="AA16" s="3">
        <f t="shared" si="6"/>
        <v>0.7883333333</v>
      </c>
      <c r="AB16" s="3">
        <f t="shared" si="7"/>
        <v>1.27</v>
      </c>
      <c r="AC16" s="3">
        <f t="shared" si="8"/>
        <v>0.6166666667</v>
      </c>
      <c r="AD16" s="3">
        <f t="shared" si="9"/>
        <v>6</v>
      </c>
      <c r="AE16" s="3">
        <f t="shared" si="10"/>
        <v>0.7416666667</v>
      </c>
      <c r="AF16" s="3">
        <f t="shared" si="11"/>
        <v>10</v>
      </c>
      <c r="AG16" s="3">
        <f t="shared" si="12"/>
        <v>0</v>
      </c>
      <c r="AH16" s="3">
        <f t="shared" si="13"/>
        <v>1</v>
      </c>
      <c r="AI16" s="3">
        <f t="shared" si="14"/>
        <v>9</v>
      </c>
      <c r="AJ16" s="3">
        <f t="shared" si="15"/>
        <v>0.00005953798523</v>
      </c>
      <c r="AK16" s="11">
        <f t="shared" si="16"/>
        <v>150</v>
      </c>
      <c r="AL16" s="11">
        <f t="shared" si="17"/>
        <v>5</v>
      </c>
      <c r="AM16" s="12">
        <f t="shared" si="18"/>
        <v>-3.401680257</v>
      </c>
      <c r="AN16" s="3">
        <f t="shared" si="19"/>
        <v>0.000669729449</v>
      </c>
      <c r="AO16" s="3">
        <f t="shared" si="20"/>
        <v>60</v>
      </c>
      <c r="AP16" s="3">
        <f t="shared" si="21"/>
        <v>0.05</v>
      </c>
      <c r="AQ16" s="3">
        <f t="shared" si="22"/>
        <v>0.05</v>
      </c>
      <c r="AR16" s="3"/>
      <c r="AS16" s="17" t="s">
        <v>41</v>
      </c>
      <c r="AT16" s="17">
        <f>COUNTIFS(V3:V22,"&gt;"&amp;0.2,V3:V22,"&lt;="&amp;0.4)</f>
        <v>0</v>
      </c>
      <c r="AU16" s="18">
        <f>AT16/AT20 * 100</f>
        <v>0</v>
      </c>
      <c r="AV16" s="17">
        <v>0.0</v>
      </c>
      <c r="AW16" s="19"/>
      <c r="AX16" s="19"/>
      <c r="AY16" s="19"/>
      <c r="AZ16" s="19"/>
    </row>
    <row r="17" ht="15.0" customHeight="1">
      <c r="A17" s="8" t="s">
        <v>56</v>
      </c>
      <c r="B17" s="9">
        <v>360.0</v>
      </c>
      <c r="C17" s="9">
        <v>360.0</v>
      </c>
      <c r="D17" s="9">
        <v>360.0</v>
      </c>
      <c r="E17" s="9">
        <v>360.0</v>
      </c>
      <c r="F17" s="9">
        <v>360.0</v>
      </c>
      <c r="G17" s="9">
        <v>360.0</v>
      </c>
      <c r="H17" s="9">
        <v>360.0</v>
      </c>
      <c r="I17" s="9">
        <v>360.0</v>
      </c>
      <c r="J17" s="9">
        <v>360.0</v>
      </c>
      <c r="K17" s="9">
        <v>360.0</v>
      </c>
      <c r="L17" s="9">
        <v>360.0</v>
      </c>
      <c r="M17" s="9">
        <v>360.0</v>
      </c>
      <c r="N17" s="9">
        <v>360.0</v>
      </c>
      <c r="O17" s="9">
        <v>360.0</v>
      </c>
      <c r="P17" s="9">
        <v>360.0</v>
      </c>
      <c r="Q17" s="9">
        <v>360.0</v>
      </c>
      <c r="R17" s="9">
        <v>360.0</v>
      </c>
      <c r="S17" s="9">
        <v>360.0</v>
      </c>
      <c r="T17" s="9">
        <v>360.0</v>
      </c>
      <c r="U17" s="9">
        <v>360.0</v>
      </c>
      <c r="V17" s="10">
        <f t="shared" si="1"/>
        <v>0</v>
      </c>
      <c r="W17" s="10">
        <f t="shared" si="2"/>
        <v>360</v>
      </c>
      <c r="X17" s="10">
        <f t="shared" si="3"/>
        <v>360</v>
      </c>
      <c r="Y17" s="10">
        <f t="shared" si="4"/>
        <v>360</v>
      </c>
      <c r="Z17" s="10">
        <f t="shared" si="5"/>
        <v>360</v>
      </c>
      <c r="AA17" s="3">
        <f t="shared" si="6"/>
        <v>0</v>
      </c>
      <c r="AB17" s="3">
        <f t="shared" si="7"/>
        <v>6</v>
      </c>
      <c r="AC17" s="3">
        <f t="shared" si="8"/>
        <v>6</v>
      </c>
      <c r="AD17" s="3">
        <f t="shared" si="9"/>
        <v>6</v>
      </c>
      <c r="AE17" s="3">
        <f t="shared" si="10"/>
        <v>6</v>
      </c>
      <c r="AF17" s="3">
        <f t="shared" si="11"/>
        <v>10</v>
      </c>
      <c r="AG17" s="3">
        <f t="shared" si="12"/>
        <v>0</v>
      </c>
      <c r="AH17" s="3">
        <f t="shared" si="13"/>
        <v>10</v>
      </c>
      <c r="AI17" s="3">
        <f t="shared" si="14"/>
        <v>0</v>
      </c>
      <c r="AJ17" s="3">
        <f t="shared" si="15"/>
        <v>1</v>
      </c>
      <c r="AK17" s="11">
        <f t="shared" si="16"/>
        <v>105</v>
      </c>
      <c r="AL17" s="11">
        <f t="shared" si="17"/>
        <v>50</v>
      </c>
      <c r="AM17" s="12">
        <f t="shared" si="18"/>
        <v>0</v>
      </c>
      <c r="AN17" s="3">
        <f t="shared" si="19"/>
        <v>1</v>
      </c>
      <c r="AO17" s="3">
        <f t="shared" si="20"/>
        <v>105</v>
      </c>
      <c r="AP17" s="3">
        <f t="shared" si="21"/>
        <v>0.5</v>
      </c>
      <c r="AQ17" s="3">
        <f t="shared" si="22"/>
        <v>0.5</v>
      </c>
      <c r="AR17" s="3"/>
      <c r="AS17" s="17" t="s">
        <v>43</v>
      </c>
      <c r="AT17" s="17">
        <f>COUNTIFS(V3:V22,"&gt;"&amp;0.4,V3:V22,"&lt;="&amp;0.6)</f>
        <v>2</v>
      </c>
      <c r="AU17" s="18">
        <f>AT17/AT20 * 100</f>
        <v>10</v>
      </c>
      <c r="AV17" s="17">
        <v>0.0</v>
      </c>
      <c r="AW17" s="19"/>
      <c r="AX17" s="19"/>
      <c r="AY17" s="19"/>
      <c r="AZ17" s="19"/>
    </row>
    <row r="18" ht="15.0" customHeight="1">
      <c r="A18" s="8" t="s">
        <v>57</v>
      </c>
      <c r="B18" s="9">
        <v>360.0</v>
      </c>
      <c r="C18" s="9">
        <v>360.0</v>
      </c>
      <c r="D18" s="9">
        <v>360.0</v>
      </c>
      <c r="E18" s="9">
        <v>360.0</v>
      </c>
      <c r="F18" s="9">
        <v>360.0</v>
      </c>
      <c r="G18" s="9">
        <v>360.0</v>
      </c>
      <c r="H18" s="9">
        <v>360.0</v>
      </c>
      <c r="I18" s="9">
        <v>360.0</v>
      </c>
      <c r="J18" s="9">
        <v>360.0</v>
      </c>
      <c r="K18" s="9">
        <v>360.0</v>
      </c>
      <c r="L18" s="9">
        <v>90.0</v>
      </c>
      <c r="M18" s="9">
        <v>90.0</v>
      </c>
      <c r="N18" s="9">
        <v>80.0</v>
      </c>
      <c r="O18" s="9">
        <v>91.0</v>
      </c>
      <c r="P18" s="9">
        <v>82.0</v>
      </c>
      <c r="Q18" s="9">
        <v>75.0</v>
      </c>
      <c r="R18" s="9">
        <v>100.0</v>
      </c>
      <c r="S18" s="9">
        <v>85.0</v>
      </c>
      <c r="T18" s="9">
        <v>88.0</v>
      </c>
      <c r="U18" s="9">
        <v>89.0</v>
      </c>
      <c r="V18" s="10">
        <f t="shared" si="1"/>
        <v>0</v>
      </c>
      <c r="W18" s="10">
        <f t="shared" si="2"/>
        <v>360</v>
      </c>
      <c r="X18" s="10">
        <f t="shared" si="3"/>
        <v>360</v>
      </c>
      <c r="Y18" s="10">
        <f t="shared" si="4"/>
        <v>360</v>
      </c>
      <c r="Z18" s="10">
        <f t="shared" si="5"/>
        <v>360</v>
      </c>
      <c r="AA18" s="3">
        <f t="shared" si="6"/>
        <v>0.7583333333</v>
      </c>
      <c r="AB18" s="3">
        <f t="shared" si="7"/>
        <v>1.45</v>
      </c>
      <c r="AC18" s="3">
        <f t="shared" si="8"/>
        <v>1.25</v>
      </c>
      <c r="AD18" s="3">
        <f t="shared" si="9"/>
        <v>1.666666667</v>
      </c>
      <c r="AE18" s="3">
        <f t="shared" si="10"/>
        <v>1.475</v>
      </c>
      <c r="AF18" s="3">
        <f t="shared" si="11"/>
        <v>10</v>
      </c>
      <c r="AG18" s="3">
        <f t="shared" si="12"/>
        <v>0</v>
      </c>
      <c r="AH18" s="3">
        <f t="shared" si="13"/>
        <v>0</v>
      </c>
      <c r="AI18" s="3">
        <f t="shared" si="14"/>
        <v>10</v>
      </c>
      <c r="AJ18" s="3">
        <f t="shared" si="15"/>
        <v>0.000005412544112</v>
      </c>
      <c r="AK18" s="11">
        <f t="shared" si="16"/>
        <v>155</v>
      </c>
      <c r="AL18" s="11">
        <f t="shared" si="17"/>
        <v>0</v>
      </c>
      <c r="AM18" s="12">
        <f t="shared" si="18"/>
        <v>-3.77964473</v>
      </c>
      <c r="AN18" s="3">
        <f t="shared" si="19"/>
        <v>0.0001570522842</v>
      </c>
      <c r="AO18" s="3">
        <f t="shared" si="20"/>
        <v>55</v>
      </c>
      <c r="AP18" s="3">
        <f t="shared" si="21"/>
        <v>0</v>
      </c>
      <c r="AQ18" s="3">
        <f t="shared" si="22"/>
        <v>0</v>
      </c>
      <c r="AR18" s="3"/>
      <c r="AS18" s="17" t="s">
        <v>45</v>
      </c>
      <c r="AT18" s="17">
        <f>COUNTIFS(V3:V22,"&gt;"&amp;0.6,V3:V22,"&lt;="&amp;0.8)</f>
        <v>0</v>
      </c>
      <c r="AU18" s="18">
        <f>AT18/AT20 * 100</f>
        <v>0</v>
      </c>
      <c r="AV18" s="17">
        <v>0.0</v>
      </c>
      <c r="AW18" s="19"/>
      <c r="AX18" s="19"/>
      <c r="AY18" s="19"/>
      <c r="AZ18" s="19"/>
    </row>
    <row r="19" ht="15.0" customHeight="1">
      <c r="A19" s="8" t="s">
        <v>58</v>
      </c>
      <c r="B19" s="9">
        <v>360.0</v>
      </c>
      <c r="C19" s="9">
        <v>360.0</v>
      </c>
      <c r="D19" s="9">
        <v>360.0</v>
      </c>
      <c r="E19" s="9">
        <v>360.0</v>
      </c>
      <c r="F19" s="9">
        <v>360.0</v>
      </c>
      <c r="G19" s="9">
        <v>360.0</v>
      </c>
      <c r="H19" s="9">
        <v>360.0</v>
      </c>
      <c r="I19" s="9">
        <v>360.0</v>
      </c>
      <c r="J19" s="9">
        <v>360.0</v>
      </c>
      <c r="K19" s="9">
        <v>360.0</v>
      </c>
      <c r="L19" s="9">
        <v>360.0</v>
      </c>
      <c r="M19" s="9">
        <v>360.0</v>
      </c>
      <c r="N19" s="9">
        <v>360.0</v>
      </c>
      <c r="O19" s="9">
        <v>360.0</v>
      </c>
      <c r="P19" s="9">
        <v>360.0</v>
      </c>
      <c r="Q19" s="9">
        <v>360.0</v>
      </c>
      <c r="R19" s="9">
        <v>360.0</v>
      </c>
      <c r="S19" s="9">
        <v>360.0</v>
      </c>
      <c r="T19" s="9">
        <v>360.0</v>
      </c>
      <c r="U19" s="9">
        <v>360.0</v>
      </c>
      <c r="V19" s="10">
        <f t="shared" si="1"/>
        <v>0</v>
      </c>
      <c r="W19" s="10">
        <f t="shared" si="2"/>
        <v>360</v>
      </c>
      <c r="X19" s="10">
        <f t="shared" si="3"/>
        <v>360</v>
      </c>
      <c r="Y19" s="10">
        <f t="shared" si="4"/>
        <v>360</v>
      </c>
      <c r="Z19" s="10">
        <f t="shared" si="5"/>
        <v>360</v>
      </c>
      <c r="AA19" s="3">
        <f t="shared" si="6"/>
        <v>0</v>
      </c>
      <c r="AB19" s="3">
        <f t="shared" si="7"/>
        <v>6</v>
      </c>
      <c r="AC19" s="3">
        <f t="shared" si="8"/>
        <v>6</v>
      </c>
      <c r="AD19" s="3">
        <f t="shared" si="9"/>
        <v>6</v>
      </c>
      <c r="AE19" s="3">
        <f t="shared" si="10"/>
        <v>6</v>
      </c>
      <c r="AF19" s="3">
        <f t="shared" si="11"/>
        <v>10</v>
      </c>
      <c r="AG19" s="3">
        <f t="shared" si="12"/>
        <v>0</v>
      </c>
      <c r="AH19" s="3">
        <f t="shared" si="13"/>
        <v>10</v>
      </c>
      <c r="AI19" s="3">
        <f t="shared" si="14"/>
        <v>0</v>
      </c>
      <c r="AJ19" s="3">
        <f t="shared" si="15"/>
        <v>1</v>
      </c>
      <c r="AK19" s="11">
        <f t="shared" si="16"/>
        <v>105</v>
      </c>
      <c r="AL19" s="11">
        <f t="shared" si="17"/>
        <v>50</v>
      </c>
      <c r="AM19" s="12">
        <f t="shared" si="18"/>
        <v>0</v>
      </c>
      <c r="AN19" s="3">
        <f t="shared" si="19"/>
        <v>1</v>
      </c>
      <c r="AO19" s="3">
        <f t="shared" si="20"/>
        <v>105</v>
      </c>
      <c r="AP19" s="3">
        <f t="shared" si="21"/>
        <v>0.5</v>
      </c>
      <c r="AQ19" s="3">
        <f t="shared" si="22"/>
        <v>0.5</v>
      </c>
      <c r="AR19" s="3"/>
      <c r="AS19" s="17" t="s">
        <v>47</v>
      </c>
      <c r="AT19" s="17">
        <f>COUNTIFS(V3:V22,"&gt;"&amp;0.8,V3:V22,"&lt;="&amp;1)</f>
        <v>3</v>
      </c>
      <c r="AU19" s="18">
        <f>AT19/AT20 * 100</f>
        <v>15</v>
      </c>
      <c r="AV19" s="17">
        <v>7.0</v>
      </c>
      <c r="AW19" s="19"/>
      <c r="AX19" s="19"/>
      <c r="AY19" s="19"/>
      <c r="AZ19" s="19"/>
    </row>
    <row r="20" ht="15.0" customHeight="1">
      <c r="A20" s="8" t="s">
        <v>59</v>
      </c>
      <c r="B20" s="9">
        <v>360.0</v>
      </c>
      <c r="C20" s="9">
        <v>360.0</v>
      </c>
      <c r="D20" s="9">
        <v>360.0</v>
      </c>
      <c r="E20" s="9">
        <v>360.0</v>
      </c>
      <c r="F20" s="9">
        <v>360.0</v>
      </c>
      <c r="G20" s="9">
        <v>360.0</v>
      </c>
      <c r="H20" s="9">
        <v>360.0</v>
      </c>
      <c r="I20" s="9">
        <v>360.0</v>
      </c>
      <c r="J20" s="9">
        <v>360.0</v>
      </c>
      <c r="K20" s="9">
        <v>360.0</v>
      </c>
      <c r="L20" s="9">
        <v>360.0</v>
      </c>
      <c r="M20" s="9">
        <v>360.0</v>
      </c>
      <c r="N20" s="9">
        <v>360.0</v>
      </c>
      <c r="O20" s="9">
        <v>360.0</v>
      </c>
      <c r="P20" s="9">
        <v>360.0</v>
      </c>
      <c r="Q20" s="9">
        <v>360.0</v>
      </c>
      <c r="R20" s="9">
        <v>360.0</v>
      </c>
      <c r="S20" s="9">
        <v>360.0</v>
      </c>
      <c r="T20" s="9">
        <v>360.0</v>
      </c>
      <c r="U20" s="9">
        <v>360.0</v>
      </c>
      <c r="V20" s="10">
        <f t="shared" si="1"/>
        <v>0</v>
      </c>
      <c r="W20" s="10">
        <f t="shared" si="2"/>
        <v>360</v>
      </c>
      <c r="X20" s="10">
        <f t="shared" si="3"/>
        <v>360</v>
      </c>
      <c r="Y20" s="10">
        <f t="shared" si="4"/>
        <v>360</v>
      </c>
      <c r="Z20" s="10">
        <f t="shared" si="5"/>
        <v>360</v>
      </c>
      <c r="AA20" s="3">
        <f t="shared" si="6"/>
        <v>0</v>
      </c>
      <c r="AB20" s="3">
        <f t="shared" si="7"/>
        <v>6</v>
      </c>
      <c r="AC20" s="3">
        <f t="shared" si="8"/>
        <v>6</v>
      </c>
      <c r="AD20" s="3">
        <f t="shared" si="9"/>
        <v>6</v>
      </c>
      <c r="AE20" s="3">
        <f t="shared" si="10"/>
        <v>6</v>
      </c>
      <c r="AF20" s="3">
        <f t="shared" si="11"/>
        <v>10</v>
      </c>
      <c r="AG20" s="3">
        <f t="shared" si="12"/>
        <v>0</v>
      </c>
      <c r="AH20" s="3">
        <f t="shared" si="13"/>
        <v>10</v>
      </c>
      <c r="AI20" s="3">
        <f t="shared" si="14"/>
        <v>0</v>
      </c>
      <c r="AJ20" s="3">
        <f t="shared" si="15"/>
        <v>1</v>
      </c>
      <c r="AK20" s="11">
        <f t="shared" si="16"/>
        <v>105</v>
      </c>
      <c r="AL20" s="11">
        <f t="shared" si="17"/>
        <v>50</v>
      </c>
      <c r="AM20" s="12">
        <f t="shared" si="18"/>
        <v>0</v>
      </c>
      <c r="AN20" s="3">
        <f t="shared" si="19"/>
        <v>1</v>
      </c>
      <c r="AO20" s="3">
        <f t="shared" si="20"/>
        <v>105</v>
      </c>
      <c r="AP20" s="3">
        <f t="shared" si="21"/>
        <v>0.5</v>
      </c>
      <c r="AQ20" s="3">
        <f t="shared" si="22"/>
        <v>0.5</v>
      </c>
      <c r="AR20" s="3"/>
      <c r="AS20" s="17" t="s">
        <v>49</v>
      </c>
      <c r="AT20" s="18">
        <f>SUM(AT15:AT19)</f>
        <v>20</v>
      </c>
      <c r="AU20" s="18">
        <f>AT20/AT20 * 100</f>
        <v>100</v>
      </c>
      <c r="AV20" s="17">
        <v>2.0</v>
      </c>
      <c r="AW20" s="19"/>
      <c r="AX20" s="19"/>
      <c r="AY20" s="19"/>
      <c r="AZ20" s="19"/>
    </row>
    <row r="21" ht="15.0" customHeight="1">
      <c r="A21" s="8" t="s">
        <v>60</v>
      </c>
      <c r="B21" s="9">
        <v>120.0</v>
      </c>
      <c r="C21" s="9">
        <v>140.0</v>
      </c>
      <c r="D21" s="9">
        <v>40.0</v>
      </c>
      <c r="E21" s="9">
        <v>90.0</v>
      </c>
      <c r="F21" s="9">
        <v>70.0</v>
      </c>
      <c r="G21" s="9">
        <v>360.0</v>
      </c>
      <c r="H21" s="9">
        <v>360.0</v>
      </c>
      <c r="I21" s="9">
        <v>360.0</v>
      </c>
      <c r="J21" s="9">
        <v>360.0</v>
      </c>
      <c r="K21" s="9">
        <v>10.0</v>
      </c>
      <c r="L21" s="9">
        <v>360.0</v>
      </c>
      <c r="M21" s="9">
        <v>360.0</v>
      </c>
      <c r="N21" s="9">
        <v>360.0</v>
      </c>
      <c r="O21" s="9">
        <v>360.0</v>
      </c>
      <c r="P21" s="9">
        <v>360.0</v>
      </c>
      <c r="Q21" s="9">
        <v>360.0</v>
      </c>
      <c r="R21" s="9">
        <v>360.0</v>
      </c>
      <c r="S21" s="9">
        <v>360.0</v>
      </c>
      <c r="T21" s="9">
        <v>360.0</v>
      </c>
      <c r="U21" s="9">
        <v>360.0</v>
      </c>
      <c r="V21" s="10">
        <f t="shared" si="1"/>
        <v>0.4694444444</v>
      </c>
      <c r="W21" s="10">
        <f t="shared" si="2"/>
        <v>191</v>
      </c>
      <c r="X21" s="10">
        <f t="shared" si="3"/>
        <v>10</v>
      </c>
      <c r="Y21" s="10">
        <f t="shared" si="4"/>
        <v>360</v>
      </c>
      <c r="Z21" s="10">
        <f t="shared" si="5"/>
        <v>130</v>
      </c>
      <c r="AA21" s="3">
        <f t="shared" si="6"/>
        <v>0</v>
      </c>
      <c r="AB21" s="3">
        <f t="shared" si="7"/>
        <v>6</v>
      </c>
      <c r="AC21" s="3">
        <f t="shared" si="8"/>
        <v>6</v>
      </c>
      <c r="AD21" s="3">
        <f t="shared" si="9"/>
        <v>6</v>
      </c>
      <c r="AE21" s="3">
        <f t="shared" si="10"/>
        <v>6</v>
      </c>
      <c r="AF21" s="3">
        <f t="shared" si="11"/>
        <v>4</v>
      </c>
      <c r="AG21" s="3">
        <f t="shared" si="12"/>
        <v>6</v>
      </c>
      <c r="AH21" s="3">
        <f t="shared" si="13"/>
        <v>10</v>
      </c>
      <c r="AI21" s="3">
        <f t="shared" si="14"/>
        <v>0</v>
      </c>
      <c r="AJ21" s="3">
        <f t="shared" si="15"/>
        <v>0.005417956656</v>
      </c>
      <c r="AK21" s="11">
        <f t="shared" si="16"/>
        <v>75</v>
      </c>
      <c r="AL21" s="11">
        <f t="shared" si="17"/>
        <v>20</v>
      </c>
      <c r="AM21" s="12">
        <f t="shared" si="18"/>
        <v>-2.267786838</v>
      </c>
      <c r="AN21" s="3">
        <f t="shared" si="19"/>
        <v>0.02334220201</v>
      </c>
      <c r="AO21" s="3">
        <f t="shared" si="20"/>
        <v>135</v>
      </c>
      <c r="AP21" s="3">
        <f t="shared" si="21"/>
        <v>0.8</v>
      </c>
      <c r="AQ21" s="3">
        <f t="shared" si="22"/>
        <v>0.8</v>
      </c>
      <c r="AR21" s="3"/>
      <c r="AS21" s="3"/>
      <c r="AT21" s="3"/>
      <c r="AU21" s="3"/>
      <c r="AV21" s="3"/>
      <c r="AW21" s="19"/>
      <c r="AX21" s="19"/>
      <c r="AY21" s="19"/>
      <c r="AZ21" s="19"/>
    </row>
    <row r="22" ht="15.0" customHeight="1">
      <c r="A22" s="8" t="s">
        <v>61</v>
      </c>
      <c r="B22" s="9">
        <v>360.0</v>
      </c>
      <c r="C22" s="9">
        <v>360.0</v>
      </c>
      <c r="D22" s="9">
        <v>360.0</v>
      </c>
      <c r="E22" s="9">
        <v>360.0</v>
      </c>
      <c r="F22" s="9">
        <v>360.0</v>
      </c>
      <c r="G22" s="9">
        <v>360.0</v>
      </c>
      <c r="H22" s="9">
        <v>360.0</v>
      </c>
      <c r="I22" s="9">
        <v>360.0</v>
      </c>
      <c r="J22" s="9">
        <v>360.0</v>
      </c>
      <c r="K22" s="9">
        <v>360.0</v>
      </c>
      <c r="L22" s="9">
        <v>360.0</v>
      </c>
      <c r="M22" s="9">
        <v>360.0</v>
      </c>
      <c r="N22" s="9">
        <v>360.0</v>
      </c>
      <c r="O22" s="9">
        <v>360.0</v>
      </c>
      <c r="P22" s="9">
        <v>360.0</v>
      </c>
      <c r="Q22" s="9">
        <v>360.0</v>
      </c>
      <c r="R22" s="9">
        <v>360.0</v>
      </c>
      <c r="S22" s="9">
        <v>360.0</v>
      </c>
      <c r="T22" s="9">
        <v>360.0</v>
      </c>
      <c r="U22" s="9">
        <v>360.0</v>
      </c>
      <c r="V22" s="10">
        <f>1-AVERAGE(B19:K19)/360</f>
        <v>0</v>
      </c>
      <c r="W22" s="10">
        <f>AVERAGE(A19:K19)</f>
        <v>360</v>
      </c>
      <c r="X22" s="10">
        <f>MIN(B19:K19)</f>
        <v>360</v>
      </c>
      <c r="Y22" s="10">
        <f t="shared" si="4"/>
        <v>360</v>
      </c>
      <c r="Z22" s="10">
        <f t="shared" si="5"/>
        <v>360</v>
      </c>
      <c r="AA22" s="3">
        <f t="shared" si="6"/>
        <v>0</v>
      </c>
      <c r="AB22" s="3">
        <f t="shared" si="7"/>
        <v>6</v>
      </c>
      <c r="AC22" s="3">
        <f t="shared" si="8"/>
        <v>6</v>
      </c>
      <c r="AD22" s="3">
        <f t="shared" si="9"/>
        <v>6</v>
      </c>
      <c r="AE22" s="3">
        <f t="shared" si="10"/>
        <v>6</v>
      </c>
      <c r="AF22" s="3">
        <f t="shared" si="11"/>
        <v>10</v>
      </c>
      <c r="AG22" s="3">
        <f t="shared" si="12"/>
        <v>0</v>
      </c>
      <c r="AH22" s="3">
        <f t="shared" si="13"/>
        <v>10</v>
      </c>
      <c r="AI22" s="3">
        <f t="shared" si="14"/>
        <v>0</v>
      </c>
      <c r="AJ22" s="3">
        <f t="shared" si="15"/>
        <v>1</v>
      </c>
      <c r="AK22" s="11">
        <f t="shared" si="16"/>
        <v>105</v>
      </c>
      <c r="AL22" s="11">
        <f t="shared" si="17"/>
        <v>50</v>
      </c>
      <c r="AM22" s="12">
        <f t="shared" si="18"/>
        <v>0</v>
      </c>
      <c r="AN22" s="3">
        <f t="shared" si="19"/>
        <v>1</v>
      </c>
      <c r="AO22" s="3">
        <f t="shared" si="20"/>
        <v>105</v>
      </c>
      <c r="AP22" s="3">
        <f t="shared" si="21"/>
        <v>0.5</v>
      </c>
      <c r="AQ22" s="3">
        <f t="shared" si="22"/>
        <v>0.5</v>
      </c>
      <c r="AR22" s="3"/>
      <c r="AS22" s="3"/>
      <c r="AT22" s="3"/>
      <c r="AU22" s="3"/>
      <c r="AV22" s="3"/>
      <c r="AW22" s="19"/>
      <c r="AX22" s="19"/>
      <c r="AY22" s="19"/>
      <c r="AZ22" s="19"/>
    </row>
    <row r="23" ht="15.0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10"/>
      <c r="W23" s="10"/>
      <c r="X23" s="10"/>
      <c r="Y23" s="10"/>
      <c r="Z23" s="10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11"/>
      <c r="AL23" s="11"/>
      <c r="AM23" s="12"/>
      <c r="AN23" s="3"/>
      <c r="AO23" s="3"/>
      <c r="AP23" s="3"/>
      <c r="AQ23" s="3"/>
      <c r="AR23" s="3"/>
      <c r="AS23" s="3"/>
      <c r="AT23" s="3"/>
      <c r="AU23" s="3"/>
      <c r="AV23" s="3"/>
      <c r="AW23" s="19"/>
      <c r="AX23" s="19"/>
      <c r="AY23" s="19"/>
      <c r="AZ23" s="19"/>
    </row>
    <row r="24" ht="15.0" customHeight="1">
      <c r="V24" s="10">
        <f t="shared" ref="V24:V25" si="23">1-AVERAGE(B20:K20)/360</f>
        <v>0</v>
      </c>
      <c r="W24" s="10">
        <f t="shared" ref="W24:W25" si="24">AVERAGE(A20:K20)</f>
        <v>360</v>
      </c>
      <c r="X24" s="10">
        <f t="shared" ref="X24:X25" si="25">MIN(B20:K20)</f>
        <v>360</v>
      </c>
      <c r="Y24" s="10"/>
      <c r="Z24" s="10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11"/>
      <c r="AL24" s="11"/>
      <c r="AM24" s="12"/>
      <c r="AN24" s="3"/>
      <c r="AO24" s="3"/>
      <c r="AP24" s="3"/>
      <c r="AQ24" s="3"/>
      <c r="AR24" s="3"/>
      <c r="AS24" s="3"/>
      <c r="AT24" s="3"/>
      <c r="AU24" s="3"/>
      <c r="AV24" s="3"/>
      <c r="AW24" s="19"/>
      <c r="AX24" s="19"/>
      <c r="AY24" s="19"/>
      <c r="AZ24" s="19"/>
    </row>
    <row r="25" ht="15.0" customHeight="1">
      <c r="V25" s="10">
        <f t="shared" si="23"/>
        <v>0.4694444444</v>
      </c>
      <c r="W25" s="10">
        <f t="shared" si="24"/>
        <v>191</v>
      </c>
      <c r="X25" s="10">
        <f t="shared" si="25"/>
        <v>10</v>
      </c>
      <c r="Y25" s="10"/>
      <c r="Z25" s="10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11"/>
      <c r="AL25" s="11"/>
      <c r="AM25" s="12"/>
      <c r="AN25" s="3"/>
      <c r="AO25" s="3"/>
      <c r="AP25" s="3"/>
      <c r="AQ25" s="3"/>
      <c r="AR25" s="3"/>
      <c r="AS25" s="3"/>
      <c r="AT25" s="3"/>
      <c r="AU25" s="3"/>
      <c r="AV25" s="3"/>
      <c r="AW25" s="19"/>
      <c r="AX25" s="19"/>
      <c r="AY25" s="19"/>
      <c r="AZ25" s="19"/>
    </row>
    <row r="26" ht="15.0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19"/>
      <c r="AX26" s="19"/>
      <c r="AY26" s="19"/>
      <c r="AZ26" s="19"/>
    </row>
    <row r="27" ht="15.0" customHeight="1">
      <c r="A27" s="1"/>
      <c r="B27" s="1" t="s">
        <v>0</v>
      </c>
      <c r="L27" s="1" t="s">
        <v>62</v>
      </c>
      <c r="V27" s="1" t="s">
        <v>2</v>
      </c>
      <c r="AA27" s="2" t="s">
        <v>62</v>
      </c>
      <c r="AB27" s="2"/>
      <c r="AC27" s="2"/>
      <c r="AD27" s="2"/>
      <c r="AE27" s="2"/>
      <c r="AF27" s="2" t="s">
        <v>3</v>
      </c>
      <c r="AK27" s="2"/>
      <c r="AL27" s="2"/>
      <c r="AM27" s="2"/>
      <c r="AN27" s="2"/>
      <c r="AO27" s="2"/>
      <c r="AP27" s="2"/>
      <c r="AQ27" s="2"/>
      <c r="AR27" s="3"/>
      <c r="AS27" s="3"/>
      <c r="AT27" s="3"/>
      <c r="AU27" s="3"/>
      <c r="AV27" s="3"/>
      <c r="AW27" s="19"/>
      <c r="AX27" s="19"/>
      <c r="AY27" s="19"/>
      <c r="AZ27" s="19"/>
    </row>
    <row r="28">
      <c r="A28" s="4" t="s">
        <v>5</v>
      </c>
      <c r="B28" s="4" t="s">
        <v>6</v>
      </c>
      <c r="C28" s="4" t="s">
        <v>7</v>
      </c>
      <c r="D28" s="4" t="s">
        <v>8</v>
      </c>
      <c r="E28" s="4" t="s">
        <v>9</v>
      </c>
      <c r="F28" s="4" t="s">
        <v>10</v>
      </c>
      <c r="G28" s="4" t="s">
        <v>11</v>
      </c>
      <c r="H28" s="4" t="s">
        <v>12</v>
      </c>
      <c r="I28" s="4" t="s">
        <v>13</v>
      </c>
      <c r="J28" s="4" t="s">
        <v>14</v>
      </c>
      <c r="K28" s="4" t="s">
        <v>15</v>
      </c>
      <c r="L28" s="4" t="s">
        <v>6</v>
      </c>
      <c r="M28" s="4" t="s">
        <v>7</v>
      </c>
      <c r="N28" s="4" t="s">
        <v>8</v>
      </c>
      <c r="O28" s="4" t="s">
        <v>9</v>
      </c>
      <c r="P28" s="4" t="s">
        <v>10</v>
      </c>
      <c r="Q28" s="4" t="s">
        <v>11</v>
      </c>
      <c r="R28" s="4" t="s">
        <v>12</v>
      </c>
      <c r="S28" s="4" t="s">
        <v>13</v>
      </c>
      <c r="T28" s="4" t="s">
        <v>14</v>
      </c>
      <c r="U28" s="4" t="s">
        <v>15</v>
      </c>
      <c r="V28" s="5" t="s">
        <v>16</v>
      </c>
      <c r="W28" s="5" t="s">
        <v>17</v>
      </c>
      <c r="X28" s="4" t="s">
        <v>18</v>
      </c>
      <c r="Y28" s="4" t="s">
        <v>19</v>
      </c>
      <c r="Z28" s="4" t="s">
        <v>20</v>
      </c>
      <c r="AA28" s="5" t="s">
        <v>16</v>
      </c>
      <c r="AB28" s="5" t="s">
        <v>17</v>
      </c>
      <c r="AC28" s="4" t="s">
        <v>18</v>
      </c>
      <c r="AD28" s="4" t="s">
        <v>19</v>
      </c>
      <c r="AE28" s="4" t="s">
        <v>20</v>
      </c>
      <c r="AF28" s="5" t="s">
        <v>23</v>
      </c>
      <c r="AG28" s="5" t="s">
        <v>24</v>
      </c>
      <c r="AH28" s="5" t="s">
        <v>63</v>
      </c>
      <c r="AI28" s="5" t="s">
        <v>64</v>
      </c>
      <c r="AJ28" s="5" t="s">
        <v>25</v>
      </c>
      <c r="AK28" s="4" t="s">
        <v>26</v>
      </c>
      <c r="AL28" s="4" t="s">
        <v>27</v>
      </c>
      <c r="AM28" s="4" t="s">
        <v>28</v>
      </c>
      <c r="AN28" s="4" t="s">
        <v>25</v>
      </c>
      <c r="AO28" s="6" t="s">
        <v>29</v>
      </c>
      <c r="AP28" s="4" t="s">
        <v>30</v>
      </c>
      <c r="AQ28" s="4" t="s">
        <v>31</v>
      </c>
      <c r="AR28" s="3"/>
      <c r="AS28" s="13" t="s">
        <v>65</v>
      </c>
      <c r="AW28" s="19"/>
      <c r="AX28" s="19"/>
      <c r="AY28" s="19"/>
      <c r="AZ28" s="19"/>
    </row>
    <row r="29">
      <c r="A29" s="8" t="s">
        <v>32</v>
      </c>
      <c r="B29" s="9">
        <v>360.0</v>
      </c>
      <c r="C29" s="9">
        <v>360.0</v>
      </c>
      <c r="D29" s="9">
        <v>360.0</v>
      </c>
      <c r="E29" s="9">
        <v>360.0</v>
      </c>
      <c r="F29" s="9">
        <v>360.0</v>
      </c>
      <c r="G29" s="9">
        <v>360.0</v>
      </c>
      <c r="H29" s="9">
        <v>360.0</v>
      </c>
      <c r="I29" s="9">
        <v>360.0</v>
      </c>
      <c r="J29" s="9">
        <v>360.0</v>
      </c>
      <c r="K29" s="9">
        <v>360.0</v>
      </c>
      <c r="L29" s="9">
        <v>360.0</v>
      </c>
      <c r="M29" s="9">
        <v>360.0</v>
      </c>
      <c r="N29" s="9">
        <v>360.0</v>
      </c>
      <c r="O29" s="9">
        <v>360.0</v>
      </c>
      <c r="P29" s="9">
        <v>360.0</v>
      </c>
      <c r="Q29" s="9">
        <v>360.0</v>
      </c>
      <c r="R29" s="9">
        <v>360.0</v>
      </c>
      <c r="S29" s="9">
        <v>360.0</v>
      </c>
      <c r="T29" s="9">
        <v>360.0</v>
      </c>
      <c r="U29" s="9">
        <v>360.0</v>
      </c>
      <c r="V29" s="10">
        <f t="shared" ref="V29:V48" si="26">1-AVERAGE(L29:U29)/360</f>
        <v>0</v>
      </c>
      <c r="W29" s="10">
        <f t="shared" ref="W29:W48" si="27">AVERAGE(A29:K29)</f>
        <v>360</v>
      </c>
      <c r="X29" s="10">
        <f t="shared" ref="X29:X48" si="28">MIN(B29:K29)</f>
        <v>360</v>
      </c>
      <c r="Y29" s="10">
        <f t="shared" ref="Y29:Y48" si="29">MAX(B29:K29)</f>
        <v>360</v>
      </c>
      <c r="Z29" s="10">
        <f t="shared" ref="Z29:Z48" si="30">MEDIAN(B29:K29)</f>
        <v>360</v>
      </c>
      <c r="AA29" s="3">
        <f t="shared" ref="AA29:AA48" si="31">1-AVERAGE(L29:U29)/360</f>
        <v>0</v>
      </c>
      <c r="AB29" s="3">
        <f t="shared" ref="AB29:AB48" si="32">AVERAGE(L29:U29)/60</f>
        <v>6</v>
      </c>
      <c r="AC29" s="3">
        <f t="shared" ref="AC29:AC48" si="33">MIN(L29:U29)/60</f>
        <v>6</v>
      </c>
      <c r="AD29" s="3">
        <f t="shared" ref="AD29:AD48" si="34">MAX(L29:U29)/60</f>
        <v>6</v>
      </c>
      <c r="AE29" s="3">
        <f t="shared" ref="AE29:AE48" si="35">MEDIAN(L29:U29)/60</f>
        <v>6</v>
      </c>
      <c r="AF29" s="25">
        <f t="shared" ref="AF29:AF48" si="36">COUNTIF(L3:U3,"=360")</f>
        <v>10</v>
      </c>
      <c r="AG29" s="3">
        <f t="shared" ref="AG29:AG48" si="37">COUNTIF(L3:U3,"&lt;360")</f>
        <v>0</v>
      </c>
      <c r="AH29" s="3">
        <f t="shared" ref="AH29:AH48" si="38">COUNTIF(L29:U29,"=360")</f>
        <v>10</v>
      </c>
      <c r="AI29" s="3">
        <f t="shared" ref="AI29:AI48" si="39">COUNTIF(L29:U29,"&lt;360")</f>
        <v>0</v>
      </c>
      <c r="AJ29" s="3">
        <f t="shared" ref="AJ29:AJ48" si="40">(FACT(AF29+AG29)*FACT(AH29+AI29)*FACT(AI29+AG29)*FACT(AF29+AH29))/(FACT(20)*FACT(AF29)*FACT(AG29)*FACT(AH29)*FACT(AI29))</f>
        <v>1</v>
      </c>
      <c r="AK29" s="11">
        <f t="shared" ref="AK29:AK48" si="41">SUM(_xlfn.RANK.AVG(B29,B29:U29,1))+SUM(_xlfn.RANK.AVG(C29,B29:U29,1))+SUM(_xlfn.RANK.AVG(D29,B29:U29,1))+SUM(_xlfn.RANK.AVG(E29,B29:U29,1))+SUM(_xlfn.RANK.AVG(F29,B29:U29,1))+SUM(_xlfn.RANK.AVG(G29,B29:U29,1))+SUM(_xlfn.RANK.AVG(H29,B29:U29,1))+SUM(_xlfn.RANK.AVG(I29,B29:U29,1))+SUM(_xlfn.RANK.AVG(J29,B29:U29,1))+SUM(_xlfn.RANK.AVG(K29,B29:U29,1))</f>
        <v>105</v>
      </c>
      <c r="AL29" s="11">
        <f t="shared" ref="AL29:AL48" si="42">MIN(100+110/2-AK29,100+110/2-AO29)</f>
        <v>50</v>
      </c>
      <c r="AM29" s="12">
        <f t="shared" ref="AM29:AM48" si="43">((AL29-(10*10/2))/ SQRT(10*10*(10+10+1)/12))</f>
        <v>0</v>
      </c>
      <c r="AN29" s="3">
        <f t="shared" ref="AN29:AN48" si="44">_xlfn.NORM.DIST(AM29,0,1,TRUE)*2</f>
        <v>1</v>
      </c>
      <c r="AO29" s="3">
        <f t="shared" ref="AO29:AO48" si="45">SUM(_xlfn.RANK.AVG(L29,B29:U29,1))+SUM(_xlfn.RANK.AVG(M29,B29:U29,1))+SUM(_xlfn.RANK.AVG(N29,B29:U29,1))+SUM(_xlfn.RANK.AVG(O29,B29:U29,1))+SUM(_xlfn.RANK.AVG(P29,B29:U29,1))+SUM(_xlfn.RANK.AVG(Q29,B29:U29,1))+SUM(_xlfn.RANK.AVG(R29,B29:U29,1))+SUM(_xlfn.RANK.AVG(S29,B29:U29,1))+SUM(_xlfn.RANK.AVG(T29,B29:U29,1))+SUM(_xlfn.RANK.AVG(U29,B29:U29,1))</f>
        <v>105</v>
      </c>
      <c r="AP29" s="3">
        <f t="shared" ref="AP29:AP48" si="46">(2*AO29 - 110)/200</f>
        <v>0.5</v>
      </c>
      <c r="AQ29" s="3">
        <f t="shared" ref="AQ29:AQ48" si="47">((AO29/10)-(11/2))/10</f>
        <v>0.5</v>
      </c>
      <c r="AR29" s="3"/>
      <c r="AS29" s="13" t="s">
        <v>16</v>
      </c>
      <c r="AT29" s="13" t="s">
        <v>35</v>
      </c>
      <c r="AU29" s="13" t="s">
        <v>36</v>
      </c>
      <c r="AV29" s="13" t="s">
        <v>37</v>
      </c>
      <c r="AW29" s="14"/>
      <c r="AX29" s="14"/>
      <c r="AY29" s="14"/>
      <c r="AZ29" s="14"/>
    </row>
    <row r="30">
      <c r="A30" s="8" t="s">
        <v>34</v>
      </c>
      <c r="B30" s="9">
        <v>360.0</v>
      </c>
      <c r="C30" s="9">
        <v>360.0</v>
      </c>
      <c r="D30" s="9">
        <v>360.0</v>
      </c>
      <c r="E30" s="9">
        <v>360.0</v>
      </c>
      <c r="F30" s="9">
        <v>360.0</v>
      </c>
      <c r="G30" s="9">
        <v>360.0</v>
      </c>
      <c r="H30" s="9">
        <v>360.0</v>
      </c>
      <c r="I30" s="9">
        <v>360.0</v>
      </c>
      <c r="J30" s="9">
        <v>360.0</v>
      </c>
      <c r="K30" s="9">
        <v>360.0</v>
      </c>
      <c r="L30" s="9">
        <v>320.0</v>
      </c>
      <c r="M30" s="9">
        <v>340.0</v>
      </c>
      <c r="N30" s="9">
        <v>300.0</v>
      </c>
      <c r="O30" s="9">
        <v>300.0</v>
      </c>
      <c r="P30" s="9">
        <v>300.0</v>
      </c>
      <c r="Q30" s="9">
        <v>360.0</v>
      </c>
      <c r="R30" s="9">
        <v>280.0</v>
      </c>
      <c r="S30" s="9">
        <v>330.0</v>
      </c>
      <c r="T30" s="9">
        <v>300.0</v>
      </c>
      <c r="U30" s="9">
        <v>320.0</v>
      </c>
      <c r="V30" s="10">
        <f t="shared" si="26"/>
        <v>0.125</v>
      </c>
      <c r="W30" s="10">
        <f t="shared" si="27"/>
        <v>360</v>
      </c>
      <c r="X30" s="10">
        <f t="shared" si="28"/>
        <v>360</v>
      </c>
      <c r="Y30" s="10">
        <f t="shared" si="29"/>
        <v>360</v>
      </c>
      <c r="Z30" s="10">
        <f t="shared" si="30"/>
        <v>360</v>
      </c>
      <c r="AA30" s="3">
        <f t="shared" si="31"/>
        <v>0.125</v>
      </c>
      <c r="AB30" s="3">
        <f t="shared" si="32"/>
        <v>5.25</v>
      </c>
      <c r="AC30" s="3">
        <f t="shared" si="33"/>
        <v>4.666666667</v>
      </c>
      <c r="AD30" s="3">
        <f t="shared" si="34"/>
        <v>6</v>
      </c>
      <c r="AE30" s="3">
        <f t="shared" si="35"/>
        <v>5.166666667</v>
      </c>
      <c r="AF30" s="25">
        <f t="shared" si="36"/>
        <v>0</v>
      </c>
      <c r="AG30" s="3">
        <f t="shared" si="37"/>
        <v>10</v>
      </c>
      <c r="AH30" s="3">
        <f t="shared" si="38"/>
        <v>1</v>
      </c>
      <c r="AI30" s="3">
        <f t="shared" si="39"/>
        <v>9</v>
      </c>
      <c r="AJ30" s="3">
        <f t="shared" si="40"/>
        <v>0.5</v>
      </c>
      <c r="AK30" s="11">
        <f t="shared" si="41"/>
        <v>150</v>
      </c>
      <c r="AL30" s="11">
        <f t="shared" si="42"/>
        <v>5</v>
      </c>
      <c r="AM30" s="12">
        <f t="shared" si="43"/>
        <v>-3.401680257</v>
      </c>
      <c r="AN30" s="3">
        <f t="shared" si="44"/>
        <v>0.000669729449</v>
      </c>
      <c r="AO30" s="3">
        <f t="shared" si="45"/>
        <v>60</v>
      </c>
      <c r="AP30" s="3">
        <f t="shared" si="46"/>
        <v>0.05</v>
      </c>
      <c r="AQ30" s="3">
        <f t="shared" si="47"/>
        <v>0.05</v>
      </c>
      <c r="AR30" s="26"/>
      <c r="AS30" s="17" t="s">
        <v>39</v>
      </c>
      <c r="AT30" s="17">
        <f>COUNTIFS(AA29:AA48,"&gt;="&amp;0,AA29:AA48,"&lt;="&amp;0.2)</f>
        <v>10</v>
      </c>
      <c r="AU30" s="18">
        <f>AT30/AT35 * 100</f>
        <v>50</v>
      </c>
      <c r="AV30" s="17">
        <v>91.0</v>
      </c>
      <c r="AW30" s="19"/>
      <c r="AX30" s="19"/>
      <c r="AY30" s="19"/>
      <c r="AZ30" s="19"/>
    </row>
    <row r="31">
      <c r="A31" s="8" t="s">
        <v>38</v>
      </c>
      <c r="B31" s="9">
        <v>360.0</v>
      </c>
      <c r="C31" s="9">
        <v>360.0</v>
      </c>
      <c r="D31" s="9">
        <v>360.0</v>
      </c>
      <c r="E31" s="9">
        <v>360.0</v>
      </c>
      <c r="F31" s="9">
        <v>360.0</v>
      </c>
      <c r="G31" s="9">
        <v>360.0</v>
      </c>
      <c r="H31" s="9">
        <v>360.0</v>
      </c>
      <c r="I31" s="9">
        <v>360.0</v>
      </c>
      <c r="J31" s="9">
        <v>360.0</v>
      </c>
      <c r="K31" s="9">
        <v>360.0</v>
      </c>
      <c r="L31" s="9">
        <v>10.0</v>
      </c>
      <c r="M31" s="9">
        <v>10.0</v>
      </c>
      <c r="N31" s="9">
        <v>10.0</v>
      </c>
      <c r="O31" s="9">
        <v>3.0</v>
      </c>
      <c r="P31" s="9">
        <v>9.0</v>
      </c>
      <c r="Q31" s="9">
        <v>14.0</v>
      </c>
      <c r="R31" s="9">
        <v>12.0</v>
      </c>
      <c r="S31" s="9">
        <v>9.0</v>
      </c>
      <c r="T31" s="9">
        <v>8.0</v>
      </c>
      <c r="U31" s="9">
        <v>7.0</v>
      </c>
      <c r="V31" s="10">
        <f t="shared" si="26"/>
        <v>0.9744444444</v>
      </c>
      <c r="W31" s="10">
        <f t="shared" si="27"/>
        <v>360</v>
      </c>
      <c r="X31" s="10">
        <f t="shared" si="28"/>
        <v>360</v>
      </c>
      <c r="Y31" s="10">
        <f t="shared" si="29"/>
        <v>360</v>
      </c>
      <c r="Z31" s="10">
        <f t="shared" si="30"/>
        <v>360</v>
      </c>
      <c r="AA31" s="3">
        <f t="shared" si="31"/>
        <v>0.9744444444</v>
      </c>
      <c r="AB31" s="3">
        <f t="shared" si="32"/>
        <v>0.1533333333</v>
      </c>
      <c r="AC31" s="3">
        <f t="shared" si="33"/>
        <v>0.05</v>
      </c>
      <c r="AD31" s="3">
        <f t="shared" si="34"/>
        <v>0.2333333333</v>
      </c>
      <c r="AE31" s="3">
        <f t="shared" si="35"/>
        <v>0.1583333333</v>
      </c>
      <c r="AF31" s="25">
        <f t="shared" si="36"/>
        <v>0</v>
      </c>
      <c r="AG31" s="3">
        <f t="shared" si="37"/>
        <v>10</v>
      </c>
      <c r="AH31" s="3">
        <f t="shared" si="38"/>
        <v>0</v>
      </c>
      <c r="AI31" s="3">
        <f t="shared" si="39"/>
        <v>10</v>
      </c>
      <c r="AJ31" s="3">
        <f t="shared" si="40"/>
        <v>1</v>
      </c>
      <c r="AK31" s="11">
        <f t="shared" si="41"/>
        <v>155</v>
      </c>
      <c r="AL31" s="11">
        <f t="shared" si="42"/>
        <v>0</v>
      </c>
      <c r="AM31" s="12">
        <f t="shared" si="43"/>
        <v>-3.77964473</v>
      </c>
      <c r="AN31" s="3">
        <f t="shared" si="44"/>
        <v>0.0001570522842</v>
      </c>
      <c r="AO31" s="3">
        <f t="shared" si="45"/>
        <v>55</v>
      </c>
      <c r="AP31" s="3">
        <f t="shared" si="46"/>
        <v>0</v>
      </c>
      <c r="AQ31" s="3">
        <f t="shared" si="47"/>
        <v>0</v>
      </c>
      <c r="AS31" s="17" t="s">
        <v>41</v>
      </c>
      <c r="AT31" s="17">
        <f>COUNTIFS(AA29:AA48,"&gt;"&amp;0.2,AA29:AA48,"&lt;="&amp;0.4)</f>
        <v>0</v>
      </c>
      <c r="AU31" s="18">
        <f>AT31/AT35 * 100</f>
        <v>0</v>
      </c>
      <c r="AV31" s="17">
        <v>0.0</v>
      </c>
      <c r="AW31" s="19"/>
      <c r="AX31" s="19"/>
      <c r="AY31" s="19"/>
      <c r="AZ31" s="19"/>
    </row>
    <row r="32">
      <c r="A32" s="8" t="s">
        <v>40</v>
      </c>
      <c r="B32" s="9">
        <v>360.0</v>
      </c>
      <c r="C32" s="9">
        <v>360.0</v>
      </c>
      <c r="D32" s="9">
        <v>360.0</v>
      </c>
      <c r="E32" s="9">
        <v>360.0</v>
      </c>
      <c r="F32" s="9">
        <v>360.0</v>
      </c>
      <c r="G32" s="9">
        <v>360.0</v>
      </c>
      <c r="H32" s="9">
        <v>360.0</v>
      </c>
      <c r="I32" s="9">
        <v>360.0</v>
      </c>
      <c r="J32" s="9">
        <v>360.0</v>
      </c>
      <c r="K32" s="9">
        <v>360.0</v>
      </c>
      <c r="L32" s="21">
        <v>120.0</v>
      </c>
      <c r="M32" s="21">
        <v>120.0</v>
      </c>
      <c r="N32" s="21">
        <v>8.0</v>
      </c>
      <c r="O32" s="21">
        <v>1.0</v>
      </c>
      <c r="P32" s="21">
        <v>120.0</v>
      </c>
      <c r="Q32" s="21">
        <v>110.0</v>
      </c>
      <c r="R32" s="21">
        <v>360.0</v>
      </c>
      <c r="S32" s="21">
        <v>360.0</v>
      </c>
      <c r="T32" s="21">
        <v>360.0</v>
      </c>
      <c r="U32" s="21">
        <v>360.0</v>
      </c>
      <c r="V32" s="10">
        <f t="shared" si="26"/>
        <v>0.4669444444</v>
      </c>
      <c r="W32" s="10">
        <f t="shared" si="27"/>
        <v>360</v>
      </c>
      <c r="X32" s="10">
        <f t="shared" si="28"/>
        <v>360</v>
      </c>
      <c r="Y32" s="10">
        <f t="shared" si="29"/>
        <v>360</v>
      </c>
      <c r="Z32" s="10">
        <f t="shared" si="30"/>
        <v>360</v>
      </c>
      <c r="AA32" s="3">
        <f t="shared" si="31"/>
        <v>0.4669444444</v>
      </c>
      <c r="AB32" s="3">
        <f t="shared" si="32"/>
        <v>3.198333333</v>
      </c>
      <c r="AC32" s="3">
        <f t="shared" si="33"/>
        <v>0.01666666667</v>
      </c>
      <c r="AD32" s="3">
        <f t="shared" si="34"/>
        <v>6</v>
      </c>
      <c r="AE32" s="3">
        <f t="shared" si="35"/>
        <v>2</v>
      </c>
      <c r="AF32" s="25">
        <f t="shared" si="36"/>
        <v>0</v>
      </c>
      <c r="AG32" s="3">
        <f t="shared" si="37"/>
        <v>10</v>
      </c>
      <c r="AH32" s="3">
        <f t="shared" si="38"/>
        <v>4</v>
      </c>
      <c r="AI32" s="3">
        <f t="shared" si="39"/>
        <v>6</v>
      </c>
      <c r="AJ32" s="3">
        <f t="shared" si="40"/>
        <v>0.04334365325</v>
      </c>
      <c r="AK32" s="11">
        <f t="shared" si="41"/>
        <v>135</v>
      </c>
      <c r="AL32" s="11">
        <f t="shared" si="42"/>
        <v>20</v>
      </c>
      <c r="AM32" s="12">
        <f t="shared" si="43"/>
        <v>-2.267786838</v>
      </c>
      <c r="AN32" s="3">
        <f t="shared" si="44"/>
        <v>0.02334220201</v>
      </c>
      <c r="AO32" s="3">
        <f t="shared" si="45"/>
        <v>75</v>
      </c>
      <c r="AP32" s="3">
        <f t="shared" si="46"/>
        <v>0.2</v>
      </c>
      <c r="AQ32" s="3">
        <f t="shared" si="47"/>
        <v>0.2</v>
      </c>
      <c r="AS32" s="17" t="s">
        <v>43</v>
      </c>
      <c r="AT32" s="17">
        <f>COUNTIFS(AA29:AA48,"&gt;="&amp;0.4,AA29:AA48,"&lt;"&amp;0.6)</f>
        <v>5</v>
      </c>
      <c r="AU32" s="18">
        <f>AT32/AT35 * 100</f>
        <v>25</v>
      </c>
      <c r="AV32" s="17">
        <v>0.0</v>
      </c>
      <c r="AW32" s="17"/>
      <c r="AX32" s="17"/>
      <c r="AY32" s="17"/>
      <c r="AZ32" s="17"/>
    </row>
    <row r="33">
      <c r="A33" s="8" t="s">
        <v>42</v>
      </c>
      <c r="B33" s="9">
        <v>360.0</v>
      </c>
      <c r="C33" s="9">
        <v>360.0</v>
      </c>
      <c r="D33" s="9">
        <v>360.0</v>
      </c>
      <c r="E33" s="9">
        <v>360.0</v>
      </c>
      <c r="F33" s="9">
        <v>360.0</v>
      </c>
      <c r="G33" s="9">
        <v>360.0</v>
      </c>
      <c r="H33" s="9">
        <v>360.0</v>
      </c>
      <c r="I33" s="9">
        <v>360.0</v>
      </c>
      <c r="J33" s="9">
        <v>360.0</v>
      </c>
      <c r="K33" s="9">
        <v>360.0</v>
      </c>
      <c r="L33" s="9">
        <v>120.0</v>
      </c>
      <c r="M33" s="9">
        <v>60.0</v>
      </c>
      <c r="N33" s="9">
        <v>50.0</v>
      </c>
      <c r="O33" s="9">
        <v>180.0</v>
      </c>
      <c r="P33" s="9">
        <v>360.0</v>
      </c>
      <c r="Q33" s="9">
        <v>360.0</v>
      </c>
      <c r="R33" s="9">
        <v>60.0</v>
      </c>
      <c r="S33" s="9">
        <v>360.0</v>
      </c>
      <c r="T33" s="9">
        <v>60.0</v>
      </c>
      <c r="U33" s="9">
        <v>60.0</v>
      </c>
      <c r="V33" s="10">
        <f t="shared" si="26"/>
        <v>0.5361111111</v>
      </c>
      <c r="W33" s="10">
        <f t="shared" si="27"/>
        <v>360</v>
      </c>
      <c r="X33" s="10">
        <f t="shared" si="28"/>
        <v>360</v>
      </c>
      <c r="Y33" s="10">
        <f t="shared" si="29"/>
        <v>360</v>
      </c>
      <c r="Z33" s="10">
        <f t="shared" si="30"/>
        <v>360</v>
      </c>
      <c r="AA33" s="3">
        <f t="shared" si="31"/>
        <v>0.5361111111</v>
      </c>
      <c r="AB33" s="3">
        <f t="shared" si="32"/>
        <v>2.783333333</v>
      </c>
      <c r="AC33" s="3">
        <f t="shared" si="33"/>
        <v>0.8333333333</v>
      </c>
      <c r="AD33" s="3">
        <f t="shared" si="34"/>
        <v>6</v>
      </c>
      <c r="AE33" s="3">
        <f t="shared" si="35"/>
        <v>1.5</v>
      </c>
      <c r="AF33" s="25">
        <f t="shared" si="36"/>
        <v>1</v>
      </c>
      <c r="AG33" s="3">
        <f t="shared" si="37"/>
        <v>9</v>
      </c>
      <c r="AH33" s="3">
        <f t="shared" si="38"/>
        <v>3</v>
      </c>
      <c r="AI33" s="3">
        <f t="shared" si="39"/>
        <v>7</v>
      </c>
      <c r="AJ33" s="3">
        <f t="shared" si="40"/>
        <v>0.2476780186</v>
      </c>
      <c r="AK33" s="11">
        <f t="shared" si="41"/>
        <v>140</v>
      </c>
      <c r="AL33" s="11">
        <f t="shared" si="42"/>
        <v>15</v>
      </c>
      <c r="AM33" s="12">
        <f t="shared" si="43"/>
        <v>-2.645751311</v>
      </c>
      <c r="AN33" s="3">
        <f t="shared" si="44"/>
        <v>0.008150971594</v>
      </c>
      <c r="AO33" s="3">
        <f t="shared" si="45"/>
        <v>70</v>
      </c>
      <c r="AP33" s="3">
        <f t="shared" si="46"/>
        <v>0.15</v>
      </c>
      <c r="AQ33" s="3">
        <f t="shared" si="47"/>
        <v>0.15</v>
      </c>
      <c r="AS33" s="17" t="s">
        <v>45</v>
      </c>
      <c r="AT33" s="17">
        <f>COUNTIFS(AA29:AA48,"&gt;="&amp;0.6,AA29:AA48,"&lt;"&amp;0.8)</f>
        <v>1</v>
      </c>
      <c r="AU33" s="18">
        <f>AT33/AT35 * 100</f>
        <v>5</v>
      </c>
      <c r="AV33" s="17">
        <v>0.0</v>
      </c>
      <c r="AW33" s="17"/>
      <c r="AX33" s="17"/>
      <c r="AY33" s="17"/>
      <c r="AZ33" s="17"/>
    </row>
    <row r="34">
      <c r="A34" s="8" t="s">
        <v>44</v>
      </c>
      <c r="B34" s="9">
        <v>360.0</v>
      </c>
      <c r="C34" s="9">
        <v>360.0</v>
      </c>
      <c r="D34" s="9">
        <v>360.0</v>
      </c>
      <c r="E34" s="9">
        <v>360.0</v>
      </c>
      <c r="F34" s="9">
        <v>360.0</v>
      </c>
      <c r="G34" s="9">
        <v>360.0</v>
      </c>
      <c r="H34" s="9">
        <v>360.0</v>
      </c>
      <c r="I34" s="9">
        <v>360.0</v>
      </c>
      <c r="J34" s="9">
        <v>360.0</v>
      </c>
      <c r="K34" s="9">
        <v>360.0</v>
      </c>
      <c r="L34" s="9">
        <v>360.0</v>
      </c>
      <c r="M34" s="9">
        <v>360.0</v>
      </c>
      <c r="N34" s="9">
        <v>360.0</v>
      </c>
      <c r="O34" s="9">
        <v>360.0</v>
      </c>
      <c r="P34" s="9">
        <v>360.0</v>
      </c>
      <c r="Q34" s="9">
        <v>360.0</v>
      </c>
      <c r="R34" s="9">
        <v>360.0</v>
      </c>
      <c r="S34" s="9">
        <v>360.0</v>
      </c>
      <c r="T34" s="9">
        <v>360.0</v>
      </c>
      <c r="U34" s="9">
        <v>360.0</v>
      </c>
      <c r="V34" s="10">
        <f t="shared" si="26"/>
        <v>0</v>
      </c>
      <c r="W34" s="10">
        <f t="shared" si="27"/>
        <v>360</v>
      </c>
      <c r="X34" s="10">
        <f t="shared" si="28"/>
        <v>360</v>
      </c>
      <c r="Y34" s="10">
        <f t="shared" si="29"/>
        <v>360</v>
      </c>
      <c r="Z34" s="10">
        <f t="shared" si="30"/>
        <v>360</v>
      </c>
      <c r="AA34" s="3">
        <f t="shared" si="31"/>
        <v>0</v>
      </c>
      <c r="AB34" s="3">
        <f t="shared" si="32"/>
        <v>6</v>
      </c>
      <c r="AC34" s="3">
        <f t="shared" si="33"/>
        <v>6</v>
      </c>
      <c r="AD34" s="3">
        <f t="shared" si="34"/>
        <v>6</v>
      </c>
      <c r="AE34" s="3">
        <f t="shared" si="35"/>
        <v>6</v>
      </c>
      <c r="AF34" s="25">
        <f t="shared" si="36"/>
        <v>10</v>
      </c>
      <c r="AG34" s="3">
        <f t="shared" si="37"/>
        <v>0</v>
      </c>
      <c r="AH34" s="3">
        <f t="shared" si="38"/>
        <v>10</v>
      </c>
      <c r="AI34" s="3">
        <f t="shared" si="39"/>
        <v>0</v>
      </c>
      <c r="AJ34" s="3">
        <f t="shared" si="40"/>
        <v>1</v>
      </c>
      <c r="AK34" s="11">
        <f t="shared" si="41"/>
        <v>105</v>
      </c>
      <c r="AL34" s="11">
        <f t="shared" si="42"/>
        <v>50</v>
      </c>
      <c r="AM34" s="12">
        <f t="shared" si="43"/>
        <v>0</v>
      </c>
      <c r="AN34" s="3">
        <f t="shared" si="44"/>
        <v>1</v>
      </c>
      <c r="AO34" s="3">
        <f t="shared" si="45"/>
        <v>105</v>
      </c>
      <c r="AP34" s="3">
        <f t="shared" si="46"/>
        <v>0.5</v>
      </c>
      <c r="AQ34" s="3">
        <f t="shared" si="47"/>
        <v>0.5</v>
      </c>
      <c r="AS34" s="17" t="s">
        <v>47</v>
      </c>
      <c r="AT34" s="17">
        <f>COUNTIFS(AA29:AA48,"&gt;="&amp;0.8,AA29:AA48,"&lt;="&amp;1)</f>
        <v>4</v>
      </c>
      <c r="AU34" s="18">
        <f>AT34/AT35 * 100</f>
        <v>20</v>
      </c>
      <c r="AV34" s="17">
        <v>7.0</v>
      </c>
      <c r="AW34" s="17"/>
      <c r="AX34" s="17"/>
      <c r="AY34" s="17"/>
      <c r="AZ34" s="17"/>
    </row>
    <row r="35">
      <c r="A35" s="8" t="s">
        <v>46</v>
      </c>
      <c r="B35" s="9">
        <v>360.0</v>
      </c>
      <c r="C35" s="9">
        <v>360.0</v>
      </c>
      <c r="D35" s="9">
        <v>360.0</v>
      </c>
      <c r="E35" s="9">
        <v>360.0</v>
      </c>
      <c r="F35" s="9">
        <v>360.0</v>
      </c>
      <c r="G35" s="9">
        <v>360.0</v>
      </c>
      <c r="H35" s="9">
        <v>360.0</v>
      </c>
      <c r="I35" s="9">
        <v>360.0</v>
      </c>
      <c r="J35" s="9">
        <v>360.0</v>
      </c>
      <c r="K35" s="9">
        <v>360.0</v>
      </c>
      <c r="L35" s="9">
        <v>226.0</v>
      </c>
      <c r="M35" s="9">
        <v>8.0</v>
      </c>
      <c r="N35" s="9">
        <v>226.0</v>
      </c>
      <c r="O35" s="9">
        <v>126.0</v>
      </c>
      <c r="P35" s="9">
        <v>11.0</v>
      </c>
      <c r="Q35" s="9">
        <v>336.0</v>
      </c>
      <c r="R35" s="9">
        <v>52.0</v>
      </c>
      <c r="S35" s="9">
        <v>360.0</v>
      </c>
      <c r="T35" s="9">
        <v>360.0</v>
      </c>
      <c r="U35" s="9">
        <v>360.0</v>
      </c>
      <c r="V35" s="10">
        <f t="shared" si="26"/>
        <v>0.4263888889</v>
      </c>
      <c r="W35" s="10">
        <f t="shared" si="27"/>
        <v>360</v>
      </c>
      <c r="X35" s="10">
        <f t="shared" si="28"/>
        <v>360</v>
      </c>
      <c r="Y35" s="10">
        <f t="shared" si="29"/>
        <v>360</v>
      </c>
      <c r="Z35" s="10">
        <f t="shared" si="30"/>
        <v>360</v>
      </c>
      <c r="AA35" s="3">
        <f t="shared" si="31"/>
        <v>0.4263888889</v>
      </c>
      <c r="AB35" s="3">
        <f t="shared" si="32"/>
        <v>3.441666667</v>
      </c>
      <c r="AC35" s="3">
        <f t="shared" si="33"/>
        <v>0.1333333333</v>
      </c>
      <c r="AD35" s="3">
        <f t="shared" si="34"/>
        <v>6</v>
      </c>
      <c r="AE35" s="3">
        <f t="shared" si="35"/>
        <v>3.766666667</v>
      </c>
      <c r="AF35" s="25">
        <f t="shared" si="36"/>
        <v>0</v>
      </c>
      <c r="AG35" s="3">
        <f t="shared" si="37"/>
        <v>10</v>
      </c>
      <c r="AH35" s="3">
        <f t="shared" si="38"/>
        <v>3</v>
      </c>
      <c r="AI35" s="3">
        <f t="shared" si="39"/>
        <v>7</v>
      </c>
      <c r="AJ35" s="3">
        <f t="shared" si="40"/>
        <v>0.1052631579</v>
      </c>
      <c r="AK35" s="11">
        <f t="shared" si="41"/>
        <v>140</v>
      </c>
      <c r="AL35" s="11">
        <f t="shared" si="42"/>
        <v>15</v>
      </c>
      <c r="AM35" s="12">
        <f t="shared" si="43"/>
        <v>-2.645751311</v>
      </c>
      <c r="AN35" s="3">
        <f t="shared" si="44"/>
        <v>0.008150971594</v>
      </c>
      <c r="AO35" s="3">
        <f t="shared" si="45"/>
        <v>70</v>
      </c>
      <c r="AP35" s="3">
        <f t="shared" si="46"/>
        <v>0.15</v>
      </c>
      <c r="AQ35" s="3">
        <f t="shared" si="47"/>
        <v>0.15</v>
      </c>
      <c r="AS35" s="17" t="s">
        <v>49</v>
      </c>
      <c r="AT35" s="18">
        <f>SUM(AT30:AT34)</f>
        <v>20</v>
      </c>
      <c r="AU35" s="18">
        <f>AT35/AT35 * 100</f>
        <v>100</v>
      </c>
      <c r="AV35" s="17">
        <v>2.0</v>
      </c>
      <c r="AW35" s="17"/>
      <c r="AX35" s="17"/>
      <c r="AY35" s="17"/>
      <c r="AZ35" s="17"/>
    </row>
    <row r="36">
      <c r="A36" s="8" t="s">
        <v>48</v>
      </c>
      <c r="B36" s="9">
        <v>360.0</v>
      </c>
      <c r="C36" s="9">
        <v>360.0</v>
      </c>
      <c r="D36" s="9">
        <v>360.0</v>
      </c>
      <c r="E36" s="9">
        <v>360.0</v>
      </c>
      <c r="F36" s="9">
        <v>360.0</v>
      </c>
      <c r="G36" s="9">
        <v>360.0</v>
      </c>
      <c r="H36" s="9">
        <v>360.0</v>
      </c>
      <c r="I36" s="9">
        <v>360.0</v>
      </c>
      <c r="J36" s="9">
        <v>360.0</v>
      </c>
      <c r="K36" s="9">
        <v>360.0</v>
      </c>
      <c r="L36" s="9">
        <v>360.0</v>
      </c>
      <c r="M36" s="9">
        <v>300.0</v>
      </c>
      <c r="N36" s="9">
        <v>320.0</v>
      </c>
      <c r="O36" s="9">
        <v>190.0</v>
      </c>
      <c r="P36" s="9">
        <v>320.0</v>
      </c>
      <c r="Q36" s="9">
        <v>330.0</v>
      </c>
      <c r="R36" s="9">
        <v>340.0</v>
      </c>
      <c r="S36" s="9">
        <v>300.0</v>
      </c>
      <c r="T36" s="9">
        <v>300.0</v>
      </c>
      <c r="U36" s="9">
        <v>300.0</v>
      </c>
      <c r="V36" s="10">
        <f t="shared" si="26"/>
        <v>0.15</v>
      </c>
      <c r="W36" s="10">
        <f t="shared" si="27"/>
        <v>360</v>
      </c>
      <c r="X36" s="10">
        <f t="shared" si="28"/>
        <v>360</v>
      </c>
      <c r="Y36" s="10">
        <f t="shared" si="29"/>
        <v>360</v>
      </c>
      <c r="Z36" s="10">
        <f t="shared" si="30"/>
        <v>360</v>
      </c>
      <c r="AA36" s="3">
        <f t="shared" si="31"/>
        <v>0.15</v>
      </c>
      <c r="AB36" s="3">
        <f t="shared" si="32"/>
        <v>5.1</v>
      </c>
      <c r="AC36" s="3">
        <f t="shared" si="33"/>
        <v>3.166666667</v>
      </c>
      <c r="AD36" s="3">
        <f t="shared" si="34"/>
        <v>6</v>
      </c>
      <c r="AE36" s="3">
        <f t="shared" si="35"/>
        <v>5.166666667</v>
      </c>
      <c r="AF36" s="25">
        <f t="shared" si="36"/>
        <v>1</v>
      </c>
      <c r="AG36" s="3">
        <f t="shared" si="37"/>
        <v>9</v>
      </c>
      <c r="AH36" s="3">
        <f t="shared" si="38"/>
        <v>1</v>
      </c>
      <c r="AI36" s="3">
        <f t="shared" si="39"/>
        <v>9</v>
      </c>
      <c r="AJ36" s="3">
        <f t="shared" si="40"/>
        <v>0.5263157895</v>
      </c>
      <c r="AK36" s="11">
        <f t="shared" si="41"/>
        <v>150</v>
      </c>
      <c r="AL36" s="11">
        <f t="shared" si="42"/>
        <v>5</v>
      </c>
      <c r="AM36" s="12">
        <f t="shared" si="43"/>
        <v>-3.401680257</v>
      </c>
      <c r="AN36" s="3">
        <f t="shared" si="44"/>
        <v>0.000669729449</v>
      </c>
      <c r="AO36" s="3">
        <f t="shared" si="45"/>
        <v>60</v>
      </c>
      <c r="AP36" s="3">
        <f t="shared" si="46"/>
        <v>0.05</v>
      </c>
      <c r="AQ36" s="3">
        <f t="shared" si="47"/>
        <v>0.05</v>
      </c>
    </row>
    <row r="37">
      <c r="A37" s="8" t="s">
        <v>50</v>
      </c>
      <c r="B37" s="9">
        <v>160.0</v>
      </c>
      <c r="C37" s="9">
        <v>170.0</v>
      </c>
      <c r="D37" s="9">
        <v>140.0</v>
      </c>
      <c r="E37" s="9">
        <v>150.0</v>
      </c>
      <c r="F37" s="9">
        <v>155.0</v>
      </c>
      <c r="G37" s="9">
        <v>120.0</v>
      </c>
      <c r="H37" s="9">
        <v>130.0</v>
      </c>
      <c r="I37" s="9">
        <v>135.0</v>
      </c>
      <c r="J37" s="9">
        <v>140.0</v>
      </c>
      <c r="K37" s="9">
        <v>150.0</v>
      </c>
      <c r="L37" s="9">
        <v>95.0</v>
      </c>
      <c r="M37" s="9">
        <v>170.0</v>
      </c>
      <c r="N37" s="9">
        <v>321.0</v>
      </c>
      <c r="O37" s="9">
        <v>148.0</v>
      </c>
      <c r="P37" s="9">
        <v>90.0</v>
      </c>
      <c r="Q37" s="20">
        <v>360.0</v>
      </c>
      <c r="R37" s="27">
        <v>240.0</v>
      </c>
      <c r="S37" s="20">
        <v>180.0</v>
      </c>
      <c r="T37" s="20">
        <v>185.0</v>
      </c>
      <c r="U37" s="20">
        <v>200.0</v>
      </c>
      <c r="V37" s="10">
        <f t="shared" si="26"/>
        <v>0.4475</v>
      </c>
      <c r="W37" s="10">
        <f t="shared" si="27"/>
        <v>145</v>
      </c>
      <c r="X37" s="10">
        <f t="shared" si="28"/>
        <v>120</v>
      </c>
      <c r="Y37" s="10">
        <f t="shared" si="29"/>
        <v>170</v>
      </c>
      <c r="Z37" s="10">
        <f t="shared" si="30"/>
        <v>145</v>
      </c>
      <c r="AA37" s="3">
        <f t="shared" si="31"/>
        <v>0.4475</v>
      </c>
      <c r="AB37" s="3">
        <f t="shared" si="32"/>
        <v>3.315</v>
      </c>
      <c r="AC37" s="3">
        <f t="shared" si="33"/>
        <v>1.5</v>
      </c>
      <c r="AD37" s="3">
        <f t="shared" si="34"/>
        <v>6</v>
      </c>
      <c r="AE37" s="3">
        <f t="shared" si="35"/>
        <v>3.041666667</v>
      </c>
      <c r="AF37" s="25">
        <f t="shared" si="36"/>
        <v>0</v>
      </c>
      <c r="AG37" s="3">
        <f t="shared" si="37"/>
        <v>10</v>
      </c>
      <c r="AH37" s="3">
        <f t="shared" si="38"/>
        <v>1</v>
      </c>
      <c r="AI37" s="3">
        <f t="shared" si="39"/>
        <v>9</v>
      </c>
      <c r="AJ37" s="3">
        <f t="shared" si="40"/>
        <v>0.5</v>
      </c>
      <c r="AK37" s="11">
        <f t="shared" si="41"/>
        <v>80.5</v>
      </c>
      <c r="AL37" s="11">
        <f t="shared" si="42"/>
        <v>25.5</v>
      </c>
      <c r="AM37" s="12">
        <f t="shared" si="43"/>
        <v>-1.852025918</v>
      </c>
      <c r="AN37" s="3">
        <f t="shared" si="44"/>
        <v>0.06402210128</v>
      </c>
      <c r="AO37" s="3">
        <f t="shared" si="45"/>
        <v>129.5</v>
      </c>
      <c r="AP37" s="3">
        <f t="shared" si="46"/>
        <v>0.745</v>
      </c>
      <c r="AQ37" s="3">
        <f t="shared" si="47"/>
        <v>0.745</v>
      </c>
    </row>
    <row r="38">
      <c r="A38" s="8" t="s">
        <v>51</v>
      </c>
      <c r="B38" s="20">
        <v>10.0</v>
      </c>
      <c r="C38" s="20">
        <v>15.0</v>
      </c>
      <c r="D38" s="20">
        <v>14.0</v>
      </c>
      <c r="E38" s="20">
        <v>16.0</v>
      </c>
      <c r="F38" s="20">
        <v>13.0</v>
      </c>
      <c r="G38" s="20">
        <v>19.0</v>
      </c>
      <c r="H38" s="20">
        <v>6.0</v>
      </c>
      <c r="I38" s="20">
        <v>8.0</v>
      </c>
      <c r="J38" s="20">
        <v>9.0</v>
      </c>
      <c r="K38" s="20">
        <v>9.0</v>
      </c>
      <c r="L38" s="9">
        <v>4.0</v>
      </c>
      <c r="M38" s="9">
        <v>1.0</v>
      </c>
      <c r="N38" s="9">
        <v>21.0</v>
      </c>
      <c r="O38" s="9">
        <v>10.0</v>
      </c>
      <c r="P38" s="9">
        <v>3.0</v>
      </c>
      <c r="Q38" s="9">
        <v>1.0</v>
      </c>
      <c r="R38" s="9">
        <v>1.0</v>
      </c>
      <c r="S38" s="9">
        <v>1.0</v>
      </c>
      <c r="T38" s="9">
        <v>4.0</v>
      </c>
      <c r="U38" s="9">
        <v>15.0</v>
      </c>
      <c r="V38" s="10">
        <f t="shared" si="26"/>
        <v>0.9830555556</v>
      </c>
      <c r="W38" s="10">
        <f t="shared" si="27"/>
        <v>11.9</v>
      </c>
      <c r="X38" s="10">
        <f t="shared" si="28"/>
        <v>6</v>
      </c>
      <c r="Y38" s="10">
        <f t="shared" si="29"/>
        <v>19</v>
      </c>
      <c r="Z38" s="10">
        <f t="shared" si="30"/>
        <v>11.5</v>
      </c>
      <c r="AA38" s="3">
        <f t="shared" si="31"/>
        <v>0.9830555556</v>
      </c>
      <c r="AB38" s="3">
        <f t="shared" si="32"/>
        <v>0.1016666667</v>
      </c>
      <c r="AC38" s="3">
        <f t="shared" si="33"/>
        <v>0.01666666667</v>
      </c>
      <c r="AD38" s="3">
        <f t="shared" si="34"/>
        <v>0.35</v>
      </c>
      <c r="AE38" s="3">
        <f t="shared" si="35"/>
        <v>0.05833333333</v>
      </c>
      <c r="AF38" s="25">
        <f t="shared" si="36"/>
        <v>0</v>
      </c>
      <c r="AG38" s="3">
        <f t="shared" si="37"/>
        <v>10</v>
      </c>
      <c r="AH38" s="3">
        <f t="shared" si="38"/>
        <v>0</v>
      </c>
      <c r="AI38" s="3">
        <f t="shared" si="39"/>
        <v>10</v>
      </c>
      <c r="AJ38" s="3">
        <f t="shared" si="40"/>
        <v>1</v>
      </c>
      <c r="AK38" s="11">
        <f t="shared" si="41"/>
        <v>133</v>
      </c>
      <c r="AL38" s="11">
        <f t="shared" si="42"/>
        <v>22</v>
      </c>
      <c r="AM38" s="12">
        <f t="shared" si="43"/>
        <v>-2.116601049</v>
      </c>
      <c r="AN38" s="3">
        <f t="shared" si="44"/>
        <v>0.03429372104</v>
      </c>
      <c r="AO38" s="3">
        <f t="shared" si="45"/>
        <v>77</v>
      </c>
      <c r="AP38" s="3">
        <f t="shared" si="46"/>
        <v>0.22</v>
      </c>
      <c r="AQ38" s="3">
        <f t="shared" si="47"/>
        <v>0.22</v>
      </c>
    </row>
    <row r="39">
      <c r="A39" s="8" t="s">
        <v>52</v>
      </c>
      <c r="B39" s="9">
        <v>360.0</v>
      </c>
      <c r="C39" s="9">
        <v>360.0</v>
      </c>
      <c r="D39" s="9">
        <v>360.0</v>
      </c>
      <c r="E39" s="9">
        <v>360.0</v>
      </c>
      <c r="F39" s="9">
        <v>360.0</v>
      </c>
      <c r="G39" s="9">
        <v>360.0</v>
      </c>
      <c r="H39" s="9">
        <v>360.0</v>
      </c>
      <c r="I39" s="9">
        <v>360.0</v>
      </c>
      <c r="J39" s="9">
        <v>360.0</v>
      </c>
      <c r="K39" s="9">
        <v>360.0</v>
      </c>
      <c r="L39" s="9">
        <v>360.0</v>
      </c>
      <c r="M39" s="9">
        <v>360.0</v>
      </c>
      <c r="N39" s="9">
        <v>360.0</v>
      </c>
      <c r="O39" s="9">
        <v>360.0</v>
      </c>
      <c r="P39" s="9">
        <v>360.0</v>
      </c>
      <c r="Q39" s="9">
        <v>360.0</v>
      </c>
      <c r="R39" s="9">
        <v>360.0</v>
      </c>
      <c r="S39" s="9">
        <v>360.0</v>
      </c>
      <c r="T39" s="9">
        <v>360.0</v>
      </c>
      <c r="U39" s="9">
        <v>360.0</v>
      </c>
      <c r="V39" s="10">
        <f t="shared" si="26"/>
        <v>0</v>
      </c>
      <c r="W39" s="10">
        <f t="shared" si="27"/>
        <v>360</v>
      </c>
      <c r="X39" s="10">
        <f t="shared" si="28"/>
        <v>360</v>
      </c>
      <c r="Y39" s="10">
        <f t="shared" si="29"/>
        <v>360</v>
      </c>
      <c r="Z39" s="10">
        <f t="shared" si="30"/>
        <v>360</v>
      </c>
      <c r="AA39" s="3">
        <f t="shared" si="31"/>
        <v>0</v>
      </c>
      <c r="AB39" s="3">
        <f t="shared" si="32"/>
        <v>6</v>
      </c>
      <c r="AC39" s="3">
        <f t="shared" si="33"/>
        <v>6</v>
      </c>
      <c r="AD39" s="3">
        <f t="shared" si="34"/>
        <v>6</v>
      </c>
      <c r="AE39" s="3">
        <f t="shared" si="35"/>
        <v>6</v>
      </c>
      <c r="AF39" s="25">
        <f t="shared" si="36"/>
        <v>10</v>
      </c>
      <c r="AG39" s="3">
        <f t="shared" si="37"/>
        <v>0</v>
      </c>
      <c r="AH39" s="3">
        <f t="shared" si="38"/>
        <v>10</v>
      </c>
      <c r="AI39" s="3">
        <f t="shared" si="39"/>
        <v>0</v>
      </c>
      <c r="AJ39" s="3">
        <f t="shared" si="40"/>
        <v>1</v>
      </c>
      <c r="AK39" s="11">
        <f t="shared" si="41"/>
        <v>105</v>
      </c>
      <c r="AL39" s="11">
        <f t="shared" si="42"/>
        <v>50</v>
      </c>
      <c r="AM39" s="12">
        <f t="shared" si="43"/>
        <v>0</v>
      </c>
      <c r="AN39" s="3">
        <f t="shared" si="44"/>
        <v>1</v>
      </c>
      <c r="AO39" s="3">
        <f t="shared" si="45"/>
        <v>105</v>
      </c>
      <c r="AP39" s="3">
        <f t="shared" si="46"/>
        <v>0.5</v>
      </c>
      <c r="AQ39" s="3">
        <f t="shared" si="47"/>
        <v>0.5</v>
      </c>
    </row>
    <row r="40">
      <c r="A40" s="8" t="s">
        <v>53</v>
      </c>
      <c r="B40" s="22">
        <v>1.0</v>
      </c>
      <c r="C40" s="22">
        <v>1.0</v>
      </c>
      <c r="D40" s="22">
        <v>1.0</v>
      </c>
      <c r="E40" s="22">
        <v>1.0</v>
      </c>
      <c r="F40" s="22">
        <v>1.0</v>
      </c>
      <c r="G40" s="22">
        <v>1.0</v>
      </c>
      <c r="H40" s="22">
        <v>1.0</v>
      </c>
      <c r="I40" s="22">
        <v>1.0</v>
      </c>
      <c r="J40" s="22">
        <v>1.0</v>
      </c>
      <c r="K40" s="22">
        <v>1.0</v>
      </c>
      <c r="L40" s="9">
        <v>2.0</v>
      </c>
      <c r="M40" s="9">
        <v>1.0</v>
      </c>
      <c r="N40" s="9">
        <v>1.0</v>
      </c>
      <c r="O40" s="9">
        <v>1.0</v>
      </c>
      <c r="P40" s="9">
        <v>1.0</v>
      </c>
      <c r="Q40" s="9">
        <v>10.0</v>
      </c>
      <c r="R40" s="9">
        <v>7.0</v>
      </c>
      <c r="S40" s="9">
        <v>10.0</v>
      </c>
      <c r="T40" s="9">
        <v>12.0</v>
      </c>
      <c r="U40" s="9">
        <v>12.0</v>
      </c>
      <c r="V40" s="10">
        <f t="shared" si="26"/>
        <v>0.9841666667</v>
      </c>
      <c r="W40" s="10">
        <f t="shared" si="27"/>
        <v>1</v>
      </c>
      <c r="X40" s="10">
        <f t="shared" si="28"/>
        <v>1</v>
      </c>
      <c r="Y40" s="10">
        <f t="shared" si="29"/>
        <v>1</v>
      </c>
      <c r="Z40" s="10">
        <f t="shared" si="30"/>
        <v>1</v>
      </c>
      <c r="AA40" s="3">
        <f t="shared" si="31"/>
        <v>0.9841666667</v>
      </c>
      <c r="AB40" s="3">
        <f t="shared" si="32"/>
        <v>0.095</v>
      </c>
      <c r="AC40" s="3">
        <f t="shared" si="33"/>
        <v>0.01666666667</v>
      </c>
      <c r="AD40" s="3">
        <f t="shared" si="34"/>
        <v>0.2</v>
      </c>
      <c r="AE40" s="3">
        <f t="shared" si="35"/>
        <v>0.075</v>
      </c>
      <c r="AF40" s="25">
        <f t="shared" si="36"/>
        <v>0</v>
      </c>
      <c r="AG40" s="3">
        <f t="shared" si="37"/>
        <v>10</v>
      </c>
      <c r="AH40" s="3">
        <f t="shared" si="38"/>
        <v>0</v>
      </c>
      <c r="AI40" s="3">
        <f t="shared" si="39"/>
        <v>10</v>
      </c>
      <c r="AJ40" s="3">
        <f t="shared" si="40"/>
        <v>1</v>
      </c>
      <c r="AK40" s="11">
        <f t="shared" si="41"/>
        <v>75</v>
      </c>
      <c r="AL40" s="11">
        <f t="shared" si="42"/>
        <v>20</v>
      </c>
      <c r="AM40" s="12">
        <f t="shared" si="43"/>
        <v>-2.267786838</v>
      </c>
      <c r="AN40" s="3">
        <f t="shared" si="44"/>
        <v>0.02334220201</v>
      </c>
      <c r="AO40" s="3">
        <f t="shared" si="45"/>
        <v>135</v>
      </c>
      <c r="AP40" s="3">
        <f t="shared" si="46"/>
        <v>0.8</v>
      </c>
      <c r="AQ40" s="3">
        <f t="shared" si="47"/>
        <v>0.8</v>
      </c>
    </row>
    <row r="41">
      <c r="A41" s="8" t="s">
        <v>54</v>
      </c>
      <c r="B41" s="22">
        <v>1.0</v>
      </c>
      <c r="C41" s="22">
        <v>1.0</v>
      </c>
      <c r="D41" s="22">
        <v>1.0</v>
      </c>
      <c r="E41" s="22">
        <v>1.0</v>
      </c>
      <c r="F41" s="22">
        <v>1.0</v>
      </c>
      <c r="G41" s="22">
        <v>1.0</v>
      </c>
      <c r="H41" s="22">
        <v>1.0</v>
      </c>
      <c r="I41" s="22">
        <v>1.0</v>
      </c>
      <c r="J41" s="22">
        <v>1.0</v>
      </c>
      <c r="K41" s="22">
        <v>1.0</v>
      </c>
      <c r="L41" s="9">
        <v>5.0</v>
      </c>
      <c r="M41" s="9">
        <v>6.0</v>
      </c>
      <c r="N41" s="9">
        <v>10.0</v>
      </c>
      <c r="O41" s="9">
        <v>1.0</v>
      </c>
      <c r="P41" s="9">
        <v>9.0</v>
      </c>
      <c r="Q41" s="9">
        <v>8.0</v>
      </c>
      <c r="R41" s="9">
        <v>5.0</v>
      </c>
      <c r="S41" s="9">
        <v>6.0</v>
      </c>
      <c r="T41" s="9">
        <v>1.0</v>
      </c>
      <c r="U41" s="9">
        <v>10.0</v>
      </c>
      <c r="V41" s="10">
        <f t="shared" si="26"/>
        <v>0.9830555556</v>
      </c>
      <c r="W41" s="10">
        <f t="shared" si="27"/>
        <v>1</v>
      </c>
      <c r="X41" s="10">
        <f t="shared" si="28"/>
        <v>1</v>
      </c>
      <c r="Y41" s="10">
        <f t="shared" si="29"/>
        <v>1</v>
      </c>
      <c r="Z41" s="10">
        <f t="shared" si="30"/>
        <v>1</v>
      </c>
      <c r="AA41" s="3">
        <f t="shared" si="31"/>
        <v>0.9830555556</v>
      </c>
      <c r="AB41" s="3">
        <f t="shared" si="32"/>
        <v>0.1016666667</v>
      </c>
      <c r="AC41" s="3">
        <f t="shared" si="33"/>
        <v>0.01666666667</v>
      </c>
      <c r="AD41" s="3">
        <f t="shared" si="34"/>
        <v>0.1666666667</v>
      </c>
      <c r="AE41" s="3">
        <f t="shared" si="35"/>
        <v>0.1</v>
      </c>
      <c r="AF41" s="25">
        <f t="shared" si="36"/>
        <v>0</v>
      </c>
      <c r="AG41" s="3">
        <f t="shared" si="37"/>
        <v>10</v>
      </c>
      <c r="AH41" s="3">
        <f t="shared" si="38"/>
        <v>0</v>
      </c>
      <c r="AI41" s="3">
        <f t="shared" si="39"/>
        <v>10</v>
      </c>
      <c r="AJ41" s="3">
        <f t="shared" si="40"/>
        <v>1</v>
      </c>
      <c r="AK41" s="11">
        <f t="shared" si="41"/>
        <v>65</v>
      </c>
      <c r="AL41" s="11">
        <f t="shared" si="42"/>
        <v>10</v>
      </c>
      <c r="AM41" s="12">
        <f t="shared" si="43"/>
        <v>-3.023715784</v>
      </c>
      <c r="AN41" s="3">
        <f t="shared" si="44"/>
        <v>0.002496908915</v>
      </c>
      <c r="AO41" s="3">
        <f t="shared" si="45"/>
        <v>145</v>
      </c>
      <c r="AP41" s="3">
        <f t="shared" si="46"/>
        <v>0.9</v>
      </c>
      <c r="AQ41" s="3">
        <f t="shared" si="47"/>
        <v>0.9</v>
      </c>
    </row>
    <row r="42">
      <c r="A42" s="8" t="s">
        <v>55</v>
      </c>
      <c r="B42" s="9">
        <v>360.0</v>
      </c>
      <c r="C42" s="9">
        <v>360.0</v>
      </c>
      <c r="D42" s="9">
        <v>360.0</v>
      </c>
      <c r="E42" s="9">
        <v>360.0</v>
      </c>
      <c r="F42" s="9">
        <v>360.0</v>
      </c>
      <c r="G42" s="9">
        <v>360.0</v>
      </c>
      <c r="H42" s="9">
        <v>360.0</v>
      </c>
      <c r="I42" s="9">
        <v>360.0</v>
      </c>
      <c r="J42" s="9">
        <v>360.0</v>
      </c>
      <c r="K42" s="9">
        <v>360.0</v>
      </c>
      <c r="L42" s="9">
        <v>100.0</v>
      </c>
      <c r="M42" s="9">
        <v>40.0</v>
      </c>
      <c r="N42" s="9">
        <v>120.0</v>
      </c>
      <c r="O42" s="9">
        <v>84.0</v>
      </c>
      <c r="P42" s="9">
        <v>100.0</v>
      </c>
      <c r="Q42" s="9">
        <v>120.0</v>
      </c>
      <c r="R42" s="9">
        <v>100.0</v>
      </c>
      <c r="S42" s="9">
        <v>100.0</v>
      </c>
      <c r="T42" s="9">
        <v>100.0</v>
      </c>
      <c r="U42" s="9">
        <v>120.0</v>
      </c>
      <c r="V42" s="10">
        <f t="shared" si="26"/>
        <v>0.7266666667</v>
      </c>
      <c r="W42" s="10">
        <f t="shared" si="27"/>
        <v>360</v>
      </c>
      <c r="X42" s="10">
        <f t="shared" si="28"/>
        <v>360</v>
      </c>
      <c r="Y42" s="10">
        <f t="shared" si="29"/>
        <v>360</v>
      </c>
      <c r="Z42" s="10">
        <f t="shared" si="30"/>
        <v>360</v>
      </c>
      <c r="AA42" s="3">
        <f t="shared" si="31"/>
        <v>0.7266666667</v>
      </c>
      <c r="AB42" s="3">
        <f t="shared" si="32"/>
        <v>1.64</v>
      </c>
      <c r="AC42" s="3">
        <f t="shared" si="33"/>
        <v>0.6666666667</v>
      </c>
      <c r="AD42" s="3">
        <f t="shared" si="34"/>
        <v>2</v>
      </c>
      <c r="AE42" s="3">
        <f t="shared" si="35"/>
        <v>1.666666667</v>
      </c>
      <c r="AF42" s="25">
        <f t="shared" si="36"/>
        <v>1</v>
      </c>
      <c r="AG42" s="3">
        <f t="shared" si="37"/>
        <v>9</v>
      </c>
      <c r="AH42" s="3">
        <f t="shared" si="38"/>
        <v>0</v>
      </c>
      <c r="AI42" s="3">
        <f t="shared" si="39"/>
        <v>10</v>
      </c>
      <c r="AJ42" s="3">
        <f t="shared" si="40"/>
        <v>0.5</v>
      </c>
      <c r="AK42" s="11">
        <f t="shared" si="41"/>
        <v>155</v>
      </c>
      <c r="AL42" s="11">
        <f t="shared" si="42"/>
        <v>0</v>
      </c>
      <c r="AM42" s="12">
        <f t="shared" si="43"/>
        <v>-3.77964473</v>
      </c>
      <c r="AN42" s="3">
        <f t="shared" si="44"/>
        <v>0.0001570522842</v>
      </c>
      <c r="AO42" s="3">
        <f t="shared" si="45"/>
        <v>55</v>
      </c>
      <c r="AP42" s="3">
        <f t="shared" si="46"/>
        <v>0</v>
      </c>
      <c r="AQ42" s="3">
        <f t="shared" si="47"/>
        <v>0</v>
      </c>
    </row>
    <row r="43">
      <c r="A43" s="8" t="s">
        <v>56</v>
      </c>
      <c r="B43" s="9">
        <v>360.0</v>
      </c>
      <c r="C43" s="9">
        <v>360.0</v>
      </c>
      <c r="D43" s="9">
        <v>360.0</v>
      </c>
      <c r="E43" s="9">
        <v>360.0</v>
      </c>
      <c r="F43" s="9">
        <v>360.0</v>
      </c>
      <c r="G43" s="9">
        <v>360.0</v>
      </c>
      <c r="H43" s="9">
        <v>360.0</v>
      </c>
      <c r="I43" s="9">
        <v>360.0</v>
      </c>
      <c r="J43" s="9">
        <v>360.0</v>
      </c>
      <c r="K43" s="9">
        <v>360.0</v>
      </c>
      <c r="L43" s="9">
        <v>360.0</v>
      </c>
      <c r="M43" s="9">
        <v>360.0</v>
      </c>
      <c r="N43" s="9">
        <v>360.0</v>
      </c>
      <c r="O43" s="9">
        <v>360.0</v>
      </c>
      <c r="P43" s="9">
        <v>360.0</v>
      </c>
      <c r="Q43" s="9">
        <v>360.0</v>
      </c>
      <c r="R43" s="9">
        <v>360.0</v>
      </c>
      <c r="S43" s="9">
        <v>360.0</v>
      </c>
      <c r="T43" s="9">
        <v>360.0</v>
      </c>
      <c r="U43" s="9">
        <v>360.0</v>
      </c>
      <c r="V43" s="10">
        <f t="shared" si="26"/>
        <v>0</v>
      </c>
      <c r="W43" s="10">
        <f t="shared" si="27"/>
        <v>360</v>
      </c>
      <c r="X43" s="10">
        <f t="shared" si="28"/>
        <v>360</v>
      </c>
      <c r="Y43" s="10">
        <f t="shared" si="29"/>
        <v>360</v>
      </c>
      <c r="Z43" s="10">
        <f t="shared" si="30"/>
        <v>360</v>
      </c>
      <c r="AA43" s="3">
        <f t="shared" si="31"/>
        <v>0</v>
      </c>
      <c r="AB43" s="3">
        <f t="shared" si="32"/>
        <v>6</v>
      </c>
      <c r="AC43" s="3">
        <f t="shared" si="33"/>
        <v>6</v>
      </c>
      <c r="AD43" s="3">
        <f t="shared" si="34"/>
        <v>6</v>
      </c>
      <c r="AE43" s="3">
        <f t="shared" si="35"/>
        <v>6</v>
      </c>
      <c r="AF43" s="25">
        <f t="shared" si="36"/>
        <v>10</v>
      </c>
      <c r="AG43" s="3">
        <f t="shared" si="37"/>
        <v>0</v>
      </c>
      <c r="AH43" s="3">
        <f t="shared" si="38"/>
        <v>10</v>
      </c>
      <c r="AI43" s="3">
        <f t="shared" si="39"/>
        <v>0</v>
      </c>
      <c r="AJ43" s="3">
        <f t="shared" si="40"/>
        <v>1</v>
      </c>
      <c r="AK43" s="11">
        <f t="shared" si="41"/>
        <v>105</v>
      </c>
      <c r="AL43" s="11">
        <f t="shared" si="42"/>
        <v>50</v>
      </c>
      <c r="AM43" s="12">
        <f t="shared" si="43"/>
        <v>0</v>
      </c>
      <c r="AN43" s="3">
        <f t="shared" si="44"/>
        <v>1</v>
      </c>
      <c r="AO43" s="3">
        <f t="shared" si="45"/>
        <v>105</v>
      </c>
      <c r="AP43" s="3">
        <f t="shared" si="46"/>
        <v>0.5</v>
      </c>
      <c r="AQ43" s="3">
        <f t="shared" si="47"/>
        <v>0.5</v>
      </c>
    </row>
    <row r="44">
      <c r="A44" s="8" t="s">
        <v>57</v>
      </c>
      <c r="B44" s="9">
        <v>360.0</v>
      </c>
      <c r="C44" s="9">
        <v>360.0</v>
      </c>
      <c r="D44" s="9">
        <v>360.0</v>
      </c>
      <c r="E44" s="9">
        <v>360.0</v>
      </c>
      <c r="F44" s="9">
        <v>360.0</v>
      </c>
      <c r="G44" s="9">
        <v>360.0</v>
      </c>
      <c r="H44" s="9">
        <v>360.0</v>
      </c>
      <c r="I44" s="9">
        <v>360.0</v>
      </c>
      <c r="J44" s="9">
        <v>360.0</v>
      </c>
      <c r="K44" s="9">
        <v>360.0</v>
      </c>
      <c r="L44" s="9">
        <v>60.0</v>
      </c>
      <c r="M44" s="9">
        <v>120.0</v>
      </c>
      <c r="N44" s="9">
        <v>210.0</v>
      </c>
      <c r="O44" s="9">
        <v>120.0</v>
      </c>
      <c r="P44" s="9">
        <v>200.0</v>
      </c>
      <c r="Q44" s="9">
        <v>220.0</v>
      </c>
      <c r="R44" s="9">
        <v>240.0</v>
      </c>
      <c r="S44" s="9">
        <v>200.0</v>
      </c>
      <c r="T44" s="9">
        <v>300.0</v>
      </c>
      <c r="U44" s="9">
        <v>200.0</v>
      </c>
      <c r="V44" s="10">
        <f t="shared" si="26"/>
        <v>0.4805555556</v>
      </c>
      <c r="W44" s="10">
        <f t="shared" si="27"/>
        <v>360</v>
      </c>
      <c r="X44" s="10">
        <f t="shared" si="28"/>
        <v>360</v>
      </c>
      <c r="Y44" s="10">
        <f t="shared" si="29"/>
        <v>360</v>
      </c>
      <c r="Z44" s="10">
        <f t="shared" si="30"/>
        <v>360</v>
      </c>
      <c r="AA44" s="3">
        <f t="shared" si="31"/>
        <v>0.4805555556</v>
      </c>
      <c r="AB44" s="3">
        <f t="shared" si="32"/>
        <v>3.116666667</v>
      </c>
      <c r="AC44" s="3">
        <f t="shared" si="33"/>
        <v>1</v>
      </c>
      <c r="AD44" s="3">
        <f t="shared" si="34"/>
        <v>5</v>
      </c>
      <c r="AE44" s="3">
        <f t="shared" si="35"/>
        <v>3.333333333</v>
      </c>
      <c r="AF44" s="25">
        <f t="shared" si="36"/>
        <v>0</v>
      </c>
      <c r="AG44" s="3">
        <f t="shared" si="37"/>
        <v>10</v>
      </c>
      <c r="AH44" s="3">
        <f t="shared" si="38"/>
        <v>0</v>
      </c>
      <c r="AI44" s="3">
        <f t="shared" si="39"/>
        <v>10</v>
      </c>
      <c r="AJ44" s="3">
        <f t="shared" si="40"/>
        <v>1</v>
      </c>
      <c r="AK44" s="11">
        <f t="shared" si="41"/>
        <v>155</v>
      </c>
      <c r="AL44" s="11">
        <f t="shared" si="42"/>
        <v>0</v>
      </c>
      <c r="AM44" s="12">
        <f t="shared" si="43"/>
        <v>-3.77964473</v>
      </c>
      <c r="AN44" s="3">
        <f t="shared" si="44"/>
        <v>0.0001570522842</v>
      </c>
      <c r="AO44" s="3">
        <f t="shared" si="45"/>
        <v>55</v>
      </c>
      <c r="AP44" s="3">
        <f t="shared" si="46"/>
        <v>0</v>
      </c>
      <c r="AQ44" s="3">
        <f t="shared" si="47"/>
        <v>0</v>
      </c>
    </row>
    <row r="45">
      <c r="A45" s="8" t="s">
        <v>58</v>
      </c>
      <c r="B45" s="9">
        <v>360.0</v>
      </c>
      <c r="C45" s="9">
        <v>360.0</v>
      </c>
      <c r="D45" s="9">
        <v>360.0</v>
      </c>
      <c r="E45" s="9">
        <v>360.0</v>
      </c>
      <c r="F45" s="9">
        <v>360.0</v>
      </c>
      <c r="G45" s="9">
        <v>360.0</v>
      </c>
      <c r="H45" s="9">
        <v>360.0</v>
      </c>
      <c r="I45" s="9">
        <v>360.0</v>
      </c>
      <c r="J45" s="9">
        <v>360.0</v>
      </c>
      <c r="K45" s="9">
        <v>360.0</v>
      </c>
      <c r="L45" s="9">
        <v>360.0</v>
      </c>
      <c r="M45" s="9">
        <v>360.0</v>
      </c>
      <c r="N45" s="9">
        <v>360.0</v>
      </c>
      <c r="O45" s="9">
        <v>360.0</v>
      </c>
      <c r="P45" s="9">
        <v>360.0</v>
      </c>
      <c r="Q45" s="9">
        <v>360.0</v>
      </c>
      <c r="R45" s="9">
        <v>360.0</v>
      </c>
      <c r="S45" s="9">
        <v>360.0</v>
      </c>
      <c r="T45" s="9">
        <v>360.0</v>
      </c>
      <c r="U45" s="9">
        <v>360.0</v>
      </c>
      <c r="V45" s="10">
        <f t="shared" si="26"/>
        <v>0</v>
      </c>
      <c r="W45" s="10">
        <f t="shared" si="27"/>
        <v>360</v>
      </c>
      <c r="X45" s="10">
        <f t="shared" si="28"/>
        <v>360</v>
      </c>
      <c r="Y45" s="10">
        <f t="shared" si="29"/>
        <v>360</v>
      </c>
      <c r="Z45" s="10">
        <f t="shared" si="30"/>
        <v>360</v>
      </c>
      <c r="AA45" s="3">
        <f t="shared" si="31"/>
        <v>0</v>
      </c>
      <c r="AB45" s="3">
        <f t="shared" si="32"/>
        <v>6</v>
      </c>
      <c r="AC45" s="3">
        <f t="shared" si="33"/>
        <v>6</v>
      </c>
      <c r="AD45" s="3">
        <f t="shared" si="34"/>
        <v>6</v>
      </c>
      <c r="AE45" s="3">
        <f t="shared" si="35"/>
        <v>6</v>
      </c>
      <c r="AF45" s="25">
        <f t="shared" si="36"/>
        <v>10</v>
      </c>
      <c r="AG45" s="3">
        <f t="shared" si="37"/>
        <v>0</v>
      </c>
      <c r="AH45" s="3">
        <f t="shared" si="38"/>
        <v>10</v>
      </c>
      <c r="AI45" s="3">
        <f t="shared" si="39"/>
        <v>0</v>
      </c>
      <c r="AJ45" s="3">
        <f t="shared" si="40"/>
        <v>1</v>
      </c>
      <c r="AK45" s="11">
        <f t="shared" si="41"/>
        <v>105</v>
      </c>
      <c r="AL45" s="11">
        <f t="shared" si="42"/>
        <v>50</v>
      </c>
      <c r="AM45" s="12">
        <f t="shared" si="43"/>
        <v>0</v>
      </c>
      <c r="AN45" s="3">
        <f t="shared" si="44"/>
        <v>1</v>
      </c>
      <c r="AO45" s="3">
        <f t="shared" si="45"/>
        <v>105</v>
      </c>
      <c r="AP45" s="3">
        <f t="shared" si="46"/>
        <v>0.5</v>
      </c>
      <c r="AQ45" s="3">
        <f t="shared" si="47"/>
        <v>0.5</v>
      </c>
    </row>
    <row r="46">
      <c r="A46" s="8" t="s">
        <v>59</v>
      </c>
      <c r="B46" s="9">
        <v>360.0</v>
      </c>
      <c r="C46" s="9">
        <v>360.0</v>
      </c>
      <c r="D46" s="9">
        <v>360.0</v>
      </c>
      <c r="E46" s="9">
        <v>360.0</v>
      </c>
      <c r="F46" s="9">
        <v>360.0</v>
      </c>
      <c r="G46" s="9">
        <v>360.0</v>
      </c>
      <c r="H46" s="9">
        <v>360.0</v>
      </c>
      <c r="I46" s="9">
        <v>360.0</v>
      </c>
      <c r="J46" s="9">
        <v>360.0</v>
      </c>
      <c r="K46" s="9">
        <v>360.0</v>
      </c>
      <c r="L46" s="9">
        <v>360.0</v>
      </c>
      <c r="M46" s="9">
        <v>360.0</v>
      </c>
      <c r="N46" s="9">
        <v>360.0</v>
      </c>
      <c r="O46" s="9">
        <v>360.0</v>
      </c>
      <c r="P46" s="9">
        <v>360.0</v>
      </c>
      <c r="Q46" s="9">
        <v>360.0</v>
      </c>
      <c r="R46" s="9">
        <v>360.0</v>
      </c>
      <c r="S46" s="9">
        <v>360.0</v>
      </c>
      <c r="T46" s="9">
        <v>360.0</v>
      </c>
      <c r="U46" s="9">
        <v>360.0</v>
      </c>
      <c r="V46" s="10">
        <f t="shared" si="26"/>
        <v>0</v>
      </c>
      <c r="W46" s="10">
        <f t="shared" si="27"/>
        <v>360</v>
      </c>
      <c r="X46" s="10">
        <f t="shared" si="28"/>
        <v>360</v>
      </c>
      <c r="Y46" s="10">
        <f t="shared" si="29"/>
        <v>360</v>
      </c>
      <c r="Z46" s="10">
        <f t="shared" si="30"/>
        <v>360</v>
      </c>
      <c r="AA46" s="3">
        <f t="shared" si="31"/>
        <v>0</v>
      </c>
      <c r="AB46" s="3">
        <f t="shared" si="32"/>
        <v>6</v>
      </c>
      <c r="AC46" s="3">
        <f t="shared" si="33"/>
        <v>6</v>
      </c>
      <c r="AD46" s="3">
        <f t="shared" si="34"/>
        <v>6</v>
      </c>
      <c r="AE46" s="3">
        <f t="shared" si="35"/>
        <v>6</v>
      </c>
      <c r="AF46" s="25">
        <f t="shared" si="36"/>
        <v>10</v>
      </c>
      <c r="AG46" s="3">
        <f t="shared" si="37"/>
        <v>0</v>
      </c>
      <c r="AH46" s="3">
        <f t="shared" si="38"/>
        <v>10</v>
      </c>
      <c r="AI46" s="3">
        <f t="shared" si="39"/>
        <v>0</v>
      </c>
      <c r="AJ46" s="3">
        <f t="shared" si="40"/>
        <v>1</v>
      </c>
      <c r="AK46" s="11">
        <f t="shared" si="41"/>
        <v>105</v>
      </c>
      <c r="AL46" s="11">
        <f t="shared" si="42"/>
        <v>50</v>
      </c>
      <c r="AM46" s="12">
        <f t="shared" si="43"/>
        <v>0</v>
      </c>
      <c r="AN46" s="3">
        <f t="shared" si="44"/>
        <v>1</v>
      </c>
      <c r="AO46" s="3">
        <f t="shared" si="45"/>
        <v>105</v>
      </c>
      <c r="AP46" s="3">
        <f t="shared" si="46"/>
        <v>0.5</v>
      </c>
      <c r="AQ46" s="3">
        <f t="shared" si="47"/>
        <v>0.5</v>
      </c>
    </row>
    <row r="47">
      <c r="A47" s="8" t="s">
        <v>60</v>
      </c>
      <c r="B47" s="9">
        <v>120.0</v>
      </c>
      <c r="C47" s="9">
        <v>140.0</v>
      </c>
      <c r="D47" s="9">
        <v>40.0</v>
      </c>
      <c r="E47" s="9">
        <v>90.0</v>
      </c>
      <c r="F47" s="9">
        <v>70.0</v>
      </c>
      <c r="G47" s="9">
        <v>360.0</v>
      </c>
      <c r="H47" s="9">
        <v>360.0</v>
      </c>
      <c r="I47" s="9">
        <v>360.0</v>
      </c>
      <c r="J47" s="9">
        <v>360.0</v>
      </c>
      <c r="K47" s="9">
        <v>10.0</v>
      </c>
      <c r="L47" s="9">
        <v>360.0</v>
      </c>
      <c r="M47" s="9">
        <v>360.0</v>
      </c>
      <c r="N47" s="9">
        <v>360.0</v>
      </c>
      <c r="O47" s="9">
        <v>360.0</v>
      </c>
      <c r="P47" s="9">
        <v>360.0</v>
      </c>
      <c r="Q47" s="9">
        <v>360.0</v>
      </c>
      <c r="R47" s="9">
        <v>360.0</v>
      </c>
      <c r="S47" s="9">
        <v>360.0</v>
      </c>
      <c r="T47" s="9">
        <v>360.0</v>
      </c>
      <c r="U47" s="9">
        <v>360.0</v>
      </c>
      <c r="V47" s="10">
        <f t="shared" si="26"/>
        <v>0</v>
      </c>
      <c r="W47" s="10">
        <f t="shared" si="27"/>
        <v>191</v>
      </c>
      <c r="X47" s="10">
        <f t="shared" si="28"/>
        <v>10</v>
      </c>
      <c r="Y47" s="10">
        <f t="shared" si="29"/>
        <v>360</v>
      </c>
      <c r="Z47" s="10">
        <f t="shared" si="30"/>
        <v>130</v>
      </c>
      <c r="AA47" s="3">
        <f t="shared" si="31"/>
        <v>0</v>
      </c>
      <c r="AB47" s="3">
        <f t="shared" si="32"/>
        <v>6</v>
      </c>
      <c r="AC47" s="3">
        <f t="shared" si="33"/>
        <v>6</v>
      </c>
      <c r="AD47" s="3">
        <f t="shared" si="34"/>
        <v>6</v>
      </c>
      <c r="AE47" s="3">
        <f t="shared" si="35"/>
        <v>6</v>
      </c>
      <c r="AF47" s="25">
        <f t="shared" si="36"/>
        <v>10</v>
      </c>
      <c r="AG47" s="3">
        <f t="shared" si="37"/>
        <v>0</v>
      </c>
      <c r="AH47" s="3">
        <f t="shared" si="38"/>
        <v>10</v>
      </c>
      <c r="AI47" s="3">
        <f t="shared" si="39"/>
        <v>0</v>
      </c>
      <c r="AJ47" s="3">
        <f t="shared" si="40"/>
        <v>1</v>
      </c>
      <c r="AK47" s="11">
        <f t="shared" si="41"/>
        <v>75</v>
      </c>
      <c r="AL47" s="11">
        <f t="shared" si="42"/>
        <v>20</v>
      </c>
      <c r="AM47" s="12">
        <f t="shared" si="43"/>
        <v>-2.267786838</v>
      </c>
      <c r="AN47" s="3">
        <f t="shared" si="44"/>
        <v>0.02334220201</v>
      </c>
      <c r="AO47" s="3">
        <f t="shared" si="45"/>
        <v>135</v>
      </c>
      <c r="AP47" s="3">
        <f t="shared" si="46"/>
        <v>0.8</v>
      </c>
      <c r="AQ47" s="3">
        <f t="shared" si="47"/>
        <v>0.8</v>
      </c>
    </row>
    <row r="48">
      <c r="A48" s="8" t="s">
        <v>61</v>
      </c>
      <c r="B48" s="9">
        <v>360.0</v>
      </c>
      <c r="C48" s="9">
        <v>360.0</v>
      </c>
      <c r="D48" s="9">
        <v>360.0</v>
      </c>
      <c r="E48" s="9">
        <v>360.0</v>
      </c>
      <c r="F48" s="9">
        <v>360.0</v>
      </c>
      <c r="G48" s="9">
        <v>360.0</v>
      </c>
      <c r="H48" s="9">
        <v>360.0</v>
      </c>
      <c r="I48" s="9">
        <v>360.0</v>
      </c>
      <c r="J48" s="9">
        <v>360.0</v>
      </c>
      <c r="K48" s="9">
        <v>360.0</v>
      </c>
      <c r="L48" s="9">
        <v>360.0</v>
      </c>
      <c r="M48" s="9">
        <v>360.0</v>
      </c>
      <c r="N48" s="9">
        <v>360.0</v>
      </c>
      <c r="O48" s="9">
        <v>360.0</v>
      </c>
      <c r="P48" s="9">
        <v>360.0</v>
      </c>
      <c r="Q48" s="9">
        <v>360.0</v>
      </c>
      <c r="R48" s="9">
        <v>360.0</v>
      </c>
      <c r="S48" s="9">
        <v>360.0</v>
      </c>
      <c r="T48" s="9">
        <v>360.0</v>
      </c>
      <c r="U48" s="9">
        <v>360.0</v>
      </c>
      <c r="V48" s="10">
        <f t="shared" si="26"/>
        <v>0</v>
      </c>
      <c r="W48" s="10">
        <f t="shared" si="27"/>
        <v>360</v>
      </c>
      <c r="X48" s="10">
        <f t="shared" si="28"/>
        <v>360</v>
      </c>
      <c r="Y48" s="10">
        <f t="shared" si="29"/>
        <v>360</v>
      </c>
      <c r="Z48" s="10">
        <f t="shared" si="30"/>
        <v>360</v>
      </c>
      <c r="AA48" s="3">
        <f t="shared" si="31"/>
        <v>0</v>
      </c>
      <c r="AB48" s="3">
        <f t="shared" si="32"/>
        <v>6</v>
      </c>
      <c r="AC48" s="3">
        <f t="shared" si="33"/>
        <v>6</v>
      </c>
      <c r="AD48" s="3">
        <f t="shared" si="34"/>
        <v>6</v>
      </c>
      <c r="AE48" s="3">
        <f t="shared" si="35"/>
        <v>6</v>
      </c>
      <c r="AF48" s="25">
        <f t="shared" si="36"/>
        <v>10</v>
      </c>
      <c r="AG48" s="3">
        <f t="shared" si="37"/>
        <v>0</v>
      </c>
      <c r="AH48" s="3">
        <f t="shared" si="38"/>
        <v>10</v>
      </c>
      <c r="AI48" s="3">
        <f t="shared" si="39"/>
        <v>0</v>
      </c>
      <c r="AJ48" s="3">
        <f t="shared" si="40"/>
        <v>1</v>
      </c>
      <c r="AK48" s="11">
        <f t="shared" si="41"/>
        <v>105</v>
      </c>
      <c r="AL48" s="11">
        <f t="shared" si="42"/>
        <v>50</v>
      </c>
      <c r="AM48" s="12">
        <f t="shared" si="43"/>
        <v>0</v>
      </c>
      <c r="AN48" s="3">
        <f t="shared" si="44"/>
        <v>1</v>
      </c>
      <c r="AO48" s="3">
        <f t="shared" si="45"/>
        <v>105</v>
      </c>
      <c r="AP48" s="3">
        <f t="shared" si="46"/>
        <v>0.5</v>
      </c>
      <c r="AQ48" s="3">
        <f t="shared" si="47"/>
        <v>0.5</v>
      </c>
    </row>
    <row r="49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10"/>
      <c r="W49" s="10"/>
      <c r="X49" s="10"/>
      <c r="Y49" s="10"/>
      <c r="Z49" s="10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11"/>
      <c r="AL49" s="11"/>
      <c r="AM49" s="12"/>
      <c r="AN49" s="3"/>
      <c r="AO49" s="3"/>
      <c r="AP49" s="3"/>
      <c r="AQ49" s="3"/>
    </row>
    <row r="50">
      <c r="V50" s="10"/>
      <c r="W50" s="10"/>
      <c r="X50" s="10"/>
      <c r="Y50" s="10"/>
      <c r="Z50" s="10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11"/>
      <c r="AL50" s="11"/>
      <c r="AM50" s="12"/>
      <c r="AN50" s="3"/>
      <c r="AO50" s="3"/>
      <c r="AP50" s="3"/>
      <c r="AQ50" s="3"/>
    </row>
  </sheetData>
  <mergeCells count="13">
    <mergeCell ref="B1:K1"/>
    <mergeCell ref="B27:K27"/>
    <mergeCell ref="L27:U27"/>
    <mergeCell ref="V27:Z27"/>
    <mergeCell ref="AF27:AJ27"/>
    <mergeCell ref="AS28:AV28"/>
    <mergeCell ref="L1:U1"/>
    <mergeCell ref="V1:Z1"/>
    <mergeCell ref="AA1:AE1"/>
    <mergeCell ref="AF1:AJ1"/>
    <mergeCell ref="AK1:AQ1"/>
    <mergeCell ref="AS3:AV3"/>
    <mergeCell ref="AS13:AV1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9" t="s">
        <v>129</v>
      </c>
      <c r="B1" s="80" t="s">
        <v>131</v>
      </c>
      <c r="C1" s="81"/>
      <c r="D1" s="81"/>
      <c r="E1" s="81"/>
      <c r="F1" s="81"/>
      <c r="G1" s="81"/>
      <c r="J1" s="72" t="s">
        <v>73</v>
      </c>
    </row>
    <row r="2">
      <c r="A2" s="72" t="s">
        <v>72</v>
      </c>
      <c r="J2" s="72" t="s">
        <v>114</v>
      </c>
      <c r="K2" s="73" t="s">
        <v>115</v>
      </c>
      <c r="L2" s="73" t="s">
        <v>116</v>
      </c>
      <c r="M2" s="73" t="s">
        <v>117</v>
      </c>
      <c r="N2" s="73" t="s">
        <v>118</v>
      </c>
      <c r="O2" s="73" t="s">
        <v>119</v>
      </c>
      <c r="P2" s="73" t="s">
        <v>120</v>
      </c>
    </row>
    <row r="3">
      <c r="A3" s="72" t="s">
        <v>114</v>
      </c>
      <c r="B3" s="73" t="s">
        <v>115</v>
      </c>
      <c r="C3" s="73" t="s">
        <v>116</v>
      </c>
      <c r="D3" s="73" t="s">
        <v>117</v>
      </c>
      <c r="E3" s="73" t="s">
        <v>121</v>
      </c>
      <c r="F3" s="73" t="s">
        <v>119</v>
      </c>
      <c r="G3" s="73" t="s">
        <v>120</v>
      </c>
      <c r="J3" s="72">
        <v>1.0</v>
      </c>
    </row>
    <row r="4">
      <c r="A4" s="72">
        <v>1.0</v>
      </c>
      <c r="J4" s="72">
        <v>2.0</v>
      </c>
    </row>
    <row r="5">
      <c r="A5" s="72">
        <v>2.0</v>
      </c>
      <c r="J5" s="72">
        <v>3.0</v>
      </c>
    </row>
    <row r="6">
      <c r="A6" s="72">
        <v>3.0</v>
      </c>
      <c r="J6" s="72">
        <v>4.0</v>
      </c>
    </row>
    <row r="7">
      <c r="A7" s="72">
        <v>4.0</v>
      </c>
      <c r="J7" s="72">
        <v>5.0</v>
      </c>
      <c r="K7" s="74"/>
      <c r="L7" s="74"/>
      <c r="M7" s="74"/>
      <c r="O7" s="74"/>
      <c r="P7" s="74"/>
    </row>
    <row r="8">
      <c r="A8" s="72">
        <v>6.0</v>
      </c>
      <c r="J8" s="72">
        <v>7.0</v>
      </c>
    </row>
    <row r="9">
      <c r="A9" s="72">
        <v>7.0</v>
      </c>
      <c r="J9" s="72">
        <v>8.0</v>
      </c>
    </row>
    <row r="10">
      <c r="A10" s="72">
        <v>8.0</v>
      </c>
      <c r="J10" s="72">
        <v>9.0</v>
      </c>
    </row>
    <row r="11">
      <c r="A11" s="72">
        <v>9.0</v>
      </c>
      <c r="J11" s="72">
        <v>10.0</v>
      </c>
    </row>
    <row r="12">
      <c r="A12" s="72">
        <v>10.0</v>
      </c>
      <c r="J12" s="72" t="s">
        <v>89</v>
      </c>
      <c r="K12" s="18" t="str">
        <f t="shared" ref="K12:M12" si="1">AVERAGE(K3:K11)</f>
        <v>#DIV/0!</v>
      </c>
      <c r="L12" s="18" t="str">
        <f t="shared" si="1"/>
        <v>#DIV/0!</v>
      </c>
      <c r="M12" s="18" t="str">
        <f t="shared" si="1"/>
        <v>#DIV/0!</v>
      </c>
      <c r="N12" s="17" t="str">
        <f>SUM(M12,K12)</f>
        <v>#DIV/0!</v>
      </c>
      <c r="O12" s="18" t="str">
        <f>AVERAGE(O3:O11)</f>
        <v>#DIV/0!</v>
      </c>
    </row>
    <row r="13">
      <c r="A13" s="72"/>
      <c r="J13" s="72"/>
    </row>
    <row r="14">
      <c r="A14" s="72" t="s">
        <v>89</v>
      </c>
      <c r="B14" s="18" t="str">
        <f t="shared" ref="B14:D14" si="2">AVERAGE(B4:B12)</f>
        <v>#DIV/0!</v>
      </c>
      <c r="C14" s="18" t="str">
        <f t="shared" si="2"/>
        <v>#DIV/0!</v>
      </c>
      <c r="D14" s="18" t="str">
        <f t="shared" si="2"/>
        <v>#DIV/0!</v>
      </c>
      <c r="E14" s="18" t="str">
        <f> SUM(D14,B14)</f>
        <v>#DIV/0!</v>
      </c>
      <c r="F14" s="18" t="str">
        <f> AVERAGE(F4:F12)</f>
        <v>#DIV/0!</v>
      </c>
    </row>
    <row r="15">
      <c r="B15" s="75" t="s">
        <v>122</v>
      </c>
      <c r="C15" s="75">
        <v>3924.0</v>
      </c>
      <c r="D15" s="75">
        <v>13163.0</v>
      </c>
      <c r="E15" s="75"/>
      <c r="F15" s="75" t="s">
        <v>123</v>
      </c>
      <c r="G15" s="75">
        <v>5.0</v>
      </c>
    </row>
    <row r="19">
      <c r="D19" s="18">
        <v>148.0</v>
      </c>
      <c r="E19" s="18">
        <v>5.6</v>
      </c>
      <c r="F19" s="18">
        <v>22.4</v>
      </c>
    </row>
    <row r="20">
      <c r="I20" s="17">
        <v>3548.0</v>
      </c>
      <c r="J20" s="17">
        <v>3400.0</v>
      </c>
    </row>
    <row r="21">
      <c r="A21" s="76" t="s">
        <v>124</v>
      </c>
    </row>
    <row r="22">
      <c r="A22" s="72" t="s">
        <v>72</v>
      </c>
      <c r="J22" s="72" t="s">
        <v>73</v>
      </c>
    </row>
    <row r="23">
      <c r="A23" s="72" t="s">
        <v>114</v>
      </c>
      <c r="B23" s="73" t="s">
        <v>115</v>
      </c>
      <c r="C23" s="73" t="s">
        <v>116</v>
      </c>
      <c r="D23" s="73" t="s">
        <v>117</v>
      </c>
      <c r="E23" s="73" t="s">
        <v>121</v>
      </c>
      <c r="F23" s="73" t="s">
        <v>119</v>
      </c>
      <c r="G23" s="73" t="s">
        <v>120</v>
      </c>
      <c r="J23" s="72" t="s">
        <v>114</v>
      </c>
      <c r="K23" s="73" t="s">
        <v>115</v>
      </c>
      <c r="L23" s="73" t="s">
        <v>116</v>
      </c>
      <c r="M23" s="73" t="s">
        <v>117</v>
      </c>
      <c r="N23" s="73" t="s">
        <v>121</v>
      </c>
      <c r="O23" s="73" t="s">
        <v>119</v>
      </c>
      <c r="P23" s="73" t="s">
        <v>120</v>
      </c>
    </row>
    <row r="24">
      <c r="A24" s="72">
        <v>1.0</v>
      </c>
      <c r="J24" s="72">
        <v>1.0</v>
      </c>
    </row>
    <row r="25">
      <c r="A25" s="72">
        <v>2.0</v>
      </c>
      <c r="J25" s="72">
        <v>2.0</v>
      </c>
    </row>
    <row r="26">
      <c r="A26" s="72">
        <v>3.0</v>
      </c>
      <c r="J26" s="72">
        <v>3.0</v>
      </c>
    </row>
    <row r="27">
      <c r="A27" s="72">
        <v>4.0</v>
      </c>
      <c r="J27" s="72">
        <v>4.0</v>
      </c>
    </row>
    <row r="28">
      <c r="A28" s="72">
        <v>6.0</v>
      </c>
      <c r="J28" s="72">
        <v>6.0</v>
      </c>
    </row>
    <row r="29">
      <c r="A29" s="72">
        <v>7.0</v>
      </c>
      <c r="J29" s="72">
        <v>7.0</v>
      </c>
    </row>
    <row r="30">
      <c r="A30" s="72">
        <v>8.0</v>
      </c>
      <c r="J30" s="72">
        <v>8.0</v>
      </c>
    </row>
    <row r="31">
      <c r="A31" s="72">
        <v>9.0</v>
      </c>
      <c r="J31" s="72">
        <v>9.0</v>
      </c>
    </row>
    <row r="32">
      <c r="A32" s="72">
        <v>10.0</v>
      </c>
      <c r="J32" s="72">
        <v>10.0</v>
      </c>
    </row>
    <row r="33">
      <c r="A33" s="72"/>
      <c r="J33" s="72"/>
    </row>
    <row r="34">
      <c r="A34" s="72" t="s">
        <v>89</v>
      </c>
      <c r="B34" s="18" t="str">
        <f t="shared" ref="B34:D34" si="3">AVERAGE(B24:B32)</f>
        <v>#DIV/0!</v>
      </c>
      <c r="C34" s="18" t="str">
        <f t="shared" si="3"/>
        <v>#DIV/0!</v>
      </c>
      <c r="D34" s="18" t="str">
        <f t="shared" si="3"/>
        <v>#DIV/0!</v>
      </c>
      <c r="E34" s="18" t="str">
        <f> SUM(D34,B34)</f>
        <v>#DIV/0!</v>
      </c>
      <c r="F34" s="18" t="str">
        <f> AVERAGE(F24:F32)</f>
        <v>#DIV/0!</v>
      </c>
      <c r="J34" s="72" t="s">
        <v>89</v>
      </c>
      <c r="K34" s="18" t="str">
        <f t="shared" ref="K34:M34" si="4">AVERAGE(K24:K32)</f>
        <v>#DIV/0!</v>
      </c>
      <c r="L34" s="18" t="str">
        <f t="shared" si="4"/>
        <v>#DIV/0!</v>
      </c>
      <c r="M34" s="18" t="str">
        <f t="shared" si="4"/>
        <v>#DIV/0!</v>
      </c>
      <c r="N34" s="18" t="str">
        <f> SUM(M34,K34)</f>
        <v>#DIV/0!</v>
      </c>
      <c r="O34" s="18" t="str">
        <f> AVERAGE(O24:O32)</f>
        <v>#DIV/0!</v>
      </c>
    </row>
    <row r="35">
      <c r="B35" s="75" t="s">
        <v>122</v>
      </c>
      <c r="C35" s="75">
        <v>3924.0</v>
      </c>
      <c r="D35" s="75">
        <v>13163.0</v>
      </c>
      <c r="E35" s="75"/>
      <c r="F35" s="75" t="s">
        <v>123</v>
      </c>
      <c r="G35" s="75">
        <v>5.0</v>
      </c>
      <c r="K35" s="75" t="s">
        <v>122</v>
      </c>
      <c r="L35" s="75">
        <v>3924.0</v>
      </c>
      <c r="M35" s="75">
        <v>13163.0</v>
      </c>
      <c r="N35" s="75"/>
      <c r="O35" s="75" t="s">
        <v>123</v>
      </c>
      <c r="P35" s="75">
        <v>5.0</v>
      </c>
    </row>
  </sheetData>
  <mergeCells count="5">
    <mergeCell ref="J1:P1"/>
    <mergeCell ref="A2:G2"/>
    <mergeCell ref="A21:P21"/>
    <mergeCell ref="A22:G22"/>
    <mergeCell ref="J22:P2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38"/>
    <col customWidth="1" min="3" max="3" width="19.63"/>
    <col customWidth="1" min="8" max="8" width="17.75"/>
    <col customWidth="1" min="9" max="9" width="19.38"/>
    <col customWidth="1" min="10" max="10" width="24.63"/>
  </cols>
  <sheetData>
    <row r="1">
      <c r="A1" s="72" t="s">
        <v>5</v>
      </c>
      <c r="B1" s="72" t="s">
        <v>132</v>
      </c>
      <c r="C1" s="72" t="s">
        <v>133</v>
      </c>
      <c r="D1" s="72" t="s">
        <v>134</v>
      </c>
      <c r="E1" s="72" t="s">
        <v>135</v>
      </c>
      <c r="F1" s="72" t="s">
        <v>136</v>
      </c>
      <c r="G1" s="72" t="s">
        <v>136</v>
      </c>
      <c r="H1" s="72" t="s">
        <v>137</v>
      </c>
      <c r="I1" s="72" t="s">
        <v>117</v>
      </c>
      <c r="J1" s="72" t="s">
        <v>138</v>
      </c>
    </row>
    <row r="2">
      <c r="A2" s="17" t="s">
        <v>34</v>
      </c>
      <c r="B2" s="17">
        <v>285.0</v>
      </c>
      <c r="C2" s="17" t="s">
        <v>139</v>
      </c>
    </row>
    <row r="3">
      <c r="A3" s="17" t="s">
        <v>81</v>
      </c>
      <c r="B3" s="17">
        <v>1796.0</v>
      </c>
      <c r="C3" s="17" t="s">
        <v>140</v>
      </c>
    </row>
    <row r="4">
      <c r="A4" s="17" t="s">
        <v>141</v>
      </c>
      <c r="B4" s="17">
        <v>1837.0</v>
      </c>
      <c r="C4" s="17" t="s">
        <v>142</v>
      </c>
    </row>
    <row r="5">
      <c r="A5" s="17" t="s">
        <v>143</v>
      </c>
      <c r="B5" s="17">
        <v>375.0</v>
      </c>
      <c r="C5" s="17" t="s">
        <v>144</v>
      </c>
    </row>
    <row r="6">
      <c r="A6" s="17" t="s">
        <v>145</v>
      </c>
      <c r="B6" s="17">
        <v>480.0</v>
      </c>
      <c r="C6" s="17" t="s">
        <v>146</v>
      </c>
    </row>
    <row r="7">
      <c r="A7" s="17" t="s">
        <v>147</v>
      </c>
      <c r="B7" s="17">
        <v>697.0</v>
      </c>
      <c r="C7" s="17" t="s">
        <v>148</v>
      </c>
    </row>
    <row r="8">
      <c r="A8" s="17" t="s">
        <v>149</v>
      </c>
      <c r="B8" s="17">
        <v>703.0</v>
      </c>
      <c r="C8" s="17" t="s">
        <v>148</v>
      </c>
    </row>
    <row r="9">
      <c r="A9" s="17" t="s">
        <v>46</v>
      </c>
      <c r="B9" s="17">
        <v>4707.0</v>
      </c>
      <c r="C9" s="17" t="s">
        <v>150</v>
      </c>
    </row>
    <row r="10">
      <c r="A10" s="17" t="s">
        <v>111</v>
      </c>
      <c r="B10" s="17">
        <v>4451.0</v>
      </c>
      <c r="C10" s="17" t="s">
        <v>151</v>
      </c>
    </row>
    <row r="11">
      <c r="A11" s="17" t="s">
        <v>50</v>
      </c>
      <c r="B11" s="17">
        <v>5756.0</v>
      </c>
      <c r="C11" s="17" t="s">
        <v>152</v>
      </c>
    </row>
    <row r="12">
      <c r="A12" s="17" t="s">
        <v>51</v>
      </c>
      <c r="B12" s="17">
        <v>4977.0</v>
      </c>
      <c r="C12" s="17" t="s">
        <v>148</v>
      </c>
    </row>
    <row r="13">
      <c r="A13" s="17" t="s">
        <v>53</v>
      </c>
      <c r="B13" s="17">
        <v>116.0</v>
      </c>
      <c r="C13" s="17" t="s">
        <v>152</v>
      </c>
    </row>
    <row r="14">
      <c r="A14" s="17" t="s">
        <v>153</v>
      </c>
      <c r="B14" s="17">
        <v>2123.0</v>
      </c>
      <c r="C14" s="17" t="s">
        <v>154</v>
      </c>
    </row>
    <row r="15">
      <c r="A15" s="17" t="s">
        <v>54</v>
      </c>
      <c r="B15" s="17">
        <v>4881.0</v>
      </c>
      <c r="C15" s="17" t="s">
        <v>155</v>
      </c>
    </row>
    <row r="16">
      <c r="A16" s="17" t="s">
        <v>55</v>
      </c>
      <c r="B16" s="17">
        <v>5085.0</v>
      </c>
      <c r="C16" s="17" t="s">
        <v>148</v>
      </c>
    </row>
    <row r="17">
      <c r="A17" s="17" t="s">
        <v>156</v>
      </c>
      <c r="B17" s="17">
        <v>4942.0</v>
      </c>
      <c r="C17" s="17" t="s">
        <v>157</v>
      </c>
    </row>
    <row r="18">
      <c r="A18" s="17" t="s">
        <v>158</v>
      </c>
      <c r="B18" s="17">
        <v>224.0</v>
      </c>
      <c r="C18" s="17" t="s">
        <v>159</v>
      </c>
    </row>
    <row r="19">
      <c r="A19" s="17" t="s">
        <v>160</v>
      </c>
      <c r="B19" s="17">
        <v>5173.0</v>
      </c>
      <c r="C19" s="17" t="s">
        <v>148</v>
      </c>
    </row>
    <row r="20">
      <c r="A20" s="17" t="s">
        <v>161</v>
      </c>
      <c r="B20" s="17">
        <v>4026.0</v>
      </c>
      <c r="C20" s="17" t="s">
        <v>162</v>
      </c>
    </row>
    <row r="21">
      <c r="A21" s="17" t="s">
        <v>163</v>
      </c>
      <c r="B21" s="17">
        <v>1918.0</v>
      </c>
      <c r="C21" s="17" t="s">
        <v>151</v>
      </c>
    </row>
    <row r="22">
      <c r="A22" s="17" t="s">
        <v>164</v>
      </c>
      <c r="B22" s="17">
        <v>745.0</v>
      </c>
      <c r="C22" s="17" t="s">
        <v>165</v>
      </c>
    </row>
    <row r="23">
      <c r="A23" s="17" t="s">
        <v>166</v>
      </c>
      <c r="B23" s="17">
        <v>239.0</v>
      </c>
      <c r="C23" s="17" t="s">
        <v>167</v>
      </c>
    </row>
    <row r="24">
      <c r="A24" s="17" t="s">
        <v>168</v>
      </c>
      <c r="B24" s="17">
        <v>114.0</v>
      </c>
      <c r="C24" s="17" t="s">
        <v>157</v>
      </c>
    </row>
    <row r="25">
      <c r="A25" s="17" t="s">
        <v>169</v>
      </c>
      <c r="B25" s="17">
        <v>11135.0</v>
      </c>
      <c r="C25" s="17" t="s">
        <v>162</v>
      </c>
    </row>
    <row r="26">
      <c r="A26" s="17" t="s">
        <v>170</v>
      </c>
      <c r="B26" s="17">
        <v>10363.0</v>
      </c>
      <c r="C26" s="17" t="s">
        <v>162</v>
      </c>
    </row>
    <row r="27">
      <c r="A27" s="17" t="s">
        <v>171</v>
      </c>
      <c r="B27" s="17">
        <v>10302.0</v>
      </c>
      <c r="C27" s="17" t="s">
        <v>148</v>
      </c>
    </row>
    <row r="28">
      <c r="A28" s="17" t="s">
        <v>172</v>
      </c>
      <c r="B28" s="17">
        <v>10547.0</v>
      </c>
      <c r="C28" s="17" t="s">
        <v>162</v>
      </c>
    </row>
    <row r="29">
      <c r="A29" s="17" t="s">
        <v>173</v>
      </c>
      <c r="B29" s="17">
        <v>11999.0</v>
      </c>
      <c r="C29" s="17" t="s">
        <v>148</v>
      </c>
    </row>
    <row r="30">
      <c r="A30" s="17" t="s">
        <v>174</v>
      </c>
      <c r="B30" s="17">
        <v>1656.0</v>
      </c>
      <c r="C30" s="17" t="s">
        <v>175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4.88"/>
    <col customWidth="1" min="32" max="39" width="11.38"/>
    <col customWidth="1" min="43" max="43" width="16.38"/>
    <col customWidth="1" min="46" max="46" width="16.63"/>
  </cols>
  <sheetData>
    <row r="1" ht="15.0" customHeight="1">
      <c r="A1" s="1"/>
      <c r="B1" s="1" t="s">
        <v>0</v>
      </c>
      <c r="L1" s="1" t="s">
        <v>1</v>
      </c>
      <c r="V1" s="1" t="s">
        <v>2</v>
      </c>
      <c r="AA1" s="2" t="s">
        <v>1</v>
      </c>
      <c r="AF1" s="2" t="s">
        <v>3</v>
      </c>
      <c r="AK1" s="2"/>
      <c r="AL1" s="2"/>
      <c r="AM1" s="2"/>
      <c r="AN1" s="2"/>
      <c r="AO1" s="2"/>
      <c r="AP1" s="2"/>
      <c r="AQ1" s="2"/>
      <c r="AR1" s="3"/>
      <c r="AS1" s="3"/>
      <c r="AT1" s="3"/>
      <c r="AU1" s="3"/>
      <c r="AV1" s="3"/>
    </row>
    <row r="2" ht="39.0" customHeight="1">
      <c r="A2" s="4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15</v>
      </c>
      <c r="L2" s="4" t="s">
        <v>6</v>
      </c>
      <c r="M2" s="4" t="s">
        <v>7</v>
      </c>
      <c r="N2" s="4" t="s">
        <v>8</v>
      </c>
      <c r="O2" s="4" t="s">
        <v>9</v>
      </c>
      <c r="P2" s="4" t="s">
        <v>10</v>
      </c>
      <c r="Q2" s="4" t="s">
        <v>11</v>
      </c>
      <c r="R2" s="4" t="s">
        <v>12</v>
      </c>
      <c r="S2" s="4" t="s">
        <v>13</v>
      </c>
      <c r="T2" s="4" t="s">
        <v>14</v>
      </c>
      <c r="U2" s="4" t="s">
        <v>15</v>
      </c>
      <c r="V2" s="5" t="s">
        <v>16</v>
      </c>
      <c r="W2" s="5" t="s">
        <v>17</v>
      </c>
      <c r="X2" s="4" t="s">
        <v>18</v>
      </c>
      <c r="Y2" s="4" t="s">
        <v>19</v>
      </c>
      <c r="Z2" s="4" t="s">
        <v>20</v>
      </c>
      <c r="AA2" s="5" t="s">
        <v>16</v>
      </c>
      <c r="AB2" s="5" t="s">
        <v>17</v>
      </c>
      <c r="AC2" s="4" t="s">
        <v>18</v>
      </c>
      <c r="AD2" s="4" t="s">
        <v>19</v>
      </c>
      <c r="AE2" s="4" t="s">
        <v>20</v>
      </c>
      <c r="AF2" s="5" t="s">
        <v>21</v>
      </c>
      <c r="AG2" s="5" t="s">
        <v>22</v>
      </c>
      <c r="AH2" s="5" t="s">
        <v>23</v>
      </c>
      <c r="AI2" s="5" t="s">
        <v>24</v>
      </c>
      <c r="AJ2" s="5" t="s">
        <v>25</v>
      </c>
      <c r="AK2" s="4" t="s">
        <v>26</v>
      </c>
      <c r="AL2" s="4" t="s">
        <v>27</v>
      </c>
      <c r="AM2" s="4" t="s">
        <v>28</v>
      </c>
      <c r="AN2" s="4" t="s">
        <v>25</v>
      </c>
      <c r="AO2" s="6" t="s">
        <v>29</v>
      </c>
      <c r="AP2" s="4" t="s">
        <v>30</v>
      </c>
      <c r="AQ2" s="4" t="s">
        <v>31</v>
      </c>
      <c r="AR2" s="7"/>
      <c r="AS2" s="7"/>
      <c r="AT2" s="7"/>
      <c r="AU2" s="7"/>
      <c r="AV2" s="7"/>
    </row>
    <row r="3" ht="15.0" customHeight="1">
      <c r="A3" s="8" t="s">
        <v>32</v>
      </c>
      <c r="B3" s="9">
        <v>360.0</v>
      </c>
      <c r="C3" s="9">
        <v>360.0</v>
      </c>
      <c r="D3" s="9">
        <v>360.0</v>
      </c>
      <c r="E3" s="9">
        <v>360.0</v>
      </c>
      <c r="F3" s="9">
        <v>360.0</v>
      </c>
      <c r="G3" s="9">
        <v>360.0</v>
      </c>
      <c r="H3" s="9">
        <v>360.0</v>
      </c>
      <c r="I3" s="9">
        <v>360.0</v>
      </c>
      <c r="J3" s="9">
        <v>360.0</v>
      </c>
      <c r="K3" s="9">
        <v>360.0</v>
      </c>
      <c r="L3" s="9">
        <v>360.0</v>
      </c>
      <c r="M3" s="9">
        <v>360.0</v>
      </c>
      <c r="N3" s="9">
        <v>360.0</v>
      </c>
      <c r="O3" s="9">
        <v>360.0</v>
      </c>
      <c r="P3" s="9">
        <v>360.0</v>
      </c>
      <c r="Q3" s="9">
        <v>360.0</v>
      </c>
      <c r="R3" s="9">
        <v>360.0</v>
      </c>
      <c r="S3" s="9">
        <v>360.0</v>
      </c>
      <c r="T3" s="9">
        <v>360.0</v>
      </c>
      <c r="U3" s="9">
        <v>360.0</v>
      </c>
      <c r="V3" s="10">
        <f t="shared" ref="V3:V22" si="1">1- AVERAGE(B3:K3)/360</f>
        <v>0</v>
      </c>
      <c r="W3" s="10">
        <f t="shared" ref="W3:W22" si="2">AVERAGE(B3:K3)/60</f>
        <v>6</v>
      </c>
      <c r="X3" s="10">
        <f t="shared" ref="X3:X22" si="3">MIN(B3:K3)/60</f>
        <v>6</v>
      </c>
      <c r="Y3" s="10">
        <f t="shared" ref="Y3:Y22" si="4">MAX(B3:K3)/60</f>
        <v>6</v>
      </c>
      <c r="Z3" s="10">
        <f t="shared" ref="Z3:Z22" si="5">MEDIAN(B3:K3)/60</f>
        <v>6</v>
      </c>
      <c r="AA3" s="3">
        <f t="shared" ref="AA3:AA22" si="6">1 - AVERAGE(L3:U3)/360</f>
        <v>0</v>
      </c>
      <c r="AB3" s="3">
        <f t="shared" ref="AB3:AB22" si="7">AVERAGE(L3:U3)/60</f>
        <v>6</v>
      </c>
      <c r="AC3" s="3">
        <f t="shared" ref="AC3:AC22" si="8">MIN(L3:U3)/60</f>
        <v>6</v>
      </c>
      <c r="AD3" s="3">
        <f t="shared" ref="AD3:AD22" si="9">MAX(L3:U3)/60</f>
        <v>6</v>
      </c>
      <c r="AE3" s="3">
        <f t="shared" ref="AE3:AE22" si="10">MEDIAN(L3:U3)/60</f>
        <v>6</v>
      </c>
      <c r="AF3" s="11">
        <f t="shared" ref="AF3:AF22" si="11">COUNTIF(B3:K3,"=360")</f>
        <v>10</v>
      </c>
      <c r="AG3" s="11">
        <f t="shared" ref="AG3:AG22" si="12">COUNTIF(B3:K3,"&lt;360")</f>
        <v>0</v>
      </c>
      <c r="AH3" s="11">
        <f t="shared" ref="AH3:AH22" si="13">COUNTIF(L3:U3,"=360")</f>
        <v>10</v>
      </c>
      <c r="AI3" s="11">
        <f t="shared" ref="AI3:AI22" si="14">COUNTIF(L3:U3,"&lt;360")</f>
        <v>0</v>
      </c>
      <c r="AJ3" s="11">
        <f t="shared" ref="AJ3:AJ22" si="15">(FACT(AF3+AG3)*FACT(AH3+AI3)*FACT(AI3+AG3)*FACT(AF3+AH3))/(FACT(20)*FACT(AF3)*FACT(AG3)*FACT(AH3)*FACT(AI3))</f>
        <v>1</v>
      </c>
      <c r="AK3" s="11">
        <f t="shared" ref="AK3:AK22" si="16">SUM(_xlfn.RANK.AVG(B3,B3:U3,1))+SUM(_xlfn.RANK.AVG(C3,B3:U3,1))+SUM(_xlfn.RANK.AVG(D3,B3:U3,1))+SUM(_xlfn.RANK.AVG(E3,B3:U3,1))+SUM(_xlfn.RANK.AVG(F3,B3:U3,1))+SUM(_xlfn.RANK.AVG(G3,B3:U3,1))+SUM(_xlfn.RANK.AVG(H3,B3:U3,1))+SUM(_xlfn.RANK.AVG(I3,B3:U3,1))+SUM(_xlfn.RANK.AVG(J3,B3:U3,1))+SUM(_xlfn.RANK.AVG(K3,B3:U3,1))</f>
        <v>105</v>
      </c>
      <c r="AL3" s="11">
        <f t="shared" ref="AL3:AL22" si="17">MIN(100+110/2-AK3,100+110/2-AO3)</f>
        <v>50</v>
      </c>
      <c r="AM3" s="12">
        <f t="shared" ref="AM3:AM22" si="18">((AL3-(10*10/2))/ SQRT(10*10*(10+10+1)/12))</f>
        <v>0</v>
      </c>
      <c r="AN3" s="3">
        <f t="shared" ref="AN3:AN22" si="19">_xlfn.NORM.DIST(AM3,0,1,TRUE)*2</f>
        <v>1</v>
      </c>
      <c r="AO3" s="3">
        <f t="shared" ref="AO3:AO22" si="20">SUM(_xlfn.RANK.AVG(L3,B3:U3,1))+SUM(_xlfn.RANK.AVG(M3,B3:U3,1))+SUM(_xlfn.RANK.AVG(N3,B3:U3,1))+SUM(_xlfn.RANK.AVG(O3,B3:U3,1))+SUM(_xlfn.RANK.AVG(P3,B3:U3,1))+SUM(_xlfn.RANK.AVG(Q3,B3:U3,1))+SUM(_xlfn.RANK.AVG(R3,B3:U3,1))+SUM(_xlfn.RANK.AVG(S3,B3:U3,1))+SUM(_xlfn.RANK.AVG(T3,B3:U3,1))+SUM(_xlfn.RANK.AVG(U3,B3:U3,1))</f>
        <v>105</v>
      </c>
      <c r="AP3" s="3">
        <f t="shared" ref="AP3:AP22" si="21">(2*AO3 - 110)/200</f>
        <v>0.5</v>
      </c>
      <c r="AQ3" s="3">
        <f t="shared" ref="AQ3:AQ22" si="22">((AO3/10)-(11/2))/10</f>
        <v>0.5</v>
      </c>
      <c r="AR3" s="3"/>
      <c r="AS3" s="2" t="s">
        <v>2</v>
      </c>
    </row>
    <row r="4" ht="15.0" customHeight="1">
      <c r="A4" s="8" t="s">
        <v>34</v>
      </c>
      <c r="B4" s="9">
        <v>360.0</v>
      </c>
      <c r="C4" s="9">
        <v>360.0</v>
      </c>
      <c r="D4" s="9">
        <v>360.0</v>
      </c>
      <c r="E4" s="9">
        <v>360.0</v>
      </c>
      <c r="F4" s="9">
        <v>360.0</v>
      </c>
      <c r="G4" s="9">
        <v>360.0</v>
      </c>
      <c r="H4" s="9">
        <v>360.0</v>
      </c>
      <c r="I4" s="9">
        <v>360.0</v>
      </c>
      <c r="J4" s="9">
        <v>360.0</v>
      </c>
      <c r="K4" s="9">
        <v>360.0</v>
      </c>
      <c r="L4" s="9">
        <v>360.0</v>
      </c>
      <c r="M4" s="9">
        <v>360.0</v>
      </c>
      <c r="N4" s="9">
        <v>360.0</v>
      </c>
      <c r="O4" s="9">
        <v>360.0</v>
      </c>
      <c r="P4" s="9">
        <v>360.0</v>
      </c>
      <c r="Q4" s="9">
        <v>360.0</v>
      </c>
      <c r="R4" s="9">
        <v>360.0</v>
      </c>
      <c r="S4" s="9">
        <v>360.0</v>
      </c>
      <c r="T4" s="9">
        <v>360.0</v>
      </c>
      <c r="U4" s="9">
        <v>17.0</v>
      </c>
      <c r="V4" s="10">
        <f t="shared" si="1"/>
        <v>0</v>
      </c>
      <c r="W4" s="10">
        <f t="shared" si="2"/>
        <v>6</v>
      </c>
      <c r="X4" s="10">
        <f t="shared" si="3"/>
        <v>6</v>
      </c>
      <c r="Y4" s="10">
        <f t="shared" si="4"/>
        <v>6</v>
      </c>
      <c r="Z4" s="10">
        <f t="shared" si="5"/>
        <v>6</v>
      </c>
      <c r="AA4" s="3">
        <f t="shared" si="6"/>
        <v>0.09527777778</v>
      </c>
      <c r="AB4" s="3">
        <f t="shared" si="7"/>
        <v>5.428333333</v>
      </c>
      <c r="AC4" s="3">
        <f t="shared" si="8"/>
        <v>0.2833333333</v>
      </c>
      <c r="AD4" s="3">
        <f t="shared" si="9"/>
        <v>6</v>
      </c>
      <c r="AE4" s="3">
        <f t="shared" si="10"/>
        <v>6</v>
      </c>
      <c r="AF4" s="11">
        <f t="shared" si="11"/>
        <v>10</v>
      </c>
      <c r="AG4" s="11">
        <f t="shared" si="12"/>
        <v>0</v>
      </c>
      <c r="AH4" s="11">
        <f t="shared" si="13"/>
        <v>9</v>
      </c>
      <c r="AI4" s="11">
        <f t="shared" si="14"/>
        <v>1</v>
      </c>
      <c r="AJ4" s="11">
        <f t="shared" si="15"/>
        <v>0.5</v>
      </c>
      <c r="AK4" s="11">
        <f t="shared" si="16"/>
        <v>110</v>
      </c>
      <c r="AL4" s="11">
        <f t="shared" si="17"/>
        <v>45</v>
      </c>
      <c r="AM4" s="12">
        <f t="shared" si="18"/>
        <v>-0.377964473</v>
      </c>
      <c r="AN4" s="3">
        <f t="shared" si="19"/>
        <v>0.7054569861</v>
      </c>
      <c r="AO4" s="3">
        <f t="shared" si="20"/>
        <v>100</v>
      </c>
      <c r="AP4" s="3">
        <f t="shared" si="21"/>
        <v>0.45</v>
      </c>
      <c r="AQ4" s="3">
        <f t="shared" si="22"/>
        <v>0.45</v>
      </c>
      <c r="AR4" s="15"/>
      <c r="AS4" s="13" t="s">
        <v>16</v>
      </c>
      <c r="AT4" s="13" t="s">
        <v>35</v>
      </c>
      <c r="AU4" s="13" t="s">
        <v>36</v>
      </c>
      <c r="AV4" s="13" t="s">
        <v>37</v>
      </c>
    </row>
    <row r="5" ht="15.0" customHeight="1">
      <c r="A5" s="8" t="s">
        <v>38</v>
      </c>
      <c r="B5" s="9">
        <v>360.0</v>
      </c>
      <c r="C5" s="9">
        <v>360.0</v>
      </c>
      <c r="D5" s="9">
        <v>360.0</v>
      </c>
      <c r="E5" s="9">
        <v>360.0</v>
      </c>
      <c r="F5" s="9">
        <v>360.0</v>
      </c>
      <c r="G5" s="9">
        <v>360.0</v>
      </c>
      <c r="H5" s="9">
        <v>360.0</v>
      </c>
      <c r="I5" s="9">
        <v>360.0</v>
      </c>
      <c r="J5" s="9">
        <v>360.0</v>
      </c>
      <c r="K5" s="9">
        <v>360.0</v>
      </c>
      <c r="L5" s="9">
        <v>360.0</v>
      </c>
      <c r="M5" s="9">
        <v>360.0</v>
      </c>
      <c r="N5" s="9">
        <v>360.0</v>
      </c>
      <c r="O5" s="9">
        <v>360.0</v>
      </c>
      <c r="P5" s="9">
        <v>360.0</v>
      </c>
      <c r="Q5" s="9">
        <v>360.0</v>
      </c>
      <c r="R5" s="9">
        <v>360.0</v>
      </c>
      <c r="S5" s="9">
        <v>360.0</v>
      </c>
      <c r="T5" s="9">
        <v>360.0</v>
      </c>
      <c r="U5" s="9">
        <v>360.0</v>
      </c>
      <c r="V5" s="10">
        <f t="shared" si="1"/>
        <v>0</v>
      </c>
      <c r="W5" s="10">
        <f t="shared" si="2"/>
        <v>6</v>
      </c>
      <c r="X5" s="10">
        <f t="shared" si="3"/>
        <v>6</v>
      </c>
      <c r="Y5" s="10">
        <f t="shared" si="4"/>
        <v>6</v>
      </c>
      <c r="Z5" s="10">
        <f t="shared" si="5"/>
        <v>6</v>
      </c>
      <c r="AA5" s="3">
        <f t="shared" si="6"/>
        <v>0</v>
      </c>
      <c r="AB5" s="3">
        <f t="shared" si="7"/>
        <v>6</v>
      </c>
      <c r="AC5" s="3">
        <f t="shared" si="8"/>
        <v>6</v>
      </c>
      <c r="AD5" s="3">
        <f t="shared" si="9"/>
        <v>6</v>
      </c>
      <c r="AE5" s="3">
        <f t="shared" si="10"/>
        <v>6</v>
      </c>
      <c r="AF5" s="11">
        <f t="shared" si="11"/>
        <v>10</v>
      </c>
      <c r="AG5" s="11">
        <f t="shared" si="12"/>
        <v>0</v>
      </c>
      <c r="AH5" s="11">
        <f t="shared" si="13"/>
        <v>10</v>
      </c>
      <c r="AI5" s="11">
        <f t="shared" si="14"/>
        <v>0</v>
      </c>
      <c r="AJ5" s="11">
        <f t="shared" si="15"/>
        <v>1</v>
      </c>
      <c r="AK5" s="11">
        <f t="shared" si="16"/>
        <v>105</v>
      </c>
      <c r="AL5" s="11">
        <f t="shared" si="17"/>
        <v>50</v>
      </c>
      <c r="AM5" s="12">
        <f t="shared" si="18"/>
        <v>0</v>
      </c>
      <c r="AN5" s="3">
        <f t="shared" si="19"/>
        <v>1</v>
      </c>
      <c r="AO5" s="3">
        <f t="shared" si="20"/>
        <v>105</v>
      </c>
      <c r="AP5" s="3">
        <f t="shared" si="21"/>
        <v>0.5</v>
      </c>
      <c r="AQ5" s="3">
        <f t="shared" si="22"/>
        <v>0.5</v>
      </c>
      <c r="AR5" s="3"/>
      <c r="AS5" s="17" t="s">
        <v>39</v>
      </c>
      <c r="AT5" s="17">
        <f>COUNTIFS(V3:V21,"&gt;="&amp;0,V3:V21,"&lt;="&amp;0.2)</f>
        <v>13</v>
      </c>
      <c r="AU5" s="18">
        <f>AT5/AT10 * 100</f>
        <v>65</v>
      </c>
      <c r="AV5" s="17">
        <v>91.0</v>
      </c>
    </row>
    <row r="6" ht="15.0" customHeight="1">
      <c r="A6" s="8" t="s">
        <v>40</v>
      </c>
      <c r="B6" s="9">
        <v>360.0</v>
      </c>
      <c r="C6" s="9">
        <v>360.0</v>
      </c>
      <c r="D6" s="9">
        <v>360.0</v>
      </c>
      <c r="E6" s="9">
        <v>360.0</v>
      </c>
      <c r="F6" s="9">
        <v>360.0</v>
      </c>
      <c r="G6" s="9">
        <v>360.0</v>
      </c>
      <c r="H6" s="9">
        <v>360.0</v>
      </c>
      <c r="I6" s="9">
        <v>360.0</v>
      </c>
      <c r="J6" s="9">
        <v>360.0</v>
      </c>
      <c r="K6" s="9">
        <v>360.0</v>
      </c>
      <c r="L6" s="16">
        <v>2.0</v>
      </c>
      <c r="M6" s="16">
        <v>2.0</v>
      </c>
      <c r="N6" s="16">
        <v>8.0</v>
      </c>
      <c r="O6" s="16">
        <v>2.0</v>
      </c>
      <c r="P6" s="16">
        <v>2.0</v>
      </c>
      <c r="Q6" s="16">
        <v>2.0</v>
      </c>
      <c r="R6" s="16">
        <v>2.0</v>
      </c>
      <c r="S6" s="16">
        <v>2.0</v>
      </c>
      <c r="T6" s="16">
        <v>2.0</v>
      </c>
      <c r="U6" s="16">
        <v>2.0</v>
      </c>
      <c r="V6" s="10">
        <f t="shared" si="1"/>
        <v>0</v>
      </c>
      <c r="W6" s="10">
        <f t="shared" si="2"/>
        <v>6</v>
      </c>
      <c r="X6" s="10">
        <f t="shared" si="3"/>
        <v>6</v>
      </c>
      <c r="Y6" s="10">
        <f t="shared" si="4"/>
        <v>6</v>
      </c>
      <c r="Z6" s="10">
        <f t="shared" si="5"/>
        <v>6</v>
      </c>
      <c r="AA6" s="3">
        <f t="shared" si="6"/>
        <v>0.9927777778</v>
      </c>
      <c r="AB6" s="3">
        <f t="shared" si="7"/>
        <v>0.04333333333</v>
      </c>
      <c r="AC6" s="3">
        <f t="shared" si="8"/>
        <v>0.03333333333</v>
      </c>
      <c r="AD6" s="3">
        <f t="shared" si="9"/>
        <v>0.1333333333</v>
      </c>
      <c r="AE6" s="3">
        <f t="shared" si="10"/>
        <v>0.03333333333</v>
      </c>
      <c r="AF6" s="11">
        <f t="shared" si="11"/>
        <v>10</v>
      </c>
      <c r="AG6" s="11">
        <f t="shared" si="12"/>
        <v>0</v>
      </c>
      <c r="AH6" s="11">
        <f t="shared" si="13"/>
        <v>0</v>
      </c>
      <c r="AI6" s="11">
        <f t="shared" si="14"/>
        <v>10</v>
      </c>
      <c r="AJ6" s="11">
        <f t="shared" si="15"/>
        <v>0.000005412544112</v>
      </c>
      <c r="AK6" s="11">
        <f t="shared" si="16"/>
        <v>155</v>
      </c>
      <c r="AL6" s="11">
        <f t="shared" si="17"/>
        <v>0</v>
      </c>
      <c r="AM6" s="12">
        <f t="shared" si="18"/>
        <v>-3.77964473</v>
      </c>
      <c r="AN6" s="3">
        <f t="shared" si="19"/>
        <v>0.0001570522842</v>
      </c>
      <c r="AO6" s="3">
        <f t="shared" si="20"/>
        <v>55</v>
      </c>
      <c r="AP6" s="3">
        <f t="shared" si="21"/>
        <v>0</v>
      </c>
      <c r="AQ6" s="3">
        <f t="shared" si="22"/>
        <v>0</v>
      </c>
      <c r="AR6" s="3"/>
      <c r="AS6" s="17" t="s">
        <v>41</v>
      </c>
      <c r="AT6" s="17">
        <f>COUNTIFS(V3:V22,"&gt;"&amp;0.2,V3:V22,"&lt;="&amp;0.4)</f>
        <v>0</v>
      </c>
      <c r="AU6" s="18">
        <f>AT6/AT10 * 100</f>
        <v>0</v>
      </c>
      <c r="AV6" s="17">
        <v>0.0</v>
      </c>
    </row>
    <row r="7" ht="15.0" customHeight="1">
      <c r="A7" s="8" t="s">
        <v>42</v>
      </c>
      <c r="B7" s="9">
        <v>360.0</v>
      </c>
      <c r="C7" s="9">
        <v>360.0</v>
      </c>
      <c r="D7" s="9">
        <v>360.0</v>
      </c>
      <c r="E7" s="9">
        <v>360.0</v>
      </c>
      <c r="F7" s="9">
        <v>360.0</v>
      </c>
      <c r="G7" s="9">
        <v>360.0</v>
      </c>
      <c r="H7" s="9">
        <v>360.0</v>
      </c>
      <c r="I7" s="9">
        <v>360.0</v>
      </c>
      <c r="J7" s="9">
        <v>360.0</v>
      </c>
      <c r="K7" s="9">
        <v>360.0</v>
      </c>
      <c r="L7" s="9">
        <v>360.0</v>
      </c>
      <c r="M7" s="9">
        <v>360.0</v>
      </c>
      <c r="N7" s="9">
        <v>360.0</v>
      </c>
      <c r="O7" s="9">
        <v>360.0</v>
      </c>
      <c r="P7" s="9">
        <v>360.0</v>
      </c>
      <c r="Q7" s="9">
        <v>360.0</v>
      </c>
      <c r="R7" s="9">
        <v>360.0</v>
      </c>
      <c r="S7" s="9">
        <v>360.0</v>
      </c>
      <c r="T7" s="9">
        <v>360.0</v>
      </c>
      <c r="U7" s="9">
        <v>360.0</v>
      </c>
      <c r="V7" s="10">
        <f t="shared" si="1"/>
        <v>0</v>
      </c>
      <c r="W7" s="10">
        <f t="shared" si="2"/>
        <v>6</v>
      </c>
      <c r="X7" s="10">
        <f t="shared" si="3"/>
        <v>6</v>
      </c>
      <c r="Y7" s="10">
        <f t="shared" si="4"/>
        <v>6</v>
      </c>
      <c r="Z7" s="10">
        <f t="shared" si="5"/>
        <v>6</v>
      </c>
      <c r="AA7" s="3">
        <f t="shared" si="6"/>
        <v>0</v>
      </c>
      <c r="AB7" s="3">
        <f t="shared" si="7"/>
        <v>6</v>
      </c>
      <c r="AC7" s="3">
        <f t="shared" si="8"/>
        <v>6</v>
      </c>
      <c r="AD7" s="3">
        <f t="shared" si="9"/>
        <v>6</v>
      </c>
      <c r="AE7" s="3">
        <f t="shared" si="10"/>
        <v>6</v>
      </c>
      <c r="AF7" s="11">
        <f t="shared" si="11"/>
        <v>10</v>
      </c>
      <c r="AG7" s="11">
        <f t="shared" si="12"/>
        <v>0</v>
      </c>
      <c r="AH7" s="11">
        <f t="shared" si="13"/>
        <v>10</v>
      </c>
      <c r="AI7" s="11">
        <f t="shared" si="14"/>
        <v>0</v>
      </c>
      <c r="AJ7" s="11">
        <f t="shared" si="15"/>
        <v>1</v>
      </c>
      <c r="AK7" s="11">
        <f t="shared" si="16"/>
        <v>105</v>
      </c>
      <c r="AL7" s="11">
        <f t="shared" si="17"/>
        <v>50</v>
      </c>
      <c r="AM7" s="12">
        <f t="shared" si="18"/>
        <v>0</v>
      </c>
      <c r="AN7" s="3">
        <f t="shared" si="19"/>
        <v>1</v>
      </c>
      <c r="AO7" s="3">
        <f t="shared" si="20"/>
        <v>105</v>
      </c>
      <c r="AP7" s="3">
        <f t="shared" si="21"/>
        <v>0.5</v>
      </c>
      <c r="AQ7" s="3">
        <f t="shared" si="22"/>
        <v>0.5</v>
      </c>
      <c r="AR7" s="3"/>
      <c r="AS7" s="17" t="s">
        <v>43</v>
      </c>
      <c r="AT7" s="17">
        <f>COUNTIFS(V3:V22,"&gt;"&amp;0.4,V3:V22,"&lt;="&amp;0.6)</f>
        <v>0</v>
      </c>
      <c r="AU7" s="18">
        <f>AT7/AT10 * 100</f>
        <v>0</v>
      </c>
      <c r="AV7" s="17">
        <v>0.0</v>
      </c>
    </row>
    <row r="8" ht="15.0" customHeight="1">
      <c r="A8" s="8" t="s">
        <v>44</v>
      </c>
      <c r="B8" s="9">
        <v>360.0</v>
      </c>
      <c r="C8" s="9">
        <v>360.0</v>
      </c>
      <c r="D8" s="9">
        <v>360.0</v>
      </c>
      <c r="E8" s="9">
        <v>360.0</v>
      </c>
      <c r="F8" s="9">
        <v>360.0</v>
      </c>
      <c r="G8" s="9">
        <v>360.0</v>
      </c>
      <c r="H8" s="9">
        <v>360.0</v>
      </c>
      <c r="I8" s="9">
        <v>360.0</v>
      </c>
      <c r="J8" s="9">
        <v>360.0</v>
      </c>
      <c r="K8" s="9">
        <v>360.0</v>
      </c>
      <c r="L8" s="9">
        <v>355.0</v>
      </c>
      <c r="M8" s="9">
        <v>355.0</v>
      </c>
      <c r="N8" s="9">
        <v>355.0</v>
      </c>
      <c r="O8" s="9">
        <v>355.0</v>
      </c>
      <c r="P8" s="9">
        <v>355.0</v>
      </c>
      <c r="Q8" s="9">
        <v>355.0</v>
      </c>
      <c r="R8" s="9">
        <v>355.0</v>
      </c>
      <c r="S8" s="9">
        <v>340.0</v>
      </c>
      <c r="T8" s="9">
        <v>360.0</v>
      </c>
      <c r="U8" s="9">
        <v>360.0</v>
      </c>
      <c r="V8" s="10">
        <f t="shared" si="1"/>
        <v>0</v>
      </c>
      <c r="W8" s="10">
        <f t="shared" si="2"/>
        <v>6</v>
      </c>
      <c r="X8" s="10">
        <f t="shared" si="3"/>
        <v>6</v>
      </c>
      <c r="Y8" s="10">
        <f t="shared" si="4"/>
        <v>6</v>
      </c>
      <c r="Z8" s="10">
        <f t="shared" si="5"/>
        <v>6</v>
      </c>
      <c r="AA8" s="3">
        <f t="shared" si="6"/>
        <v>0.01527777778</v>
      </c>
      <c r="AB8" s="3">
        <f t="shared" si="7"/>
        <v>5.908333333</v>
      </c>
      <c r="AC8" s="3">
        <f t="shared" si="8"/>
        <v>5.666666667</v>
      </c>
      <c r="AD8" s="3">
        <f t="shared" si="9"/>
        <v>6</v>
      </c>
      <c r="AE8" s="3">
        <f t="shared" si="10"/>
        <v>5.916666667</v>
      </c>
      <c r="AF8" s="11">
        <f t="shared" si="11"/>
        <v>10</v>
      </c>
      <c r="AG8" s="11">
        <f t="shared" si="12"/>
        <v>0</v>
      </c>
      <c r="AH8" s="11">
        <f t="shared" si="13"/>
        <v>2</v>
      </c>
      <c r="AI8" s="11">
        <f t="shared" si="14"/>
        <v>8</v>
      </c>
      <c r="AJ8" s="11">
        <f t="shared" si="15"/>
        <v>0.0003572279114</v>
      </c>
      <c r="AK8" s="11">
        <f t="shared" si="16"/>
        <v>145</v>
      </c>
      <c r="AL8" s="11">
        <f t="shared" si="17"/>
        <v>10</v>
      </c>
      <c r="AM8" s="12">
        <f t="shared" si="18"/>
        <v>-3.023715784</v>
      </c>
      <c r="AN8" s="3">
        <f t="shared" si="19"/>
        <v>0.002496908915</v>
      </c>
      <c r="AO8" s="3">
        <f t="shared" si="20"/>
        <v>65</v>
      </c>
      <c r="AP8" s="3">
        <f t="shared" si="21"/>
        <v>0.1</v>
      </c>
      <c r="AQ8" s="3">
        <f t="shared" si="22"/>
        <v>0.1</v>
      </c>
      <c r="AR8" s="3"/>
      <c r="AS8" s="17" t="s">
        <v>45</v>
      </c>
      <c r="AT8" s="17">
        <f>COUNTIFS(V3:V22,"&gt;"&amp;0.6,V3:V22,"&lt;="&amp;0.8)</f>
        <v>2</v>
      </c>
      <c r="AU8" s="18">
        <f>AT8/AT10 * 100</f>
        <v>10</v>
      </c>
      <c r="AV8" s="17">
        <v>0.0</v>
      </c>
    </row>
    <row r="9" ht="15.0" customHeight="1">
      <c r="A9" s="8" t="s">
        <v>46</v>
      </c>
      <c r="B9" s="9">
        <v>25.0</v>
      </c>
      <c r="C9" s="9">
        <v>19.0</v>
      </c>
      <c r="D9" s="9">
        <v>10.0</v>
      </c>
      <c r="E9" s="9">
        <v>15.0</v>
      </c>
      <c r="F9" s="9">
        <v>18.0</v>
      </c>
      <c r="G9" s="9">
        <v>20.0</v>
      </c>
      <c r="H9" s="9">
        <v>20.0</v>
      </c>
      <c r="I9" s="9">
        <v>30.0</v>
      </c>
      <c r="J9" s="9">
        <v>35.0</v>
      </c>
      <c r="K9" s="9">
        <v>35.0</v>
      </c>
      <c r="L9" s="9">
        <v>8.0</v>
      </c>
      <c r="M9" s="9">
        <v>10.0</v>
      </c>
      <c r="N9" s="9">
        <v>4.0</v>
      </c>
      <c r="O9" s="9">
        <v>14.0</v>
      </c>
      <c r="P9" s="9">
        <v>8.0</v>
      </c>
      <c r="Q9" s="9">
        <v>10.0</v>
      </c>
      <c r="R9" s="9">
        <v>4.0</v>
      </c>
      <c r="S9" s="9">
        <v>360.0</v>
      </c>
      <c r="T9" s="9">
        <v>360.0</v>
      </c>
      <c r="U9" s="9">
        <v>360.0</v>
      </c>
      <c r="V9" s="10">
        <f t="shared" si="1"/>
        <v>0.9369444444</v>
      </c>
      <c r="W9" s="10">
        <f t="shared" si="2"/>
        <v>0.3783333333</v>
      </c>
      <c r="X9" s="10">
        <f t="shared" si="3"/>
        <v>0.1666666667</v>
      </c>
      <c r="Y9" s="10">
        <f t="shared" si="4"/>
        <v>0.5833333333</v>
      </c>
      <c r="Z9" s="10">
        <f t="shared" si="5"/>
        <v>0.3333333333</v>
      </c>
      <c r="AA9" s="3">
        <f t="shared" si="6"/>
        <v>0.6838888889</v>
      </c>
      <c r="AB9" s="3">
        <f t="shared" si="7"/>
        <v>1.896666667</v>
      </c>
      <c r="AC9" s="3">
        <f t="shared" si="8"/>
        <v>0.06666666667</v>
      </c>
      <c r="AD9" s="3">
        <f t="shared" si="9"/>
        <v>6</v>
      </c>
      <c r="AE9" s="3">
        <f t="shared" si="10"/>
        <v>0.1666666667</v>
      </c>
      <c r="AF9" s="11">
        <f t="shared" si="11"/>
        <v>0</v>
      </c>
      <c r="AG9" s="11">
        <f t="shared" si="12"/>
        <v>10</v>
      </c>
      <c r="AH9" s="11">
        <f t="shared" si="13"/>
        <v>3</v>
      </c>
      <c r="AI9" s="11">
        <f t="shared" si="14"/>
        <v>7</v>
      </c>
      <c r="AJ9" s="11">
        <f t="shared" si="15"/>
        <v>0.1052631579</v>
      </c>
      <c r="AK9" s="11">
        <f t="shared" si="16"/>
        <v>123</v>
      </c>
      <c r="AL9" s="11">
        <f t="shared" si="17"/>
        <v>32</v>
      </c>
      <c r="AM9" s="12">
        <f t="shared" si="18"/>
        <v>-1.360672103</v>
      </c>
      <c r="AN9" s="3">
        <f t="shared" si="19"/>
        <v>0.1736173344</v>
      </c>
      <c r="AO9" s="3">
        <f t="shared" si="20"/>
        <v>87</v>
      </c>
      <c r="AP9" s="3">
        <f t="shared" si="21"/>
        <v>0.32</v>
      </c>
      <c r="AQ9" s="3">
        <f t="shared" si="22"/>
        <v>0.32</v>
      </c>
      <c r="AR9" s="3"/>
      <c r="AS9" s="17" t="s">
        <v>47</v>
      </c>
      <c r="AT9" s="17">
        <f>COUNTIFS(V3:V22,"&gt;"&amp;0.8,V3:V22,"&lt;="&amp;1)</f>
        <v>5</v>
      </c>
      <c r="AU9" s="18">
        <f>AT9/AT10 * 100</f>
        <v>25</v>
      </c>
      <c r="AV9" s="17">
        <v>7.0</v>
      </c>
    </row>
    <row r="10" ht="15.0" customHeight="1">
      <c r="A10" s="8" t="s">
        <v>48</v>
      </c>
      <c r="B10" s="9">
        <v>360.0</v>
      </c>
      <c r="C10" s="9">
        <v>360.0</v>
      </c>
      <c r="D10" s="9">
        <v>360.0</v>
      </c>
      <c r="E10" s="9">
        <v>360.0</v>
      </c>
      <c r="F10" s="9">
        <v>360.0</v>
      </c>
      <c r="G10" s="9">
        <v>360.0</v>
      </c>
      <c r="H10" s="9">
        <v>360.0</v>
      </c>
      <c r="I10" s="9">
        <v>360.0</v>
      </c>
      <c r="J10" s="9">
        <v>360.0</v>
      </c>
      <c r="K10" s="9">
        <v>360.0</v>
      </c>
      <c r="L10" s="9">
        <v>360.0</v>
      </c>
      <c r="M10" s="9">
        <v>360.0</v>
      </c>
      <c r="N10" s="9">
        <v>360.0</v>
      </c>
      <c r="O10" s="9">
        <v>360.0</v>
      </c>
      <c r="P10" s="9">
        <v>360.0</v>
      </c>
      <c r="Q10" s="9">
        <v>360.0</v>
      </c>
      <c r="R10" s="9">
        <v>360.0</v>
      </c>
      <c r="S10" s="9">
        <v>360.0</v>
      </c>
      <c r="T10" s="9">
        <v>360.0</v>
      </c>
      <c r="U10" s="9">
        <v>360.0</v>
      </c>
      <c r="V10" s="10">
        <f t="shared" si="1"/>
        <v>0</v>
      </c>
      <c r="W10" s="10">
        <f t="shared" si="2"/>
        <v>6</v>
      </c>
      <c r="X10" s="10">
        <f t="shared" si="3"/>
        <v>6</v>
      </c>
      <c r="Y10" s="10">
        <f t="shared" si="4"/>
        <v>6</v>
      </c>
      <c r="Z10" s="10">
        <f t="shared" si="5"/>
        <v>6</v>
      </c>
      <c r="AA10" s="3">
        <f t="shared" si="6"/>
        <v>0</v>
      </c>
      <c r="AB10" s="3">
        <f t="shared" si="7"/>
        <v>6</v>
      </c>
      <c r="AC10" s="3">
        <f t="shared" si="8"/>
        <v>6</v>
      </c>
      <c r="AD10" s="3">
        <f t="shared" si="9"/>
        <v>6</v>
      </c>
      <c r="AE10" s="3">
        <f t="shared" si="10"/>
        <v>6</v>
      </c>
      <c r="AF10" s="11">
        <f t="shared" si="11"/>
        <v>10</v>
      </c>
      <c r="AG10" s="11">
        <f t="shared" si="12"/>
        <v>0</v>
      </c>
      <c r="AH10" s="11">
        <f t="shared" si="13"/>
        <v>10</v>
      </c>
      <c r="AI10" s="11">
        <f t="shared" si="14"/>
        <v>0</v>
      </c>
      <c r="AJ10" s="11">
        <f t="shared" si="15"/>
        <v>1</v>
      </c>
      <c r="AK10" s="11">
        <f t="shared" si="16"/>
        <v>105</v>
      </c>
      <c r="AL10" s="11">
        <f t="shared" si="17"/>
        <v>50</v>
      </c>
      <c r="AM10" s="12">
        <f t="shared" si="18"/>
        <v>0</v>
      </c>
      <c r="AN10" s="3">
        <f t="shared" si="19"/>
        <v>1</v>
      </c>
      <c r="AO10" s="3">
        <f t="shared" si="20"/>
        <v>105</v>
      </c>
      <c r="AP10" s="3">
        <f t="shared" si="21"/>
        <v>0.5</v>
      </c>
      <c r="AQ10" s="3">
        <f t="shared" si="22"/>
        <v>0.5</v>
      </c>
      <c r="AR10" s="3"/>
      <c r="AS10" s="17" t="s">
        <v>49</v>
      </c>
      <c r="AT10" s="18">
        <f>SUM(AT5:AT9)</f>
        <v>20</v>
      </c>
      <c r="AU10" s="18">
        <f>AT10/AT10 * 100</f>
        <v>100</v>
      </c>
      <c r="AV10" s="17">
        <v>2.0</v>
      </c>
    </row>
    <row r="11" ht="15.0" customHeight="1">
      <c r="A11" s="8" t="s">
        <v>50</v>
      </c>
      <c r="B11" s="9">
        <v>15.0</v>
      </c>
      <c r="C11" s="9">
        <v>20.0</v>
      </c>
      <c r="D11" s="9">
        <v>25.0</v>
      </c>
      <c r="E11" s="9">
        <v>30.0</v>
      </c>
      <c r="F11" s="9">
        <v>15.0</v>
      </c>
      <c r="G11" s="9">
        <v>30.0</v>
      </c>
      <c r="H11" s="9">
        <v>25.0</v>
      </c>
      <c r="I11" s="9">
        <v>20.0</v>
      </c>
      <c r="J11" s="9">
        <v>15.0</v>
      </c>
      <c r="K11" s="9">
        <v>15.0</v>
      </c>
      <c r="L11" s="9">
        <v>30.0</v>
      </c>
      <c r="M11" s="9">
        <v>49.0</v>
      </c>
      <c r="N11" s="9">
        <v>50.0</v>
      </c>
      <c r="O11" s="9">
        <v>360.0</v>
      </c>
      <c r="P11" s="9">
        <v>360.0</v>
      </c>
      <c r="Q11" s="9">
        <v>30.0</v>
      </c>
      <c r="R11" s="9">
        <v>55.0</v>
      </c>
      <c r="S11" s="9">
        <v>54.0</v>
      </c>
      <c r="T11" s="9">
        <v>360.0</v>
      </c>
      <c r="U11" s="9">
        <v>360.0</v>
      </c>
      <c r="V11" s="10">
        <f t="shared" si="1"/>
        <v>0.9416666667</v>
      </c>
      <c r="W11" s="10">
        <f t="shared" si="2"/>
        <v>0.35</v>
      </c>
      <c r="X11" s="10">
        <f t="shared" si="3"/>
        <v>0.25</v>
      </c>
      <c r="Y11" s="10">
        <f t="shared" si="4"/>
        <v>0.5</v>
      </c>
      <c r="Z11" s="10">
        <f t="shared" si="5"/>
        <v>0.3333333333</v>
      </c>
      <c r="AA11" s="3">
        <f t="shared" si="6"/>
        <v>0.5255555556</v>
      </c>
      <c r="AB11" s="3">
        <f t="shared" si="7"/>
        <v>2.846666667</v>
      </c>
      <c r="AC11" s="3">
        <f t="shared" si="8"/>
        <v>0.5</v>
      </c>
      <c r="AD11" s="3">
        <f t="shared" si="9"/>
        <v>6</v>
      </c>
      <c r="AE11" s="3">
        <f t="shared" si="10"/>
        <v>0.9083333333</v>
      </c>
      <c r="AF11" s="11">
        <f t="shared" si="11"/>
        <v>0</v>
      </c>
      <c r="AG11" s="11">
        <f t="shared" si="12"/>
        <v>10</v>
      </c>
      <c r="AH11" s="11">
        <f t="shared" si="13"/>
        <v>4</v>
      </c>
      <c r="AI11" s="11">
        <f t="shared" si="14"/>
        <v>6</v>
      </c>
      <c r="AJ11" s="11">
        <f t="shared" si="15"/>
        <v>0.04334365325</v>
      </c>
      <c r="AK11" s="11">
        <f t="shared" si="16"/>
        <v>57</v>
      </c>
      <c r="AL11" s="11">
        <f t="shared" si="17"/>
        <v>2</v>
      </c>
      <c r="AM11" s="12">
        <f t="shared" si="18"/>
        <v>-3.628458941</v>
      </c>
      <c r="AN11" s="3">
        <f t="shared" si="19"/>
        <v>0.0002851180836</v>
      </c>
      <c r="AO11" s="3">
        <f t="shared" si="20"/>
        <v>153</v>
      </c>
      <c r="AP11" s="3">
        <f t="shared" si="21"/>
        <v>0.98</v>
      </c>
      <c r="AQ11" s="3">
        <f t="shared" si="22"/>
        <v>0.98</v>
      </c>
      <c r="AR11" s="3"/>
      <c r="AS11" s="3"/>
      <c r="AT11" s="3"/>
      <c r="AU11" s="3"/>
      <c r="AV11" s="3"/>
    </row>
    <row r="12" ht="15.0" customHeight="1">
      <c r="A12" s="8" t="s">
        <v>51</v>
      </c>
      <c r="B12" s="28">
        <v>2.0</v>
      </c>
      <c r="C12" s="28">
        <v>2.0</v>
      </c>
      <c r="D12" s="28">
        <v>10.0</v>
      </c>
      <c r="E12" s="28">
        <v>5.0</v>
      </c>
      <c r="F12" s="28">
        <v>5.0</v>
      </c>
      <c r="G12" s="28">
        <v>5.0</v>
      </c>
      <c r="H12" s="28">
        <v>6.0</v>
      </c>
      <c r="I12" s="28">
        <v>6.0</v>
      </c>
      <c r="J12" s="28">
        <v>7.0</v>
      </c>
      <c r="K12" s="28">
        <v>3.0</v>
      </c>
      <c r="L12" s="9">
        <v>1.0</v>
      </c>
      <c r="M12" s="9">
        <v>22.0</v>
      </c>
      <c r="N12" s="9">
        <v>5.0</v>
      </c>
      <c r="O12" s="9">
        <v>3.0</v>
      </c>
      <c r="P12" s="9">
        <v>6.0</v>
      </c>
      <c r="Q12" s="9">
        <v>6.0</v>
      </c>
      <c r="R12" s="9">
        <v>10.0</v>
      </c>
      <c r="S12" s="9">
        <v>3.0</v>
      </c>
      <c r="T12" s="9">
        <v>3.0</v>
      </c>
      <c r="U12" s="9">
        <v>3.0</v>
      </c>
      <c r="V12" s="10">
        <f t="shared" si="1"/>
        <v>0.9858333333</v>
      </c>
      <c r="W12" s="10">
        <f t="shared" si="2"/>
        <v>0.085</v>
      </c>
      <c r="X12" s="10">
        <f t="shared" si="3"/>
        <v>0.03333333333</v>
      </c>
      <c r="Y12" s="10">
        <f t="shared" si="4"/>
        <v>0.1666666667</v>
      </c>
      <c r="Z12" s="10">
        <f t="shared" si="5"/>
        <v>0.08333333333</v>
      </c>
      <c r="AA12" s="3">
        <f t="shared" si="6"/>
        <v>0.9827777778</v>
      </c>
      <c r="AB12" s="3">
        <f t="shared" si="7"/>
        <v>0.1033333333</v>
      </c>
      <c r="AC12" s="3">
        <f t="shared" si="8"/>
        <v>0.01666666667</v>
      </c>
      <c r="AD12" s="3">
        <f t="shared" si="9"/>
        <v>0.3666666667</v>
      </c>
      <c r="AE12" s="3">
        <f t="shared" si="10"/>
        <v>0.06666666667</v>
      </c>
      <c r="AF12" s="11">
        <f t="shared" si="11"/>
        <v>0</v>
      </c>
      <c r="AG12" s="11">
        <f t="shared" si="12"/>
        <v>10</v>
      </c>
      <c r="AH12" s="11">
        <f t="shared" si="13"/>
        <v>0</v>
      </c>
      <c r="AI12" s="11">
        <f t="shared" si="14"/>
        <v>10</v>
      </c>
      <c r="AJ12" s="11">
        <f t="shared" si="15"/>
        <v>1</v>
      </c>
      <c r="AK12" s="11">
        <f t="shared" si="16"/>
        <v>107</v>
      </c>
      <c r="AL12" s="11">
        <f t="shared" si="17"/>
        <v>48</v>
      </c>
      <c r="AM12" s="12">
        <f t="shared" si="18"/>
        <v>-0.1511857892</v>
      </c>
      <c r="AN12" s="3">
        <f t="shared" si="19"/>
        <v>0.87982916</v>
      </c>
      <c r="AO12" s="3">
        <f t="shared" si="20"/>
        <v>103</v>
      </c>
      <c r="AP12" s="3">
        <f t="shared" si="21"/>
        <v>0.48</v>
      </c>
      <c r="AQ12" s="3">
        <f t="shared" si="22"/>
        <v>0.48</v>
      </c>
      <c r="AR12" s="3"/>
      <c r="AS12" s="13" t="s">
        <v>33</v>
      </c>
    </row>
    <row r="13" ht="15.0" customHeight="1">
      <c r="A13" s="8" t="s">
        <v>52</v>
      </c>
      <c r="B13" s="9">
        <v>360.0</v>
      </c>
      <c r="C13" s="9">
        <v>360.0</v>
      </c>
      <c r="D13" s="9">
        <v>360.0</v>
      </c>
      <c r="E13" s="9">
        <v>360.0</v>
      </c>
      <c r="F13" s="9">
        <v>360.0</v>
      </c>
      <c r="G13" s="9">
        <v>360.0</v>
      </c>
      <c r="H13" s="9">
        <v>360.0</v>
      </c>
      <c r="I13" s="9">
        <v>360.0</v>
      </c>
      <c r="J13" s="9">
        <v>360.0</v>
      </c>
      <c r="K13" s="9">
        <v>360.0</v>
      </c>
      <c r="L13" s="9">
        <v>360.0</v>
      </c>
      <c r="M13" s="9">
        <v>360.0</v>
      </c>
      <c r="N13" s="9">
        <v>360.0</v>
      </c>
      <c r="O13" s="9">
        <v>360.0</v>
      </c>
      <c r="P13" s="9">
        <v>360.0</v>
      </c>
      <c r="Q13" s="9">
        <v>360.0</v>
      </c>
      <c r="R13" s="9">
        <v>360.0</v>
      </c>
      <c r="S13" s="9">
        <v>360.0</v>
      </c>
      <c r="T13" s="9">
        <v>360.0</v>
      </c>
      <c r="U13" s="9">
        <v>360.0</v>
      </c>
      <c r="V13" s="10">
        <f t="shared" si="1"/>
        <v>0</v>
      </c>
      <c r="W13" s="10">
        <f t="shared" si="2"/>
        <v>6</v>
      </c>
      <c r="X13" s="10">
        <f t="shared" si="3"/>
        <v>6</v>
      </c>
      <c r="Y13" s="10">
        <f t="shared" si="4"/>
        <v>6</v>
      </c>
      <c r="Z13" s="10">
        <f t="shared" si="5"/>
        <v>6</v>
      </c>
      <c r="AA13" s="3">
        <f t="shared" si="6"/>
        <v>0</v>
      </c>
      <c r="AB13" s="3">
        <f t="shared" si="7"/>
        <v>6</v>
      </c>
      <c r="AC13" s="3">
        <f t="shared" si="8"/>
        <v>6</v>
      </c>
      <c r="AD13" s="3">
        <f t="shared" si="9"/>
        <v>6</v>
      </c>
      <c r="AE13" s="3">
        <f t="shared" si="10"/>
        <v>6</v>
      </c>
      <c r="AF13" s="11">
        <f t="shared" si="11"/>
        <v>10</v>
      </c>
      <c r="AG13" s="11">
        <f t="shared" si="12"/>
        <v>0</v>
      </c>
      <c r="AH13" s="11">
        <f t="shared" si="13"/>
        <v>10</v>
      </c>
      <c r="AI13" s="11">
        <f t="shared" si="14"/>
        <v>0</v>
      </c>
      <c r="AJ13" s="11">
        <f t="shared" si="15"/>
        <v>1</v>
      </c>
      <c r="AK13" s="11">
        <f t="shared" si="16"/>
        <v>105</v>
      </c>
      <c r="AL13" s="11">
        <f t="shared" si="17"/>
        <v>50</v>
      </c>
      <c r="AM13" s="12">
        <f t="shared" si="18"/>
        <v>0</v>
      </c>
      <c r="AN13" s="3">
        <f t="shared" si="19"/>
        <v>1</v>
      </c>
      <c r="AO13" s="3">
        <f t="shared" si="20"/>
        <v>105</v>
      </c>
      <c r="AP13" s="3">
        <f t="shared" si="21"/>
        <v>0.5</v>
      </c>
      <c r="AQ13" s="3">
        <f t="shared" si="22"/>
        <v>0.5</v>
      </c>
      <c r="AR13" s="29"/>
      <c r="AS13" s="30" t="s">
        <v>16</v>
      </c>
      <c r="AT13" s="30" t="s">
        <v>35</v>
      </c>
      <c r="AU13" s="30" t="s">
        <v>36</v>
      </c>
      <c r="AV13" s="30" t="s">
        <v>37</v>
      </c>
    </row>
    <row r="14" ht="15.0" customHeight="1">
      <c r="A14" s="8" t="s">
        <v>53</v>
      </c>
      <c r="B14" s="22">
        <v>2.0</v>
      </c>
      <c r="C14" s="22">
        <v>2.0</v>
      </c>
      <c r="D14" s="22">
        <v>2.0</v>
      </c>
      <c r="E14" s="22">
        <v>2.0</v>
      </c>
      <c r="F14" s="22">
        <v>2.0</v>
      </c>
      <c r="G14" s="22">
        <v>2.0</v>
      </c>
      <c r="H14" s="22">
        <v>2.0</v>
      </c>
      <c r="I14" s="22">
        <v>2.0</v>
      </c>
      <c r="J14" s="22">
        <v>2.0</v>
      </c>
      <c r="K14" s="22">
        <v>2.0</v>
      </c>
      <c r="L14" s="16">
        <v>1.0</v>
      </c>
      <c r="M14" s="16">
        <v>4.0</v>
      </c>
      <c r="N14" s="16">
        <v>3.0</v>
      </c>
      <c r="O14" s="16">
        <v>4.0</v>
      </c>
      <c r="P14" s="16">
        <v>2.0</v>
      </c>
      <c r="Q14" s="16">
        <v>2.0</v>
      </c>
      <c r="R14" s="16">
        <v>2.0</v>
      </c>
      <c r="S14" s="16">
        <v>2.0</v>
      </c>
      <c r="T14" s="16">
        <v>1.0</v>
      </c>
      <c r="U14" s="16">
        <v>1.0</v>
      </c>
      <c r="V14" s="10">
        <f t="shared" si="1"/>
        <v>0.9944444444</v>
      </c>
      <c r="W14" s="10">
        <f t="shared" si="2"/>
        <v>0.03333333333</v>
      </c>
      <c r="X14" s="10">
        <f t="shared" si="3"/>
        <v>0.03333333333</v>
      </c>
      <c r="Y14" s="10">
        <f t="shared" si="4"/>
        <v>0.03333333333</v>
      </c>
      <c r="Z14" s="10">
        <f t="shared" si="5"/>
        <v>0.03333333333</v>
      </c>
      <c r="AA14" s="3">
        <f t="shared" si="6"/>
        <v>0.9938888889</v>
      </c>
      <c r="AB14" s="3">
        <f t="shared" si="7"/>
        <v>0.03666666667</v>
      </c>
      <c r="AC14" s="3">
        <f t="shared" si="8"/>
        <v>0.01666666667</v>
      </c>
      <c r="AD14" s="3">
        <f t="shared" si="9"/>
        <v>0.06666666667</v>
      </c>
      <c r="AE14" s="3">
        <f t="shared" si="10"/>
        <v>0.03333333333</v>
      </c>
      <c r="AF14" s="11">
        <f t="shared" si="11"/>
        <v>0</v>
      </c>
      <c r="AG14" s="11">
        <f t="shared" si="12"/>
        <v>10</v>
      </c>
      <c r="AH14" s="11">
        <f t="shared" si="13"/>
        <v>0</v>
      </c>
      <c r="AI14" s="11">
        <f t="shared" si="14"/>
        <v>10</v>
      </c>
      <c r="AJ14" s="11">
        <f t="shared" si="15"/>
        <v>1</v>
      </c>
      <c r="AK14" s="11">
        <f t="shared" si="16"/>
        <v>105</v>
      </c>
      <c r="AL14" s="11">
        <f t="shared" si="17"/>
        <v>50</v>
      </c>
      <c r="AM14" s="12">
        <f t="shared" si="18"/>
        <v>0</v>
      </c>
      <c r="AN14" s="3">
        <f t="shared" si="19"/>
        <v>1</v>
      </c>
      <c r="AO14" s="3">
        <f t="shared" si="20"/>
        <v>105</v>
      </c>
      <c r="AP14" s="3">
        <f t="shared" si="21"/>
        <v>0.5</v>
      </c>
      <c r="AQ14" s="3">
        <f t="shared" si="22"/>
        <v>0.5</v>
      </c>
      <c r="AR14" s="29"/>
      <c r="AS14" s="31" t="s">
        <v>39</v>
      </c>
      <c r="AT14" s="32">
        <f>COUNTIFS(AA3:AA22,"&gt;="&amp;0,AA3:AA22,"&lt;="&amp;0.2)</f>
        <v>12</v>
      </c>
      <c r="AU14" s="32">
        <f>AT14/AT19 * 100</f>
        <v>60</v>
      </c>
      <c r="AV14" s="32">
        <v>91.0</v>
      </c>
    </row>
    <row r="15" ht="15.0" customHeight="1">
      <c r="A15" s="8" t="s">
        <v>54</v>
      </c>
      <c r="B15" s="28">
        <v>2.0</v>
      </c>
      <c r="C15" s="28">
        <v>2.0</v>
      </c>
      <c r="D15" s="28">
        <v>2.0</v>
      </c>
      <c r="E15" s="28">
        <v>2.0</v>
      </c>
      <c r="F15" s="28">
        <v>2.0</v>
      </c>
      <c r="G15" s="28">
        <v>2.0</v>
      </c>
      <c r="H15" s="28">
        <v>2.0</v>
      </c>
      <c r="I15" s="28">
        <v>2.0</v>
      </c>
      <c r="J15" s="28">
        <v>2.0</v>
      </c>
      <c r="K15" s="28">
        <v>2.0</v>
      </c>
      <c r="L15" s="28">
        <v>2.0</v>
      </c>
      <c r="M15" s="28">
        <v>2.0</v>
      </c>
      <c r="N15" s="28">
        <v>2.0</v>
      </c>
      <c r="O15" s="28">
        <v>2.0</v>
      </c>
      <c r="P15" s="28">
        <v>2.0</v>
      </c>
      <c r="Q15" s="28">
        <v>2.0</v>
      </c>
      <c r="R15" s="28">
        <v>2.0</v>
      </c>
      <c r="S15" s="28">
        <v>2.0</v>
      </c>
      <c r="T15" s="28">
        <v>2.0</v>
      </c>
      <c r="U15" s="28">
        <v>2.0</v>
      </c>
      <c r="V15" s="10">
        <f t="shared" si="1"/>
        <v>0.9944444444</v>
      </c>
      <c r="W15" s="10">
        <f t="shared" si="2"/>
        <v>0.03333333333</v>
      </c>
      <c r="X15" s="10">
        <f t="shared" si="3"/>
        <v>0.03333333333</v>
      </c>
      <c r="Y15" s="10">
        <f t="shared" si="4"/>
        <v>0.03333333333</v>
      </c>
      <c r="Z15" s="10">
        <f t="shared" si="5"/>
        <v>0.03333333333</v>
      </c>
      <c r="AA15" s="3">
        <f t="shared" si="6"/>
        <v>0.9944444444</v>
      </c>
      <c r="AB15" s="3">
        <f t="shared" si="7"/>
        <v>0.03333333333</v>
      </c>
      <c r="AC15" s="3">
        <f t="shared" si="8"/>
        <v>0.03333333333</v>
      </c>
      <c r="AD15" s="3">
        <f t="shared" si="9"/>
        <v>0.03333333333</v>
      </c>
      <c r="AE15" s="3">
        <f t="shared" si="10"/>
        <v>0.03333333333</v>
      </c>
      <c r="AF15" s="11">
        <f t="shared" si="11"/>
        <v>0</v>
      </c>
      <c r="AG15" s="11">
        <f t="shared" si="12"/>
        <v>10</v>
      </c>
      <c r="AH15" s="11">
        <f t="shared" si="13"/>
        <v>0</v>
      </c>
      <c r="AI15" s="11">
        <f t="shared" si="14"/>
        <v>10</v>
      </c>
      <c r="AJ15" s="11">
        <f t="shared" si="15"/>
        <v>1</v>
      </c>
      <c r="AK15" s="11">
        <f t="shared" si="16"/>
        <v>105</v>
      </c>
      <c r="AL15" s="11">
        <f t="shared" si="17"/>
        <v>50</v>
      </c>
      <c r="AM15" s="12">
        <f t="shared" si="18"/>
        <v>0</v>
      </c>
      <c r="AN15" s="3">
        <f t="shared" si="19"/>
        <v>1</v>
      </c>
      <c r="AO15" s="3">
        <f t="shared" si="20"/>
        <v>105</v>
      </c>
      <c r="AP15" s="3">
        <f t="shared" si="21"/>
        <v>0.5</v>
      </c>
      <c r="AQ15" s="3">
        <f t="shared" si="22"/>
        <v>0.5</v>
      </c>
      <c r="AR15" s="29"/>
      <c r="AS15" s="31" t="s">
        <v>41</v>
      </c>
      <c r="AT15" s="32">
        <f>COUNTIFS(AA3:AA22,"&gt;"&amp;0.2,AA3:AA22,"&lt;="&amp;0.4)</f>
        <v>0</v>
      </c>
      <c r="AU15" s="32">
        <f>AT15/AT19 * 100</f>
        <v>0</v>
      </c>
      <c r="AV15" s="32">
        <v>0.0</v>
      </c>
    </row>
    <row r="16" ht="15.0" customHeight="1">
      <c r="A16" s="8" t="s">
        <v>55</v>
      </c>
      <c r="B16" s="28">
        <v>70.0</v>
      </c>
      <c r="C16" s="28">
        <v>90.0</v>
      </c>
      <c r="D16" s="28">
        <v>80.0</v>
      </c>
      <c r="E16" s="28">
        <v>70.0</v>
      </c>
      <c r="F16" s="28">
        <v>70.0</v>
      </c>
      <c r="G16" s="28">
        <v>80.0</v>
      </c>
      <c r="H16" s="28">
        <v>90.0</v>
      </c>
      <c r="I16" s="28">
        <v>80.0</v>
      </c>
      <c r="J16" s="28">
        <v>80.0</v>
      </c>
      <c r="K16" s="28">
        <v>80.0</v>
      </c>
      <c r="L16" s="16">
        <v>41.0</v>
      </c>
      <c r="M16" s="16">
        <v>58.0</v>
      </c>
      <c r="N16" s="16">
        <v>16.0</v>
      </c>
      <c r="O16" s="16">
        <v>29.0</v>
      </c>
      <c r="P16" s="16">
        <v>40.0</v>
      </c>
      <c r="Q16" s="16">
        <v>30.0</v>
      </c>
      <c r="R16" s="16">
        <v>57.0</v>
      </c>
      <c r="S16" s="16">
        <v>360.0</v>
      </c>
      <c r="T16" s="16">
        <v>360.0</v>
      </c>
      <c r="U16" s="16">
        <v>60.0</v>
      </c>
      <c r="V16" s="10">
        <f t="shared" si="1"/>
        <v>0.7805555556</v>
      </c>
      <c r="W16" s="10">
        <f t="shared" si="2"/>
        <v>1.316666667</v>
      </c>
      <c r="X16" s="10">
        <f t="shared" si="3"/>
        <v>1.166666667</v>
      </c>
      <c r="Y16" s="10">
        <f t="shared" si="4"/>
        <v>1.5</v>
      </c>
      <c r="Z16" s="10">
        <f t="shared" si="5"/>
        <v>1.333333333</v>
      </c>
      <c r="AA16" s="3">
        <f t="shared" si="6"/>
        <v>0.7080555556</v>
      </c>
      <c r="AB16" s="3">
        <f t="shared" si="7"/>
        <v>1.751666667</v>
      </c>
      <c r="AC16" s="3">
        <f t="shared" si="8"/>
        <v>0.2666666667</v>
      </c>
      <c r="AD16" s="3">
        <f t="shared" si="9"/>
        <v>6</v>
      </c>
      <c r="AE16" s="3">
        <f t="shared" si="10"/>
        <v>0.8166666667</v>
      </c>
      <c r="AF16" s="11">
        <f t="shared" si="11"/>
        <v>0</v>
      </c>
      <c r="AG16" s="11">
        <f t="shared" si="12"/>
        <v>10</v>
      </c>
      <c r="AH16" s="11">
        <f t="shared" si="13"/>
        <v>2</v>
      </c>
      <c r="AI16" s="11">
        <f t="shared" si="14"/>
        <v>8</v>
      </c>
      <c r="AJ16" s="11">
        <f t="shared" si="15"/>
        <v>0.2368421053</v>
      </c>
      <c r="AK16" s="11">
        <f t="shared" si="16"/>
        <v>135</v>
      </c>
      <c r="AL16" s="11">
        <f t="shared" si="17"/>
        <v>20</v>
      </c>
      <c r="AM16" s="12">
        <f t="shared" si="18"/>
        <v>-2.267786838</v>
      </c>
      <c r="AN16" s="3">
        <f t="shared" si="19"/>
        <v>0.02334220201</v>
      </c>
      <c r="AO16" s="3">
        <f t="shared" si="20"/>
        <v>75</v>
      </c>
      <c r="AP16" s="3">
        <f t="shared" si="21"/>
        <v>0.2</v>
      </c>
      <c r="AQ16" s="3">
        <f t="shared" si="22"/>
        <v>0.2</v>
      </c>
      <c r="AR16" s="29"/>
      <c r="AS16" s="31" t="s">
        <v>43</v>
      </c>
      <c r="AT16" s="32">
        <f>COUNTIFS(AA3:AA22,"&gt;"&amp;0.4,AA3:AA22,"&lt;="&amp;0.6)</f>
        <v>1</v>
      </c>
      <c r="AU16" s="32">
        <f>AT16/AT19 * 100</f>
        <v>5</v>
      </c>
      <c r="AV16" s="32">
        <v>0.0</v>
      </c>
    </row>
    <row r="17" ht="15.0" customHeight="1">
      <c r="A17" s="8" t="s">
        <v>56</v>
      </c>
      <c r="B17" s="9">
        <v>360.0</v>
      </c>
      <c r="C17" s="9">
        <v>360.0</v>
      </c>
      <c r="D17" s="9">
        <v>360.0</v>
      </c>
      <c r="E17" s="9">
        <v>360.0</v>
      </c>
      <c r="F17" s="9">
        <v>360.0</v>
      </c>
      <c r="G17" s="9">
        <v>360.0</v>
      </c>
      <c r="H17" s="9">
        <v>360.0</v>
      </c>
      <c r="I17" s="9">
        <v>360.0</v>
      </c>
      <c r="J17" s="9">
        <v>360.0</v>
      </c>
      <c r="K17" s="9">
        <v>360.0</v>
      </c>
      <c r="L17" s="9">
        <v>360.0</v>
      </c>
      <c r="M17" s="9">
        <v>360.0</v>
      </c>
      <c r="N17" s="9">
        <v>360.0</v>
      </c>
      <c r="O17" s="9">
        <v>360.0</v>
      </c>
      <c r="P17" s="9">
        <v>360.0</v>
      </c>
      <c r="Q17" s="9">
        <v>360.0</v>
      </c>
      <c r="R17" s="9">
        <v>360.0</v>
      </c>
      <c r="S17" s="9">
        <v>360.0</v>
      </c>
      <c r="T17" s="9">
        <v>360.0</v>
      </c>
      <c r="U17" s="9">
        <v>360.0</v>
      </c>
      <c r="V17" s="10">
        <f t="shared" si="1"/>
        <v>0</v>
      </c>
      <c r="W17" s="10">
        <f t="shared" si="2"/>
        <v>6</v>
      </c>
      <c r="X17" s="10">
        <f t="shared" si="3"/>
        <v>6</v>
      </c>
      <c r="Y17" s="10">
        <f t="shared" si="4"/>
        <v>6</v>
      </c>
      <c r="Z17" s="10">
        <f t="shared" si="5"/>
        <v>6</v>
      </c>
      <c r="AA17" s="3">
        <f t="shared" si="6"/>
        <v>0</v>
      </c>
      <c r="AB17" s="3">
        <f t="shared" si="7"/>
        <v>6</v>
      </c>
      <c r="AC17" s="3">
        <f t="shared" si="8"/>
        <v>6</v>
      </c>
      <c r="AD17" s="3">
        <f t="shared" si="9"/>
        <v>6</v>
      </c>
      <c r="AE17" s="3">
        <f t="shared" si="10"/>
        <v>6</v>
      </c>
      <c r="AF17" s="11">
        <f t="shared" si="11"/>
        <v>10</v>
      </c>
      <c r="AG17" s="11">
        <f t="shared" si="12"/>
        <v>0</v>
      </c>
      <c r="AH17" s="11">
        <f t="shared" si="13"/>
        <v>10</v>
      </c>
      <c r="AI17" s="11">
        <f t="shared" si="14"/>
        <v>0</v>
      </c>
      <c r="AJ17" s="11">
        <f t="shared" si="15"/>
        <v>1</v>
      </c>
      <c r="AK17" s="11">
        <f t="shared" si="16"/>
        <v>105</v>
      </c>
      <c r="AL17" s="11">
        <f t="shared" si="17"/>
        <v>50</v>
      </c>
      <c r="AM17" s="12">
        <f t="shared" si="18"/>
        <v>0</v>
      </c>
      <c r="AN17" s="3">
        <f t="shared" si="19"/>
        <v>1</v>
      </c>
      <c r="AO17" s="3">
        <f t="shared" si="20"/>
        <v>105</v>
      </c>
      <c r="AP17" s="3">
        <f t="shared" si="21"/>
        <v>0.5</v>
      </c>
      <c r="AQ17" s="3">
        <f t="shared" si="22"/>
        <v>0.5</v>
      </c>
      <c r="AR17" s="29"/>
      <c r="AS17" s="31" t="s">
        <v>45</v>
      </c>
      <c r="AT17" s="32">
        <f>COUNTIFS(AA3:AA22,"&gt;"&amp;0.6,AA3:AA22,"&lt;="&amp;0.8)</f>
        <v>3</v>
      </c>
      <c r="AU17" s="32">
        <f>AT17/AT19 * 100</f>
        <v>15</v>
      </c>
      <c r="AV17" s="32">
        <v>0.0</v>
      </c>
    </row>
    <row r="18" ht="15.0" customHeight="1">
      <c r="A18" s="8" t="s">
        <v>57</v>
      </c>
      <c r="B18" s="9">
        <v>260.0</v>
      </c>
      <c r="C18" s="9">
        <v>360.0</v>
      </c>
      <c r="D18" s="9">
        <v>360.0</v>
      </c>
      <c r="E18" s="9">
        <v>360.0</v>
      </c>
      <c r="F18" s="9">
        <v>360.0</v>
      </c>
      <c r="G18" s="9">
        <v>260.0</v>
      </c>
      <c r="H18" s="9">
        <v>360.0</v>
      </c>
      <c r="I18" s="9">
        <v>360.0</v>
      </c>
      <c r="J18" s="9">
        <v>360.0</v>
      </c>
      <c r="K18" s="9">
        <v>360.0</v>
      </c>
      <c r="L18" s="9">
        <v>360.0</v>
      </c>
      <c r="M18" s="9">
        <v>360.0</v>
      </c>
      <c r="N18" s="9">
        <v>360.0</v>
      </c>
      <c r="O18" s="9">
        <v>360.0</v>
      </c>
      <c r="P18" s="9">
        <v>360.0</v>
      </c>
      <c r="Q18" s="9">
        <v>360.0</v>
      </c>
      <c r="R18" s="9">
        <v>360.0</v>
      </c>
      <c r="S18" s="9">
        <v>360.0</v>
      </c>
      <c r="T18" s="9">
        <v>360.0</v>
      </c>
      <c r="U18" s="9">
        <v>360.0</v>
      </c>
      <c r="V18" s="10">
        <f t="shared" si="1"/>
        <v>0.05555555556</v>
      </c>
      <c r="W18" s="10">
        <f t="shared" si="2"/>
        <v>5.666666667</v>
      </c>
      <c r="X18" s="10">
        <f t="shared" si="3"/>
        <v>4.333333333</v>
      </c>
      <c r="Y18" s="10">
        <f t="shared" si="4"/>
        <v>6</v>
      </c>
      <c r="Z18" s="10">
        <f t="shared" si="5"/>
        <v>6</v>
      </c>
      <c r="AA18" s="3">
        <f t="shared" si="6"/>
        <v>0</v>
      </c>
      <c r="AB18" s="3">
        <f t="shared" si="7"/>
        <v>6</v>
      </c>
      <c r="AC18" s="3">
        <f t="shared" si="8"/>
        <v>6</v>
      </c>
      <c r="AD18" s="3">
        <f t="shared" si="9"/>
        <v>6</v>
      </c>
      <c r="AE18" s="3">
        <f t="shared" si="10"/>
        <v>6</v>
      </c>
      <c r="AF18" s="11">
        <f t="shared" si="11"/>
        <v>8</v>
      </c>
      <c r="AG18" s="11">
        <f t="shared" si="12"/>
        <v>2</v>
      </c>
      <c r="AH18" s="11">
        <f t="shared" si="13"/>
        <v>10</v>
      </c>
      <c r="AI18" s="11">
        <f t="shared" si="14"/>
        <v>0</v>
      </c>
      <c r="AJ18" s="11">
        <f t="shared" si="15"/>
        <v>0.2368421053</v>
      </c>
      <c r="AK18" s="11">
        <f t="shared" si="16"/>
        <v>95</v>
      </c>
      <c r="AL18" s="11">
        <f t="shared" si="17"/>
        <v>40</v>
      </c>
      <c r="AM18" s="12">
        <f t="shared" si="18"/>
        <v>-0.755928946</v>
      </c>
      <c r="AN18" s="3">
        <f t="shared" si="19"/>
        <v>0.449691798</v>
      </c>
      <c r="AO18" s="3">
        <f t="shared" si="20"/>
        <v>115</v>
      </c>
      <c r="AP18" s="3">
        <f t="shared" si="21"/>
        <v>0.6</v>
      </c>
      <c r="AQ18" s="3">
        <f t="shared" si="22"/>
        <v>0.6</v>
      </c>
      <c r="AR18" s="29"/>
      <c r="AS18" s="31" t="s">
        <v>47</v>
      </c>
      <c r="AT18" s="32">
        <f>COUNTIFS(AA3:AA22,"&gt;"&amp;0.8,AA3:AA22,"&lt;="&amp;1)</f>
        <v>4</v>
      </c>
      <c r="AU18" s="32">
        <f>AT18/AT19 * 100</f>
        <v>20</v>
      </c>
      <c r="AV18" s="32">
        <v>7.0</v>
      </c>
    </row>
    <row r="19" ht="15.0" customHeight="1">
      <c r="A19" s="8" t="s">
        <v>58</v>
      </c>
      <c r="B19" s="9">
        <v>360.0</v>
      </c>
      <c r="C19" s="9">
        <v>360.0</v>
      </c>
      <c r="D19" s="9">
        <v>360.0</v>
      </c>
      <c r="E19" s="9">
        <v>360.0</v>
      </c>
      <c r="F19" s="9">
        <v>360.0</v>
      </c>
      <c r="G19" s="9">
        <v>360.0</v>
      </c>
      <c r="H19" s="9">
        <v>360.0</v>
      </c>
      <c r="I19" s="9">
        <v>360.0</v>
      </c>
      <c r="J19" s="9">
        <v>360.0</v>
      </c>
      <c r="K19" s="9">
        <v>360.0</v>
      </c>
      <c r="L19" s="9">
        <v>360.0</v>
      </c>
      <c r="M19" s="9">
        <v>360.0</v>
      </c>
      <c r="N19" s="9">
        <v>360.0</v>
      </c>
      <c r="O19" s="9">
        <v>360.0</v>
      </c>
      <c r="P19" s="9">
        <v>360.0</v>
      </c>
      <c r="Q19" s="9">
        <v>360.0</v>
      </c>
      <c r="R19" s="9">
        <v>360.0</v>
      </c>
      <c r="S19" s="9">
        <v>360.0</v>
      </c>
      <c r="T19" s="9">
        <v>360.0</v>
      </c>
      <c r="U19" s="9">
        <v>360.0</v>
      </c>
      <c r="V19" s="10">
        <f t="shared" si="1"/>
        <v>0</v>
      </c>
      <c r="W19" s="10">
        <f t="shared" si="2"/>
        <v>6</v>
      </c>
      <c r="X19" s="10">
        <f t="shared" si="3"/>
        <v>6</v>
      </c>
      <c r="Y19" s="10">
        <f t="shared" si="4"/>
        <v>6</v>
      </c>
      <c r="Z19" s="10">
        <f t="shared" si="5"/>
        <v>6</v>
      </c>
      <c r="AA19" s="3">
        <f t="shared" si="6"/>
        <v>0</v>
      </c>
      <c r="AB19" s="3">
        <f t="shared" si="7"/>
        <v>6</v>
      </c>
      <c r="AC19" s="3">
        <f t="shared" si="8"/>
        <v>6</v>
      </c>
      <c r="AD19" s="3">
        <f t="shared" si="9"/>
        <v>6</v>
      </c>
      <c r="AE19" s="3">
        <f t="shared" si="10"/>
        <v>6</v>
      </c>
      <c r="AF19" s="11">
        <f t="shared" si="11"/>
        <v>10</v>
      </c>
      <c r="AG19" s="11">
        <f t="shared" si="12"/>
        <v>0</v>
      </c>
      <c r="AH19" s="11">
        <f t="shared" si="13"/>
        <v>10</v>
      </c>
      <c r="AI19" s="11">
        <f t="shared" si="14"/>
        <v>0</v>
      </c>
      <c r="AJ19" s="11">
        <f t="shared" si="15"/>
        <v>1</v>
      </c>
      <c r="AK19" s="11">
        <f t="shared" si="16"/>
        <v>105</v>
      </c>
      <c r="AL19" s="11">
        <f t="shared" si="17"/>
        <v>50</v>
      </c>
      <c r="AM19" s="12">
        <f t="shared" si="18"/>
        <v>0</v>
      </c>
      <c r="AN19" s="3">
        <f t="shared" si="19"/>
        <v>1</v>
      </c>
      <c r="AO19" s="3">
        <f t="shared" si="20"/>
        <v>105</v>
      </c>
      <c r="AP19" s="3">
        <f t="shared" si="21"/>
        <v>0.5</v>
      </c>
      <c r="AQ19" s="3">
        <f t="shared" si="22"/>
        <v>0.5</v>
      </c>
      <c r="AR19" s="29"/>
      <c r="AS19" s="31" t="s">
        <v>49</v>
      </c>
      <c r="AT19" s="32">
        <f>SUM(AT14:AT18)</f>
        <v>20</v>
      </c>
      <c r="AU19" s="32">
        <f>AT19/AT19 * 100</f>
        <v>100</v>
      </c>
      <c r="AV19" s="32">
        <v>2.0</v>
      </c>
    </row>
    <row r="20" ht="15.0" customHeight="1">
      <c r="A20" s="8" t="s">
        <v>59</v>
      </c>
      <c r="B20" s="9">
        <v>360.0</v>
      </c>
      <c r="C20" s="9">
        <v>360.0</v>
      </c>
      <c r="D20" s="9">
        <v>360.0</v>
      </c>
      <c r="E20" s="9">
        <v>360.0</v>
      </c>
      <c r="F20" s="9">
        <v>360.0</v>
      </c>
      <c r="G20" s="9">
        <v>360.0</v>
      </c>
      <c r="H20" s="9">
        <v>360.0</v>
      </c>
      <c r="I20" s="9">
        <v>360.0</v>
      </c>
      <c r="J20" s="9">
        <v>360.0</v>
      </c>
      <c r="K20" s="9">
        <v>360.0</v>
      </c>
      <c r="L20" s="9">
        <v>360.0</v>
      </c>
      <c r="M20" s="9">
        <v>360.0</v>
      </c>
      <c r="N20" s="9">
        <v>360.0</v>
      </c>
      <c r="O20" s="9">
        <v>360.0</v>
      </c>
      <c r="P20" s="9">
        <v>360.0</v>
      </c>
      <c r="Q20" s="9">
        <v>360.0</v>
      </c>
      <c r="R20" s="9">
        <v>360.0</v>
      </c>
      <c r="S20" s="9">
        <v>360.0</v>
      </c>
      <c r="T20" s="9">
        <v>360.0</v>
      </c>
      <c r="U20" s="9">
        <v>360.0</v>
      </c>
      <c r="V20" s="10">
        <f t="shared" si="1"/>
        <v>0</v>
      </c>
      <c r="W20" s="10">
        <f t="shared" si="2"/>
        <v>6</v>
      </c>
      <c r="X20" s="10">
        <f t="shared" si="3"/>
        <v>6</v>
      </c>
      <c r="Y20" s="10">
        <f t="shared" si="4"/>
        <v>6</v>
      </c>
      <c r="Z20" s="10">
        <f t="shared" si="5"/>
        <v>6</v>
      </c>
      <c r="AA20" s="3">
        <f t="shared" si="6"/>
        <v>0</v>
      </c>
      <c r="AB20" s="3">
        <f t="shared" si="7"/>
        <v>6</v>
      </c>
      <c r="AC20" s="3">
        <f t="shared" si="8"/>
        <v>6</v>
      </c>
      <c r="AD20" s="3">
        <f t="shared" si="9"/>
        <v>6</v>
      </c>
      <c r="AE20" s="3">
        <f t="shared" si="10"/>
        <v>6</v>
      </c>
      <c r="AF20" s="11">
        <f t="shared" si="11"/>
        <v>10</v>
      </c>
      <c r="AG20" s="11">
        <f t="shared" si="12"/>
        <v>0</v>
      </c>
      <c r="AH20" s="11">
        <f t="shared" si="13"/>
        <v>10</v>
      </c>
      <c r="AI20" s="11">
        <f t="shared" si="14"/>
        <v>0</v>
      </c>
      <c r="AJ20" s="11">
        <f t="shared" si="15"/>
        <v>1</v>
      </c>
      <c r="AK20" s="11">
        <f t="shared" si="16"/>
        <v>105</v>
      </c>
      <c r="AL20" s="11">
        <f t="shared" si="17"/>
        <v>50</v>
      </c>
      <c r="AM20" s="12">
        <f t="shared" si="18"/>
        <v>0</v>
      </c>
      <c r="AN20" s="3">
        <f t="shared" si="19"/>
        <v>1</v>
      </c>
      <c r="AO20" s="3">
        <f t="shared" si="20"/>
        <v>105</v>
      </c>
      <c r="AP20" s="3">
        <f t="shared" si="21"/>
        <v>0.5</v>
      </c>
      <c r="AQ20" s="3">
        <f t="shared" si="22"/>
        <v>0.5</v>
      </c>
      <c r="AR20" s="3"/>
      <c r="AS20" s="3"/>
      <c r="AT20" s="3"/>
      <c r="AU20" s="3"/>
      <c r="AV20" s="3"/>
    </row>
    <row r="21" ht="15.0" customHeight="1">
      <c r="A21" s="8" t="s">
        <v>60</v>
      </c>
      <c r="B21" s="9">
        <v>360.0</v>
      </c>
      <c r="C21" s="9">
        <v>360.0</v>
      </c>
      <c r="D21" s="9">
        <v>360.0</v>
      </c>
      <c r="E21" s="9">
        <v>360.0</v>
      </c>
      <c r="F21" s="9">
        <v>360.0</v>
      </c>
      <c r="G21" s="9">
        <v>360.0</v>
      </c>
      <c r="H21" s="9">
        <v>360.0</v>
      </c>
      <c r="I21" s="9">
        <v>360.0</v>
      </c>
      <c r="J21" s="9">
        <v>360.0</v>
      </c>
      <c r="K21" s="9">
        <v>360.0</v>
      </c>
      <c r="L21" s="9">
        <v>360.0</v>
      </c>
      <c r="M21" s="9">
        <v>360.0</v>
      </c>
      <c r="N21" s="9">
        <v>360.0</v>
      </c>
      <c r="O21" s="9">
        <v>360.0</v>
      </c>
      <c r="P21" s="9">
        <v>360.0</v>
      </c>
      <c r="Q21" s="9">
        <v>360.0</v>
      </c>
      <c r="R21" s="9">
        <v>360.0</v>
      </c>
      <c r="S21" s="9">
        <v>360.0</v>
      </c>
      <c r="T21" s="9">
        <v>360.0</v>
      </c>
      <c r="U21" s="9">
        <v>360.0</v>
      </c>
      <c r="V21" s="10">
        <f t="shared" si="1"/>
        <v>0</v>
      </c>
      <c r="W21" s="10">
        <f t="shared" si="2"/>
        <v>6</v>
      </c>
      <c r="X21" s="10">
        <f t="shared" si="3"/>
        <v>6</v>
      </c>
      <c r="Y21" s="10">
        <f t="shared" si="4"/>
        <v>6</v>
      </c>
      <c r="Z21" s="10">
        <f t="shared" si="5"/>
        <v>6</v>
      </c>
      <c r="AA21" s="3">
        <f t="shared" si="6"/>
        <v>0</v>
      </c>
      <c r="AB21" s="3">
        <f t="shared" si="7"/>
        <v>6</v>
      </c>
      <c r="AC21" s="3">
        <f t="shared" si="8"/>
        <v>6</v>
      </c>
      <c r="AD21" s="3">
        <f t="shared" si="9"/>
        <v>6</v>
      </c>
      <c r="AE21" s="3">
        <f t="shared" si="10"/>
        <v>6</v>
      </c>
      <c r="AF21" s="11">
        <f t="shared" si="11"/>
        <v>10</v>
      </c>
      <c r="AG21" s="11">
        <f t="shared" si="12"/>
        <v>0</v>
      </c>
      <c r="AH21" s="11">
        <f t="shared" si="13"/>
        <v>10</v>
      </c>
      <c r="AI21" s="11">
        <f t="shared" si="14"/>
        <v>0</v>
      </c>
      <c r="AJ21" s="11">
        <f t="shared" si="15"/>
        <v>1</v>
      </c>
      <c r="AK21" s="11">
        <f t="shared" si="16"/>
        <v>105</v>
      </c>
      <c r="AL21" s="11">
        <f t="shared" si="17"/>
        <v>50</v>
      </c>
      <c r="AM21" s="12">
        <f t="shared" si="18"/>
        <v>0</v>
      </c>
      <c r="AN21" s="3">
        <f t="shared" si="19"/>
        <v>1</v>
      </c>
      <c r="AO21" s="3">
        <f t="shared" si="20"/>
        <v>105</v>
      </c>
      <c r="AP21" s="3">
        <f t="shared" si="21"/>
        <v>0.5</v>
      </c>
      <c r="AQ21" s="3">
        <f t="shared" si="22"/>
        <v>0.5</v>
      </c>
      <c r="AR21" s="3"/>
      <c r="AS21" s="3"/>
      <c r="AT21" s="3"/>
      <c r="AU21" s="3"/>
      <c r="AV21" s="3"/>
    </row>
    <row r="22" ht="15.0" customHeight="1">
      <c r="A22" s="33" t="s">
        <v>61</v>
      </c>
      <c r="B22" s="9">
        <v>85.0</v>
      </c>
      <c r="C22" s="9">
        <v>85.0</v>
      </c>
      <c r="D22" s="9">
        <v>85.0</v>
      </c>
      <c r="E22" s="9">
        <v>85.0</v>
      </c>
      <c r="F22" s="9">
        <v>85.0</v>
      </c>
      <c r="G22" s="9">
        <v>85.0</v>
      </c>
      <c r="H22" s="9">
        <v>85.0</v>
      </c>
      <c r="I22" s="9">
        <v>85.0</v>
      </c>
      <c r="J22" s="9">
        <v>85.0</v>
      </c>
      <c r="K22" s="9">
        <v>85.0</v>
      </c>
      <c r="L22" s="9">
        <v>60.0</v>
      </c>
      <c r="M22" s="9">
        <v>40.0</v>
      </c>
      <c r="N22" s="9">
        <v>70.0</v>
      </c>
      <c r="O22" s="9">
        <v>50.0</v>
      </c>
      <c r="P22" s="9">
        <v>60.0</v>
      </c>
      <c r="Q22" s="9">
        <v>20.0</v>
      </c>
      <c r="R22" s="9">
        <v>20.0</v>
      </c>
      <c r="S22" s="9">
        <v>20.0</v>
      </c>
      <c r="T22" s="9">
        <v>360.0</v>
      </c>
      <c r="U22" s="9">
        <v>360.0</v>
      </c>
      <c r="V22" s="10">
        <f t="shared" si="1"/>
        <v>0.7638888889</v>
      </c>
      <c r="W22" s="10">
        <f t="shared" si="2"/>
        <v>1.416666667</v>
      </c>
      <c r="X22" s="10">
        <f t="shared" si="3"/>
        <v>1.416666667</v>
      </c>
      <c r="Y22" s="10">
        <f t="shared" si="4"/>
        <v>1.416666667</v>
      </c>
      <c r="Z22" s="10">
        <f t="shared" si="5"/>
        <v>1.416666667</v>
      </c>
      <c r="AA22" s="3">
        <f t="shared" si="6"/>
        <v>0.7055555556</v>
      </c>
      <c r="AB22" s="3">
        <f t="shared" si="7"/>
        <v>1.766666667</v>
      </c>
      <c r="AC22" s="3">
        <f t="shared" si="8"/>
        <v>0.3333333333</v>
      </c>
      <c r="AD22" s="3">
        <f t="shared" si="9"/>
        <v>6</v>
      </c>
      <c r="AE22" s="3">
        <f t="shared" si="10"/>
        <v>0.9166666667</v>
      </c>
      <c r="AF22" s="11">
        <f t="shared" si="11"/>
        <v>0</v>
      </c>
      <c r="AG22" s="11">
        <f t="shared" si="12"/>
        <v>10</v>
      </c>
      <c r="AH22" s="11">
        <f t="shared" si="13"/>
        <v>2</v>
      </c>
      <c r="AI22" s="11">
        <f t="shared" si="14"/>
        <v>8</v>
      </c>
      <c r="AJ22" s="11">
        <f t="shared" si="15"/>
        <v>0.2368421053</v>
      </c>
      <c r="AK22" s="11">
        <f t="shared" si="16"/>
        <v>135</v>
      </c>
      <c r="AL22" s="11">
        <f t="shared" si="17"/>
        <v>20</v>
      </c>
      <c r="AM22" s="12">
        <f t="shared" si="18"/>
        <v>-2.267786838</v>
      </c>
      <c r="AN22" s="3">
        <f t="shared" si="19"/>
        <v>0.02334220201</v>
      </c>
      <c r="AO22" s="3">
        <f t="shared" si="20"/>
        <v>75</v>
      </c>
      <c r="AP22" s="3">
        <f t="shared" si="21"/>
        <v>0.2</v>
      </c>
      <c r="AQ22" s="3">
        <f t="shared" si="22"/>
        <v>0.2</v>
      </c>
      <c r="AR22" s="3"/>
      <c r="AS22" s="3"/>
      <c r="AT22" s="3"/>
      <c r="AU22" s="3"/>
      <c r="AV22" s="3"/>
    </row>
    <row r="23" ht="15.0" customHeight="1">
      <c r="A23" s="8"/>
      <c r="B23" s="8"/>
      <c r="C23" s="8"/>
      <c r="D23" s="8"/>
      <c r="E23" s="8"/>
      <c r="F23" s="8"/>
      <c r="G23" s="8"/>
      <c r="H23" s="8"/>
      <c r="I23" s="8"/>
      <c r="J23" s="34"/>
      <c r="K23" s="34"/>
      <c r="L23" s="8"/>
      <c r="M23" s="8"/>
      <c r="N23" s="8"/>
      <c r="O23" s="8"/>
      <c r="P23" s="8"/>
      <c r="Q23" s="8"/>
      <c r="R23" s="8"/>
      <c r="S23" s="8"/>
      <c r="T23" s="8"/>
      <c r="U23" s="8"/>
      <c r="V23" s="10"/>
      <c r="W23" s="10"/>
      <c r="X23" s="10"/>
      <c r="Y23" s="10"/>
      <c r="Z23" s="10"/>
      <c r="AA23" s="3"/>
      <c r="AB23" s="3"/>
      <c r="AC23" s="3"/>
      <c r="AD23" s="3"/>
      <c r="AE23" s="3"/>
      <c r="AF23" s="11"/>
      <c r="AG23" s="11"/>
      <c r="AH23" s="11"/>
      <c r="AI23" s="11"/>
      <c r="AJ23" s="11"/>
      <c r="AK23" s="11"/>
      <c r="AL23" s="11"/>
      <c r="AM23" s="12"/>
      <c r="AN23" s="3"/>
      <c r="AO23" s="3"/>
      <c r="AP23" s="3"/>
      <c r="AQ23" s="3"/>
      <c r="AR23" s="3"/>
      <c r="AS23" s="3"/>
      <c r="AT23" s="3"/>
      <c r="AU23" s="3"/>
      <c r="AV23" s="3"/>
    </row>
    <row r="24" ht="15.0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10"/>
      <c r="W24" s="10"/>
      <c r="X24" s="10"/>
      <c r="Y24" s="10"/>
      <c r="Z24" s="10"/>
      <c r="AA24" s="3"/>
      <c r="AB24" s="3"/>
      <c r="AC24" s="3"/>
      <c r="AD24" s="3"/>
      <c r="AE24" s="3"/>
      <c r="AF24" s="11"/>
      <c r="AG24" s="11"/>
      <c r="AH24" s="11"/>
      <c r="AI24" s="11"/>
      <c r="AJ24" s="11"/>
      <c r="AK24" s="11"/>
      <c r="AL24" s="11"/>
      <c r="AM24" s="12"/>
      <c r="AN24" s="3"/>
      <c r="AO24" s="3"/>
      <c r="AP24" s="3"/>
      <c r="AQ24" s="3"/>
      <c r="AR24" s="3"/>
      <c r="AS24" s="3"/>
      <c r="AT24" s="3"/>
      <c r="AU24" s="3"/>
      <c r="AV24" s="3"/>
    </row>
    <row r="25" ht="15.0" customHeight="1"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10"/>
      <c r="W25" s="10"/>
      <c r="X25" s="10"/>
      <c r="Y25" s="10"/>
      <c r="Z25" s="10"/>
      <c r="AA25" s="3"/>
      <c r="AB25" s="3"/>
      <c r="AC25" s="3"/>
      <c r="AD25" s="3"/>
      <c r="AE25" s="3"/>
      <c r="AF25" s="11"/>
      <c r="AG25" s="11"/>
      <c r="AH25" s="11"/>
      <c r="AI25" s="11"/>
      <c r="AJ25" s="11"/>
      <c r="AK25" s="11"/>
      <c r="AL25" s="11"/>
      <c r="AM25" s="12"/>
      <c r="AN25" s="3"/>
      <c r="AO25" s="3"/>
      <c r="AP25" s="3"/>
      <c r="AQ25" s="3"/>
      <c r="AR25" s="3"/>
      <c r="AS25" s="3"/>
      <c r="AT25" s="3"/>
      <c r="AU25" s="3"/>
      <c r="AV25" s="3"/>
    </row>
    <row r="26" ht="15.0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</row>
    <row r="27" ht="15.0" customHeight="1">
      <c r="A27" s="1"/>
      <c r="B27" s="1" t="s">
        <v>0</v>
      </c>
      <c r="L27" s="1" t="s">
        <v>62</v>
      </c>
      <c r="V27" s="1" t="s">
        <v>2</v>
      </c>
      <c r="AA27" s="2"/>
      <c r="AB27" s="2"/>
      <c r="AC27" s="2"/>
      <c r="AD27" s="2"/>
      <c r="AE27" s="2"/>
      <c r="AF27" s="2" t="s">
        <v>3</v>
      </c>
      <c r="AK27" s="2"/>
      <c r="AL27" s="2"/>
      <c r="AM27" s="2"/>
      <c r="AN27" s="2"/>
      <c r="AO27" s="2"/>
      <c r="AP27" s="2"/>
      <c r="AQ27" s="2"/>
      <c r="AR27" s="3"/>
      <c r="AS27" s="3"/>
      <c r="AT27" s="3"/>
      <c r="AU27" s="3"/>
      <c r="AV27" s="3"/>
    </row>
    <row r="28">
      <c r="A28" s="4" t="s">
        <v>5</v>
      </c>
      <c r="B28" s="4" t="s">
        <v>6</v>
      </c>
      <c r="C28" s="4" t="s">
        <v>7</v>
      </c>
      <c r="D28" s="4" t="s">
        <v>8</v>
      </c>
      <c r="E28" s="4" t="s">
        <v>9</v>
      </c>
      <c r="F28" s="4" t="s">
        <v>10</v>
      </c>
      <c r="G28" s="4" t="s">
        <v>11</v>
      </c>
      <c r="H28" s="4" t="s">
        <v>12</v>
      </c>
      <c r="I28" s="4" t="s">
        <v>13</v>
      </c>
      <c r="J28" s="4" t="s">
        <v>14</v>
      </c>
      <c r="K28" s="4" t="s">
        <v>15</v>
      </c>
      <c r="L28" s="4" t="s">
        <v>6</v>
      </c>
      <c r="M28" s="4" t="s">
        <v>7</v>
      </c>
      <c r="N28" s="4" t="s">
        <v>8</v>
      </c>
      <c r="O28" s="4" t="s">
        <v>9</v>
      </c>
      <c r="P28" s="4" t="s">
        <v>10</v>
      </c>
      <c r="Q28" s="4" t="s">
        <v>11</v>
      </c>
      <c r="R28" s="4" t="s">
        <v>12</v>
      </c>
      <c r="S28" s="4" t="s">
        <v>13</v>
      </c>
      <c r="T28" s="4" t="s">
        <v>14</v>
      </c>
      <c r="U28" s="4" t="s">
        <v>15</v>
      </c>
      <c r="V28" s="5" t="s">
        <v>16</v>
      </c>
      <c r="W28" s="5" t="s">
        <v>17</v>
      </c>
      <c r="X28" s="4" t="s">
        <v>18</v>
      </c>
      <c r="Y28" s="4" t="s">
        <v>19</v>
      </c>
      <c r="Z28" s="4" t="s">
        <v>20</v>
      </c>
      <c r="AA28" s="5" t="s">
        <v>16</v>
      </c>
      <c r="AB28" s="5" t="s">
        <v>17</v>
      </c>
      <c r="AC28" s="4" t="s">
        <v>18</v>
      </c>
      <c r="AD28" s="4" t="s">
        <v>19</v>
      </c>
      <c r="AE28" s="4" t="s">
        <v>20</v>
      </c>
      <c r="AF28" s="5" t="s">
        <v>23</v>
      </c>
      <c r="AG28" s="5" t="s">
        <v>24</v>
      </c>
      <c r="AH28" s="5" t="s">
        <v>63</v>
      </c>
      <c r="AI28" s="5" t="s">
        <v>64</v>
      </c>
      <c r="AJ28" s="5" t="s">
        <v>25</v>
      </c>
      <c r="AK28" s="4" t="s">
        <v>26</v>
      </c>
      <c r="AL28" s="4" t="s">
        <v>27</v>
      </c>
      <c r="AM28" s="4" t="s">
        <v>28</v>
      </c>
      <c r="AN28" s="4" t="s">
        <v>25</v>
      </c>
      <c r="AO28" s="6" t="s">
        <v>29</v>
      </c>
      <c r="AP28" s="4" t="s">
        <v>30</v>
      </c>
      <c r="AQ28" s="4" t="s">
        <v>31</v>
      </c>
      <c r="AR28" s="3"/>
      <c r="AS28" s="13" t="s">
        <v>65</v>
      </c>
    </row>
    <row r="29">
      <c r="A29" s="8" t="s">
        <v>32</v>
      </c>
      <c r="B29" s="9">
        <v>360.0</v>
      </c>
      <c r="C29" s="9">
        <v>360.0</v>
      </c>
      <c r="D29" s="9">
        <v>360.0</v>
      </c>
      <c r="E29" s="9">
        <v>360.0</v>
      </c>
      <c r="F29" s="9">
        <v>360.0</v>
      </c>
      <c r="G29" s="9">
        <v>360.0</v>
      </c>
      <c r="H29" s="9">
        <v>360.0</v>
      </c>
      <c r="I29" s="9">
        <v>360.0</v>
      </c>
      <c r="J29" s="9">
        <v>360.0</v>
      </c>
      <c r="K29" s="9">
        <v>360.0</v>
      </c>
      <c r="L29" s="9">
        <v>360.0</v>
      </c>
      <c r="M29" s="9">
        <v>360.0</v>
      </c>
      <c r="N29" s="9">
        <v>360.0</v>
      </c>
      <c r="O29" s="9">
        <v>360.0</v>
      </c>
      <c r="P29" s="9">
        <v>360.0</v>
      </c>
      <c r="Q29" s="9">
        <v>360.0</v>
      </c>
      <c r="R29" s="9">
        <v>360.0</v>
      </c>
      <c r="S29" s="9">
        <v>360.0</v>
      </c>
      <c r="T29" s="9">
        <v>360.0</v>
      </c>
      <c r="U29" s="9">
        <v>360.0</v>
      </c>
      <c r="V29" s="10">
        <f t="shared" ref="V29:V48" si="23">1-AVERAGE(L29:U29)/360</f>
        <v>0</v>
      </c>
      <c r="W29" s="10">
        <f t="shared" ref="W29:W48" si="24">AVERAGE(A29:K29)/60</f>
        <v>6</v>
      </c>
      <c r="X29" s="10">
        <f t="shared" ref="X29:X48" si="25">MIN(B29:K29)/60</f>
        <v>6</v>
      </c>
      <c r="Y29" s="10">
        <f t="shared" ref="Y29:Y48" si="26">MAX(B29:K29)/60</f>
        <v>6</v>
      </c>
      <c r="Z29" s="10">
        <f t="shared" ref="Z29:Z48" si="27">MEDIAN(B29:K29)/60</f>
        <v>6</v>
      </c>
      <c r="AA29" s="3">
        <f t="shared" ref="AA29:AA48" si="28">1-AVERAGE(L29:U29)/360</f>
        <v>0</v>
      </c>
      <c r="AB29" s="3">
        <f t="shared" ref="AB29:AB48" si="29">AVERAGE(L29:U29)/60</f>
        <v>6</v>
      </c>
      <c r="AC29" s="3">
        <f t="shared" ref="AC29:AC48" si="30">MIN(L29:U29)/60</f>
        <v>6</v>
      </c>
      <c r="AD29" s="3">
        <f t="shared" ref="AD29:AD48" si="31">MAX(L29:U29)/60</f>
        <v>6</v>
      </c>
      <c r="AE29" s="3">
        <f t="shared" ref="AE29:AE48" si="32">MEDIAN(L29:U29)/60</f>
        <v>6</v>
      </c>
      <c r="AF29" s="11">
        <f t="shared" ref="AF29:AF48" si="33">COUNTIF(L3:U3,"=360")</f>
        <v>10</v>
      </c>
      <c r="AG29" s="11">
        <f t="shared" ref="AG29:AG48" si="34">COUNTIF(L3:U3,"&lt;360")</f>
        <v>0</v>
      </c>
      <c r="AH29" s="11">
        <f t="shared" ref="AH29:AH48" si="35">COUNTIF(L29:U29,"=360")</f>
        <v>10</v>
      </c>
      <c r="AI29" s="11">
        <f t="shared" ref="AI29:AI48" si="36">COUNTIF(L29:U29,"&lt;360")</f>
        <v>0</v>
      </c>
      <c r="AJ29" s="11">
        <f t="shared" ref="AJ29:AJ48" si="37">(FACT(AF29+AG29)*FACT(AH29+AI29)*FACT(AI29+AG29)*FACT(AF29+AH29))/(FACT(20)*FACT(AF29)*FACT(AG29)*FACT(AH29)*FACT(AI29))</f>
        <v>1</v>
      </c>
      <c r="AK29" s="11">
        <f t="shared" ref="AK29:AK48" si="38">SUM(_xlfn.RANK.AVG(B29,B29:U29,1))+SUM(_xlfn.RANK.AVG(C29,B29:U29,1))+SUM(_xlfn.RANK.AVG(D29,B29:U29,1))+SUM(_xlfn.RANK.AVG(E29,B29:U29,1))+SUM(_xlfn.RANK.AVG(F29,B29:U29,1))+SUM(_xlfn.RANK.AVG(G29,B29:U29,1))+SUM(_xlfn.RANK.AVG(H29,B29:U29,1))+SUM(_xlfn.RANK.AVG(I29,B29:U29,1))+SUM(_xlfn.RANK.AVG(J29,B29:U29,1))+SUM(_xlfn.RANK.AVG(K29,B29:U29,1))</f>
        <v>105</v>
      </c>
      <c r="AL29" s="11">
        <f t="shared" ref="AL29:AL48" si="39">MIN(100+110/2-AK29,100+110/2-AO29)</f>
        <v>50</v>
      </c>
      <c r="AM29" s="12">
        <f t="shared" ref="AM29:AM48" si="40">((AL29-(10*10/2))/ SQRT(10*10*(10+10+1)/12))</f>
        <v>0</v>
      </c>
      <c r="AN29" s="3">
        <f t="shared" ref="AN29:AN48" si="41">_xlfn.NORM.DIST(AM29,0,1,TRUE)*2</f>
        <v>1</v>
      </c>
      <c r="AO29" s="3">
        <f t="shared" ref="AO29:AO48" si="42">SUM(_xlfn.RANK.AVG(L29,B29:U29,1))+SUM(_xlfn.RANK.AVG(M29,B29:U29,1))+SUM(_xlfn.RANK.AVG(N29,B29:U29,1))+SUM(_xlfn.RANK.AVG(O29,B29:U29,1))+SUM(_xlfn.RANK.AVG(P29,B29:U29,1))+SUM(_xlfn.RANK.AVG(Q29,B29:U29,1))+SUM(_xlfn.RANK.AVG(R29,B29:U29,1))+SUM(_xlfn.RANK.AVG(S29,B29:U29,1))+SUM(_xlfn.RANK.AVG(T29,B29:U29,1))+SUM(_xlfn.RANK.AVG(U29,B29:U29,1))</f>
        <v>105</v>
      </c>
      <c r="AP29" s="3">
        <f t="shared" ref="AP29:AP48" si="43">(2*AO29 - 110)/200</f>
        <v>0.5</v>
      </c>
      <c r="AQ29" s="3">
        <f t="shared" ref="AQ29:AQ48" si="44">((AO29/10)-(11/2))/10</f>
        <v>0.5</v>
      </c>
      <c r="AR29" s="3"/>
      <c r="AS29" s="13" t="s">
        <v>16</v>
      </c>
      <c r="AT29" s="13" t="s">
        <v>35</v>
      </c>
      <c r="AU29" s="13" t="s">
        <v>36</v>
      </c>
      <c r="AV29" s="13" t="s">
        <v>37</v>
      </c>
    </row>
    <row r="30">
      <c r="A30" s="8" t="s">
        <v>34</v>
      </c>
      <c r="B30" s="9">
        <v>360.0</v>
      </c>
      <c r="C30" s="9">
        <v>360.0</v>
      </c>
      <c r="D30" s="9">
        <v>360.0</v>
      </c>
      <c r="E30" s="9">
        <v>360.0</v>
      </c>
      <c r="F30" s="9">
        <v>360.0</v>
      </c>
      <c r="G30" s="9">
        <v>360.0</v>
      </c>
      <c r="H30" s="9">
        <v>360.0</v>
      </c>
      <c r="I30" s="9">
        <v>360.0</v>
      </c>
      <c r="J30" s="9">
        <v>360.0</v>
      </c>
      <c r="K30" s="9">
        <v>360.0</v>
      </c>
      <c r="L30" s="9">
        <v>360.0</v>
      </c>
      <c r="M30" s="9">
        <v>360.0</v>
      </c>
      <c r="N30" s="9">
        <v>40.0</v>
      </c>
      <c r="O30" s="9">
        <v>30.0</v>
      </c>
      <c r="P30" s="9">
        <v>30.0</v>
      </c>
      <c r="Q30" s="9">
        <v>360.0</v>
      </c>
      <c r="R30" s="9">
        <v>360.0</v>
      </c>
      <c r="S30" s="9">
        <v>30.0</v>
      </c>
      <c r="T30" s="9">
        <v>360.0</v>
      </c>
      <c r="U30" s="9">
        <v>360.0</v>
      </c>
      <c r="V30" s="10">
        <f t="shared" si="23"/>
        <v>0.3638888889</v>
      </c>
      <c r="W30" s="10">
        <f t="shared" si="24"/>
        <v>6</v>
      </c>
      <c r="X30" s="10">
        <f t="shared" si="25"/>
        <v>6</v>
      </c>
      <c r="Y30" s="10">
        <f t="shared" si="26"/>
        <v>6</v>
      </c>
      <c r="Z30" s="10">
        <f t="shared" si="27"/>
        <v>6</v>
      </c>
      <c r="AA30" s="3">
        <f t="shared" si="28"/>
        <v>0.3638888889</v>
      </c>
      <c r="AB30" s="3">
        <f t="shared" si="29"/>
        <v>3.816666667</v>
      </c>
      <c r="AC30" s="3">
        <f t="shared" si="30"/>
        <v>0.5</v>
      </c>
      <c r="AD30" s="3">
        <f t="shared" si="31"/>
        <v>6</v>
      </c>
      <c r="AE30" s="3">
        <f t="shared" si="32"/>
        <v>6</v>
      </c>
      <c r="AF30" s="11">
        <f t="shared" si="33"/>
        <v>9</v>
      </c>
      <c r="AG30" s="11">
        <f t="shared" si="34"/>
        <v>1</v>
      </c>
      <c r="AH30" s="11">
        <f t="shared" si="35"/>
        <v>6</v>
      </c>
      <c r="AI30" s="11">
        <f t="shared" si="36"/>
        <v>4</v>
      </c>
      <c r="AJ30" s="11">
        <f t="shared" si="37"/>
        <v>0.1354489164</v>
      </c>
      <c r="AK30" s="11">
        <f t="shared" si="38"/>
        <v>125</v>
      </c>
      <c r="AL30" s="11">
        <f t="shared" si="39"/>
        <v>30</v>
      </c>
      <c r="AM30" s="12">
        <f t="shared" si="40"/>
        <v>-1.511857892</v>
      </c>
      <c r="AN30" s="3">
        <f t="shared" si="41"/>
        <v>0.1305700181</v>
      </c>
      <c r="AO30" s="3">
        <f t="shared" si="42"/>
        <v>85</v>
      </c>
      <c r="AP30" s="3">
        <f t="shared" si="43"/>
        <v>0.3</v>
      </c>
      <c r="AQ30" s="3">
        <f t="shared" si="44"/>
        <v>0.3</v>
      </c>
      <c r="AR30" s="26"/>
      <c r="AS30" s="17" t="s">
        <v>39</v>
      </c>
      <c r="AT30" s="17">
        <f>COUNTIFS(AA29:AA48,"&gt;="&amp;0,AA29:AA48,"&lt;="&amp;0.2)</f>
        <v>11</v>
      </c>
      <c r="AU30" s="18">
        <f>AT30/AT35 * 100</f>
        <v>55</v>
      </c>
      <c r="AV30" s="17">
        <v>91.0</v>
      </c>
    </row>
    <row r="31">
      <c r="A31" s="8" t="s">
        <v>38</v>
      </c>
      <c r="B31" s="9">
        <v>360.0</v>
      </c>
      <c r="C31" s="9">
        <v>360.0</v>
      </c>
      <c r="D31" s="9">
        <v>360.0</v>
      </c>
      <c r="E31" s="9">
        <v>360.0</v>
      </c>
      <c r="F31" s="9">
        <v>360.0</v>
      </c>
      <c r="G31" s="9">
        <v>360.0</v>
      </c>
      <c r="H31" s="9">
        <v>360.0</v>
      </c>
      <c r="I31" s="9">
        <v>360.0</v>
      </c>
      <c r="J31" s="9">
        <v>360.0</v>
      </c>
      <c r="K31" s="9">
        <v>360.0</v>
      </c>
      <c r="L31" s="9">
        <v>360.0</v>
      </c>
      <c r="M31" s="9">
        <v>360.0</v>
      </c>
      <c r="N31" s="9">
        <v>360.0</v>
      </c>
      <c r="O31" s="9">
        <v>360.0</v>
      </c>
      <c r="P31" s="9">
        <v>360.0</v>
      </c>
      <c r="Q31" s="9">
        <v>360.0</v>
      </c>
      <c r="R31" s="9">
        <v>360.0</v>
      </c>
      <c r="S31" s="9">
        <v>360.0</v>
      </c>
      <c r="T31" s="9">
        <v>360.0</v>
      </c>
      <c r="U31" s="9">
        <v>360.0</v>
      </c>
      <c r="V31" s="10">
        <f t="shared" si="23"/>
        <v>0</v>
      </c>
      <c r="W31" s="10">
        <f t="shared" si="24"/>
        <v>6</v>
      </c>
      <c r="X31" s="10">
        <f t="shared" si="25"/>
        <v>6</v>
      </c>
      <c r="Y31" s="10">
        <f t="shared" si="26"/>
        <v>6</v>
      </c>
      <c r="Z31" s="10">
        <f t="shared" si="27"/>
        <v>6</v>
      </c>
      <c r="AA31" s="3">
        <f t="shared" si="28"/>
        <v>0</v>
      </c>
      <c r="AB31" s="3">
        <f t="shared" si="29"/>
        <v>6</v>
      </c>
      <c r="AC31" s="3">
        <f t="shared" si="30"/>
        <v>6</v>
      </c>
      <c r="AD31" s="3">
        <f t="shared" si="31"/>
        <v>6</v>
      </c>
      <c r="AE31" s="3">
        <f t="shared" si="32"/>
        <v>6</v>
      </c>
      <c r="AF31" s="11">
        <f t="shared" si="33"/>
        <v>10</v>
      </c>
      <c r="AG31" s="11">
        <f t="shared" si="34"/>
        <v>0</v>
      </c>
      <c r="AH31" s="11">
        <f t="shared" si="35"/>
        <v>10</v>
      </c>
      <c r="AI31" s="11">
        <f t="shared" si="36"/>
        <v>0</v>
      </c>
      <c r="AJ31" s="11">
        <f t="shared" si="37"/>
        <v>1</v>
      </c>
      <c r="AK31" s="11">
        <f t="shared" si="38"/>
        <v>105</v>
      </c>
      <c r="AL31" s="11">
        <f t="shared" si="39"/>
        <v>50</v>
      </c>
      <c r="AM31" s="12">
        <f t="shared" si="40"/>
        <v>0</v>
      </c>
      <c r="AN31" s="3">
        <f t="shared" si="41"/>
        <v>1</v>
      </c>
      <c r="AO31" s="3">
        <f t="shared" si="42"/>
        <v>105</v>
      </c>
      <c r="AP31" s="3">
        <f t="shared" si="43"/>
        <v>0.5</v>
      </c>
      <c r="AQ31" s="3">
        <f t="shared" si="44"/>
        <v>0.5</v>
      </c>
      <c r="AS31" s="17" t="s">
        <v>41</v>
      </c>
      <c r="AT31" s="17">
        <f>COUNTIFS(AA29:AA48,"&gt;"&amp;0.2,AA29:AA48,"&lt;="&amp;0.4)</f>
        <v>2</v>
      </c>
      <c r="AU31" s="18">
        <f>AT31/AT35 * 100</f>
        <v>10</v>
      </c>
      <c r="AV31" s="17">
        <v>0.0</v>
      </c>
    </row>
    <row r="32">
      <c r="A32" s="8" t="s">
        <v>40</v>
      </c>
      <c r="B32" s="9">
        <v>360.0</v>
      </c>
      <c r="C32" s="9">
        <v>360.0</v>
      </c>
      <c r="D32" s="9">
        <v>360.0</v>
      </c>
      <c r="E32" s="9">
        <v>360.0</v>
      </c>
      <c r="F32" s="9">
        <v>360.0</v>
      </c>
      <c r="G32" s="9">
        <v>360.0</v>
      </c>
      <c r="H32" s="9">
        <v>360.0</v>
      </c>
      <c r="I32" s="9">
        <v>360.0</v>
      </c>
      <c r="J32" s="9">
        <v>360.0</v>
      </c>
      <c r="K32" s="9">
        <v>360.0</v>
      </c>
      <c r="L32" s="21">
        <v>120.0</v>
      </c>
      <c r="M32" s="21">
        <v>120.0</v>
      </c>
      <c r="N32" s="20">
        <v>120.0</v>
      </c>
      <c r="O32" s="21">
        <v>1.0</v>
      </c>
      <c r="P32" s="21">
        <v>120.0</v>
      </c>
      <c r="Q32" s="21">
        <v>110.0</v>
      </c>
      <c r="R32" s="21">
        <v>360.0</v>
      </c>
      <c r="S32" s="21">
        <v>360.0</v>
      </c>
      <c r="T32" s="21">
        <v>360.0</v>
      </c>
      <c r="U32" s="21">
        <v>360.0</v>
      </c>
      <c r="V32" s="10">
        <f t="shared" si="23"/>
        <v>0.4358333333</v>
      </c>
      <c r="W32" s="10">
        <f t="shared" si="24"/>
        <v>6</v>
      </c>
      <c r="X32" s="10">
        <f t="shared" si="25"/>
        <v>6</v>
      </c>
      <c r="Y32" s="10">
        <f t="shared" si="26"/>
        <v>6</v>
      </c>
      <c r="Z32" s="10">
        <f t="shared" si="27"/>
        <v>6</v>
      </c>
      <c r="AA32" s="3">
        <f t="shared" si="28"/>
        <v>0.4358333333</v>
      </c>
      <c r="AB32" s="3">
        <f t="shared" si="29"/>
        <v>3.385</v>
      </c>
      <c r="AC32" s="3">
        <f t="shared" si="30"/>
        <v>0.01666666667</v>
      </c>
      <c r="AD32" s="3">
        <f t="shared" si="31"/>
        <v>6</v>
      </c>
      <c r="AE32" s="3">
        <f t="shared" si="32"/>
        <v>2</v>
      </c>
      <c r="AF32" s="11">
        <f t="shared" si="33"/>
        <v>0</v>
      </c>
      <c r="AG32" s="11">
        <f t="shared" si="34"/>
        <v>10</v>
      </c>
      <c r="AH32" s="11">
        <f t="shared" si="35"/>
        <v>4</v>
      </c>
      <c r="AI32" s="11">
        <f t="shared" si="36"/>
        <v>6</v>
      </c>
      <c r="AJ32" s="11">
        <f t="shared" si="37"/>
        <v>0.04334365325</v>
      </c>
      <c r="AK32" s="11">
        <f t="shared" si="38"/>
        <v>135</v>
      </c>
      <c r="AL32" s="11">
        <f t="shared" si="39"/>
        <v>20</v>
      </c>
      <c r="AM32" s="12">
        <f t="shared" si="40"/>
        <v>-2.267786838</v>
      </c>
      <c r="AN32" s="3">
        <f t="shared" si="41"/>
        <v>0.02334220201</v>
      </c>
      <c r="AO32" s="3">
        <f t="shared" si="42"/>
        <v>75</v>
      </c>
      <c r="AP32" s="3">
        <f t="shared" si="43"/>
        <v>0.2</v>
      </c>
      <c r="AQ32" s="3">
        <f t="shared" si="44"/>
        <v>0.2</v>
      </c>
      <c r="AS32" s="17" t="s">
        <v>43</v>
      </c>
      <c r="AT32" s="17">
        <f>COUNTIFS(AA29:AA48,"&gt;="&amp;0.4,AA29:AA48,"&lt;"&amp;0.6)</f>
        <v>1</v>
      </c>
      <c r="AU32" s="18">
        <f>AT32/AT35 * 100</f>
        <v>5</v>
      </c>
      <c r="AV32" s="17">
        <v>0.0</v>
      </c>
    </row>
    <row r="33">
      <c r="A33" s="8" t="s">
        <v>42</v>
      </c>
      <c r="B33" s="9">
        <v>360.0</v>
      </c>
      <c r="C33" s="9">
        <v>360.0</v>
      </c>
      <c r="D33" s="9">
        <v>360.0</v>
      </c>
      <c r="E33" s="9">
        <v>360.0</v>
      </c>
      <c r="F33" s="9">
        <v>360.0</v>
      </c>
      <c r="G33" s="9">
        <v>360.0</v>
      </c>
      <c r="H33" s="9">
        <v>360.0</v>
      </c>
      <c r="I33" s="9">
        <v>360.0</v>
      </c>
      <c r="J33" s="9">
        <v>360.0</v>
      </c>
      <c r="K33" s="9">
        <v>360.0</v>
      </c>
      <c r="L33" s="9">
        <v>360.0</v>
      </c>
      <c r="M33" s="9">
        <v>360.0</v>
      </c>
      <c r="N33" s="9">
        <v>360.0</v>
      </c>
      <c r="O33" s="9">
        <v>360.0</v>
      </c>
      <c r="P33" s="9">
        <v>360.0</v>
      </c>
      <c r="Q33" s="9">
        <v>360.0</v>
      </c>
      <c r="R33" s="9">
        <v>360.0</v>
      </c>
      <c r="S33" s="9">
        <v>360.0</v>
      </c>
      <c r="T33" s="9">
        <v>360.0</v>
      </c>
      <c r="U33" s="9">
        <v>360.0</v>
      </c>
      <c r="V33" s="10">
        <f t="shared" si="23"/>
        <v>0</v>
      </c>
      <c r="W33" s="10">
        <f t="shared" si="24"/>
        <v>6</v>
      </c>
      <c r="X33" s="10">
        <f t="shared" si="25"/>
        <v>6</v>
      </c>
      <c r="Y33" s="10">
        <f t="shared" si="26"/>
        <v>6</v>
      </c>
      <c r="Z33" s="10">
        <f t="shared" si="27"/>
        <v>6</v>
      </c>
      <c r="AA33" s="3">
        <f t="shared" si="28"/>
        <v>0</v>
      </c>
      <c r="AB33" s="3">
        <f t="shared" si="29"/>
        <v>6</v>
      </c>
      <c r="AC33" s="3">
        <f t="shared" si="30"/>
        <v>6</v>
      </c>
      <c r="AD33" s="3">
        <f t="shared" si="31"/>
        <v>6</v>
      </c>
      <c r="AE33" s="3">
        <f t="shared" si="32"/>
        <v>6</v>
      </c>
      <c r="AF33" s="11">
        <f t="shared" si="33"/>
        <v>10</v>
      </c>
      <c r="AG33" s="11">
        <f t="shared" si="34"/>
        <v>0</v>
      </c>
      <c r="AH33" s="11">
        <f t="shared" si="35"/>
        <v>10</v>
      </c>
      <c r="AI33" s="11">
        <f t="shared" si="36"/>
        <v>0</v>
      </c>
      <c r="AJ33" s="11">
        <f t="shared" si="37"/>
        <v>1</v>
      </c>
      <c r="AK33" s="11">
        <f t="shared" si="38"/>
        <v>105</v>
      </c>
      <c r="AL33" s="11">
        <f t="shared" si="39"/>
        <v>50</v>
      </c>
      <c r="AM33" s="12">
        <f t="shared" si="40"/>
        <v>0</v>
      </c>
      <c r="AN33" s="3">
        <f t="shared" si="41"/>
        <v>1</v>
      </c>
      <c r="AO33" s="3">
        <f t="shared" si="42"/>
        <v>105</v>
      </c>
      <c r="AP33" s="3">
        <f t="shared" si="43"/>
        <v>0.5</v>
      </c>
      <c r="AQ33" s="3">
        <f t="shared" si="44"/>
        <v>0.5</v>
      </c>
      <c r="AS33" s="17" t="s">
        <v>45</v>
      </c>
      <c r="AT33" s="17">
        <f>COUNTIFS(AA29:AA48,"&gt;="&amp;0.6,AA29:AA48,"&lt;"&amp;0.8)</f>
        <v>2</v>
      </c>
      <c r="AU33" s="18">
        <f>AT33/AT35 * 100</f>
        <v>10</v>
      </c>
      <c r="AV33" s="17">
        <v>0.0</v>
      </c>
    </row>
    <row r="34">
      <c r="A34" s="8" t="s">
        <v>44</v>
      </c>
      <c r="B34" s="9">
        <v>360.0</v>
      </c>
      <c r="C34" s="9">
        <v>360.0</v>
      </c>
      <c r="D34" s="9">
        <v>360.0</v>
      </c>
      <c r="E34" s="9">
        <v>360.0</v>
      </c>
      <c r="F34" s="9">
        <v>360.0</v>
      </c>
      <c r="G34" s="9">
        <v>360.0</v>
      </c>
      <c r="H34" s="9">
        <v>360.0</v>
      </c>
      <c r="I34" s="9">
        <v>360.0</v>
      </c>
      <c r="J34" s="9">
        <v>360.0</v>
      </c>
      <c r="K34" s="9">
        <v>360.0</v>
      </c>
      <c r="L34" s="9">
        <v>270.0</v>
      </c>
      <c r="M34" s="9">
        <v>360.0</v>
      </c>
      <c r="N34" s="9">
        <v>360.0</v>
      </c>
      <c r="O34" s="9">
        <v>360.0</v>
      </c>
      <c r="P34" s="9">
        <v>360.0</v>
      </c>
      <c r="Q34" s="9">
        <v>250.0</v>
      </c>
      <c r="R34" s="9">
        <v>360.0</v>
      </c>
      <c r="S34" s="9">
        <v>360.0</v>
      </c>
      <c r="T34" s="9">
        <v>360.0</v>
      </c>
      <c r="U34" s="9">
        <v>360.0</v>
      </c>
      <c r="V34" s="10">
        <f t="shared" si="23"/>
        <v>0.05555555556</v>
      </c>
      <c r="W34" s="10">
        <f t="shared" si="24"/>
        <v>6</v>
      </c>
      <c r="X34" s="10">
        <f t="shared" si="25"/>
        <v>6</v>
      </c>
      <c r="Y34" s="10">
        <f t="shared" si="26"/>
        <v>6</v>
      </c>
      <c r="Z34" s="10">
        <f t="shared" si="27"/>
        <v>6</v>
      </c>
      <c r="AA34" s="3">
        <f t="shared" si="28"/>
        <v>0.05555555556</v>
      </c>
      <c r="AB34" s="3">
        <f t="shared" si="29"/>
        <v>5.666666667</v>
      </c>
      <c r="AC34" s="3">
        <f t="shared" si="30"/>
        <v>4.166666667</v>
      </c>
      <c r="AD34" s="3">
        <f t="shared" si="31"/>
        <v>6</v>
      </c>
      <c r="AE34" s="3">
        <f t="shared" si="32"/>
        <v>6</v>
      </c>
      <c r="AF34" s="11">
        <f t="shared" si="33"/>
        <v>2</v>
      </c>
      <c r="AG34" s="11">
        <f t="shared" si="34"/>
        <v>8</v>
      </c>
      <c r="AH34" s="11">
        <f t="shared" si="35"/>
        <v>8</v>
      </c>
      <c r="AI34" s="11">
        <f t="shared" si="36"/>
        <v>2</v>
      </c>
      <c r="AJ34" s="11">
        <f t="shared" si="37"/>
        <v>0.01096040183</v>
      </c>
      <c r="AK34" s="11">
        <f t="shared" si="38"/>
        <v>115</v>
      </c>
      <c r="AL34" s="11">
        <f t="shared" si="39"/>
        <v>40</v>
      </c>
      <c r="AM34" s="12">
        <f t="shared" si="40"/>
        <v>-0.755928946</v>
      </c>
      <c r="AN34" s="3">
        <f t="shared" si="41"/>
        <v>0.449691798</v>
      </c>
      <c r="AO34" s="3">
        <f t="shared" si="42"/>
        <v>95</v>
      </c>
      <c r="AP34" s="3">
        <f t="shared" si="43"/>
        <v>0.4</v>
      </c>
      <c r="AQ34" s="3">
        <f t="shared" si="44"/>
        <v>0.4</v>
      </c>
      <c r="AS34" s="17" t="s">
        <v>47</v>
      </c>
      <c r="AT34" s="17">
        <f>COUNTIFS(AA29:AA48,"&gt;="&amp;0.8,AA29:AA48,"&lt;="&amp;1)</f>
        <v>4</v>
      </c>
      <c r="AU34" s="18">
        <f>AT34/AT35 * 100</f>
        <v>20</v>
      </c>
      <c r="AV34" s="17">
        <v>7.0</v>
      </c>
    </row>
    <row r="35">
      <c r="A35" s="8" t="s">
        <v>46</v>
      </c>
      <c r="B35" s="9">
        <v>25.0</v>
      </c>
      <c r="C35" s="9">
        <v>19.0</v>
      </c>
      <c r="D35" s="9">
        <v>10.0</v>
      </c>
      <c r="E35" s="9">
        <v>15.0</v>
      </c>
      <c r="F35" s="9">
        <v>18.0</v>
      </c>
      <c r="G35" s="9">
        <v>20.0</v>
      </c>
      <c r="H35" s="9">
        <v>20.0</v>
      </c>
      <c r="I35" s="9">
        <v>30.0</v>
      </c>
      <c r="J35" s="9">
        <v>35.0</v>
      </c>
      <c r="K35" s="9">
        <v>35.0</v>
      </c>
      <c r="L35" s="9">
        <v>16.0</v>
      </c>
      <c r="M35" s="9">
        <v>20.0</v>
      </c>
      <c r="N35" s="9">
        <v>360.0</v>
      </c>
      <c r="O35" s="9">
        <v>360.0</v>
      </c>
      <c r="P35" s="9">
        <v>9.0</v>
      </c>
      <c r="Q35" s="9">
        <v>14.0</v>
      </c>
      <c r="R35" s="9">
        <v>14.0</v>
      </c>
      <c r="S35" s="9">
        <v>10.0</v>
      </c>
      <c r="T35" s="9">
        <v>8.0</v>
      </c>
      <c r="U35" s="9">
        <v>8.0</v>
      </c>
      <c r="V35" s="10">
        <f t="shared" si="23"/>
        <v>0.7725</v>
      </c>
      <c r="W35" s="10">
        <f t="shared" si="24"/>
        <v>0.3783333333</v>
      </c>
      <c r="X35" s="10">
        <f t="shared" si="25"/>
        <v>0.1666666667</v>
      </c>
      <c r="Y35" s="10">
        <f t="shared" si="26"/>
        <v>0.5833333333</v>
      </c>
      <c r="Z35" s="10">
        <f t="shared" si="27"/>
        <v>0.3333333333</v>
      </c>
      <c r="AA35" s="3">
        <f t="shared" si="28"/>
        <v>0.7725</v>
      </c>
      <c r="AB35" s="3">
        <f t="shared" si="29"/>
        <v>1.365</v>
      </c>
      <c r="AC35" s="3">
        <f t="shared" si="30"/>
        <v>0.1333333333</v>
      </c>
      <c r="AD35" s="3">
        <f t="shared" si="31"/>
        <v>6</v>
      </c>
      <c r="AE35" s="3">
        <f t="shared" si="32"/>
        <v>0.2333333333</v>
      </c>
      <c r="AF35" s="11">
        <f t="shared" si="33"/>
        <v>3</v>
      </c>
      <c r="AG35" s="11">
        <f t="shared" si="34"/>
        <v>7</v>
      </c>
      <c r="AH35" s="11">
        <f t="shared" si="35"/>
        <v>2</v>
      </c>
      <c r="AI35" s="11">
        <f t="shared" si="36"/>
        <v>8</v>
      </c>
      <c r="AJ35" s="11">
        <f t="shared" si="37"/>
        <v>0.3482972136</v>
      </c>
      <c r="AK35" s="11">
        <f t="shared" si="38"/>
        <v>125.5</v>
      </c>
      <c r="AL35" s="11">
        <f t="shared" si="39"/>
        <v>29.5</v>
      </c>
      <c r="AM35" s="12">
        <f t="shared" si="40"/>
        <v>-1.549654339</v>
      </c>
      <c r="AN35" s="3">
        <f t="shared" si="41"/>
        <v>0.121224503</v>
      </c>
      <c r="AO35" s="3">
        <f t="shared" si="42"/>
        <v>84.5</v>
      </c>
      <c r="AP35" s="3">
        <f t="shared" si="43"/>
        <v>0.295</v>
      </c>
      <c r="AQ35" s="3">
        <f t="shared" si="44"/>
        <v>0.295</v>
      </c>
      <c r="AS35" s="17" t="s">
        <v>49</v>
      </c>
      <c r="AT35" s="18">
        <f>SUM(AT30:AT34)</f>
        <v>20</v>
      </c>
      <c r="AU35" s="18">
        <f>AT35/AT35 * 100</f>
        <v>100</v>
      </c>
      <c r="AV35" s="17">
        <v>2.0</v>
      </c>
    </row>
    <row r="36">
      <c r="A36" s="8" t="s">
        <v>48</v>
      </c>
      <c r="B36" s="9">
        <v>360.0</v>
      </c>
      <c r="C36" s="9">
        <v>360.0</v>
      </c>
      <c r="D36" s="9">
        <v>360.0</v>
      </c>
      <c r="E36" s="9">
        <v>360.0</v>
      </c>
      <c r="F36" s="9">
        <v>360.0</v>
      </c>
      <c r="G36" s="9">
        <v>360.0</v>
      </c>
      <c r="H36" s="9">
        <v>360.0</v>
      </c>
      <c r="I36" s="9">
        <v>360.0</v>
      </c>
      <c r="J36" s="9">
        <v>360.0</v>
      </c>
      <c r="K36" s="9">
        <v>360.0</v>
      </c>
      <c r="L36" s="9">
        <v>360.0</v>
      </c>
      <c r="M36" s="9">
        <v>360.0</v>
      </c>
      <c r="N36" s="9">
        <v>360.0</v>
      </c>
      <c r="O36" s="9">
        <v>360.0</v>
      </c>
      <c r="P36" s="9">
        <v>360.0</v>
      </c>
      <c r="Q36" s="9">
        <v>360.0</v>
      </c>
      <c r="R36" s="9">
        <v>360.0</v>
      </c>
      <c r="S36" s="9">
        <v>360.0</v>
      </c>
      <c r="T36" s="9">
        <v>360.0</v>
      </c>
      <c r="U36" s="9">
        <v>360.0</v>
      </c>
      <c r="V36" s="10">
        <f t="shared" si="23"/>
        <v>0</v>
      </c>
      <c r="W36" s="10">
        <f t="shared" si="24"/>
        <v>6</v>
      </c>
      <c r="X36" s="10">
        <f t="shared" si="25"/>
        <v>6</v>
      </c>
      <c r="Y36" s="10">
        <f t="shared" si="26"/>
        <v>6</v>
      </c>
      <c r="Z36" s="10">
        <f t="shared" si="27"/>
        <v>6</v>
      </c>
      <c r="AA36" s="3">
        <f t="shared" si="28"/>
        <v>0</v>
      </c>
      <c r="AB36" s="3">
        <f t="shared" si="29"/>
        <v>6</v>
      </c>
      <c r="AC36" s="3">
        <f t="shared" si="30"/>
        <v>6</v>
      </c>
      <c r="AD36" s="3">
        <f t="shared" si="31"/>
        <v>6</v>
      </c>
      <c r="AE36" s="3">
        <f t="shared" si="32"/>
        <v>6</v>
      </c>
      <c r="AF36" s="11">
        <f t="shared" si="33"/>
        <v>10</v>
      </c>
      <c r="AG36" s="11">
        <f t="shared" si="34"/>
        <v>0</v>
      </c>
      <c r="AH36" s="11">
        <f t="shared" si="35"/>
        <v>10</v>
      </c>
      <c r="AI36" s="11">
        <f t="shared" si="36"/>
        <v>0</v>
      </c>
      <c r="AJ36" s="11">
        <f t="shared" si="37"/>
        <v>1</v>
      </c>
      <c r="AK36" s="11">
        <f t="shared" si="38"/>
        <v>105</v>
      </c>
      <c r="AL36" s="11">
        <f t="shared" si="39"/>
        <v>50</v>
      </c>
      <c r="AM36" s="12">
        <f t="shared" si="40"/>
        <v>0</v>
      </c>
      <c r="AN36" s="3">
        <f t="shared" si="41"/>
        <v>1</v>
      </c>
      <c r="AO36" s="3">
        <f t="shared" si="42"/>
        <v>105</v>
      </c>
      <c r="AP36" s="3">
        <f t="shared" si="43"/>
        <v>0.5</v>
      </c>
      <c r="AQ36" s="3">
        <f t="shared" si="44"/>
        <v>0.5</v>
      </c>
    </row>
    <row r="37">
      <c r="A37" s="8" t="s">
        <v>50</v>
      </c>
      <c r="B37" s="9">
        <v>15.0</v>
      </c>
      <c r="C37" s="9">
        <v>20.0</v>
      </c>
      <c r="D37" s="9">
        <v>25.0</v>
      </c>
      <c r="E37" s="9">
        <v>30.0</v>
      </c>
      <c r="F37" s="9">
        <v>15.0</v>
      </c>
      <c r="G37" s="9">
        <v>30.0</v>
      </c>
      <c r="H37" s="9">
        <v>25.0</v>
      </c>
      <c r="I37" s="9">
        <v>20.0</v>
      </c>
      <c r="J37" s="9">
        <v>15.0</v>
      </c>
      <c r="K37" s="9">
        <v>15.0</v>
      </c>
      <c r="L37" s="9">
        <v>5.0</v>
      </c>
      <c r="M37" s="9">
        <v>120.0</v>
      </c>
      <c r="N37" s="9">
        <v>7.0</v>
      </c>
      <c r="O37" s="9">
        <v>23.0</v>
      </c>
      <c r="P37" s="9">
        <v>20.0</v>
      </c>
      <c r="Q37" s="9">
        <v>16.0</v>
      </c>
      <c r="R37" s="9">
        <v>16.0</v>
      </c>
      <c r="S37" s="9">
        <v>16.0</v>
      </c>
      <c r="T37" s="9">
        <v>16.0</v>
      </c>
      <c r="U37" s="9">
        <v>16.0</v>
      </c>
      <c r="V37" s="10">
        <f t="shared" si="23"/>
        <v>0.9291666667</v>
      </c>
      <c r="W37" s="10">
        <f t="shared" si="24"/>
        <v>0.35</v>
      </c>
      <c r="X37" s="10">
        <f t="shared" si="25"/>
        <v>0.25</v>
      </c>
      <c r="Y37" s="10">
        <f t="shared" si="26"/>
        <v>0.5</v>
      </c>
      <c r="Z37" s="10">
        <f t="shared" si="27"/>
        <v>0.3333333333</v>
      </c>
      <c r="AA37" s="3">
        <f t="shared" si="28"/>
        <v>0.9291666667</v>
      </c>
      <c r="AB37" s="3">
        <f t="shared" si="29"/>
        <v>0.425</v>
      </c>
      <c r="AC37" s="3">
        <f t="shared" si="30"/>
        <v>0.08333333333</v>
      </c>
      <c r="AD37" s="3">
        <f t="shared" si="31"/>
        <v>2</v>
      </c>
      <c r="AE37" s="3">
        <f t="shared" si="32"/>
        <v>0.2666666667</v>
      </c>
      <c r="AF37" s="11">
        <f t="shared" si="33"/>
        <v>4</v>
      </c>
      <c r="AG37" s="11">
        <f t="shared" si="34"/>
        <v>6</v>
      </c>
      <c r="AH37" s="11">
        <f t="shared" si="35"/>
        <v>0</v>
      </c>
      <c r="AI37" s="11">
        <f t="shared" si="36"/>
        <v>10</v>
      </c>
      <c r="AJ37" s="11">
        <f t="shared" si="37"/>
        <v>0.04334365325</v>
      </c>
      <c r="AK37" s="11">
        <f t="shared" si="38"/>
        <v>114</v>
      </c>
      <c r="AL37" s="11">
        <f t="shared" si="39"/>
        <v>41</v>
      </c>
      <c r="AM37" s="12">
        <f t="shared" si="40"/>
        <v>-0.6803360514</v>
      </c>
      <c r="AN37" s="3">
        <f t="shared" si="41"/>
        <v>0.4962917022</v>
      </c>
      <c r="AO37" s="3">
        <f t="shared" si="42"/>
        <v>96</v>
      </c>
      <c r="AP37" s="3">
        <f t="shared" si="43"/>
        <v>0.41</v>
      </c>
      <c r="AQ37" s="3">
        <f t="shared" si="44"/>
        <v>0.41</v>
      </c>
    </row>
    <row r="38">
      <c r="A38" s="8" t="s">
        <v>51</v>
      </c>
      <c r="B38" s="28">
        <v>2.0</v>
      </c>
      <c r="C38" s="28">
        <v>2.0</v>
      </c>
      <c r="D38" s="28">
        <v>10.0</v>
      </c>
      <c r="E38" s="28">
        <v>5.0</v>
      </c>
      <c r="F38" s="28">
        <v>5.0</v>
      </c>
      <c r="G38" s="28">
        <v>5.0</v>
      </c>
      <c r="H38" s="28">
        <v>6.0</v>
      </c>
      <c r="I38" s="28">
        <v>6.0</v>
      </c>
      <c r="J38" s="28">
        <v>7.0</v>
      </c>
      <c r="K38" s="28">
        <v>3.0</v>
      </c>
      <c r="L38" s="9">
        <v>4.0</v>
      </c>
      <c r="M38" s="9">
        <v>9.0</v>
      </c>
      <c r="N38" s="9">
        <v>30.0</v>
      </c>
      <c r="O38" s="9">
        <v>5.0</v>
      </c>
      <c r="P38" s="9">
        <v>2.0</v>
      </c>
      <c r="Q38" s="9">
        <v>30.0</v>
      </c>
      <c r="R38" s="9">
        <v>5.0</v>
      </c>
      <c r="S38" s="9">
        <v>2.0</v>
      </c>
      <c r="T38" s="9">
        <v>6.0</v>
      </c>
      <c r="U38" s="9">
        <v>6.0</v>
      </c>
      <c r="V38" s="10">
        <f t="shared" si="23"/>
        <v>0.9725</v>
      </c>
      <c r="W38" s="10">
        <f t="shared" si="24"/>
        <v>0.085</v>
      </c>
      <c r="X38" s="10">
        <f t="shared" si="25"/>
        <v>0.03333333333</v>
      </c>
      <c r="Y38" s="10">
        <f t="shared" si="26"/>
        <v>0.1666666667</v>
      </c>
      <c r="Z38" s="10">
        <f t="shared" si="27"/>
        <v>0.08333333333</v>
      </c>
      <c r="AA38" s="3">
        <f t="shared" si="28"/>
        <v>0.9725</v>
      </c>
      <c r="AB38" s="3">
        <f t="shared" si="29"/>
        <v>0.165</v>
      </c>
      <c r="AC38" s="3">
        <f t="shared" si="30"/>
        <v>0.03333333333</v>
      </c>
      <c r="AD38" s="3">
        <f t="shared" si="31"/>
        <v>0.5</v>
      </c>
      <c r="AE38" s="3">
        <f t="shared" si="32"/>
        <v>0.09166666667</v>
      </c>
      <c r="AF38" s="11">
        <f t="shared" si="33"/>
        <v>0</v>
      </c>
      <c r="AG38" s="11">
        <f t="shared" si="34"/>
        <v>10</v>
      </c>
      <c r="AH38" s="11">
        <f t="shared" si="35"/>
        <v>0</v>
      </c>
      <c r="AI38" s="11">
        <f t="shared" si="36"/>
        <v>10</v>
      </c>
      <c r="AJ38" s="11">
        <f t="shared" si="37"/>
        <v>1</v>
      </c>
      <c r="AK38" s="11">
        <f t="shared" si="38"/>
        <v>98</v>
      </c>
      <c r="AL38" s="11">
        <f t="shared" si="39"/>
        <v>43</v>
      </c>
      <c r="AM38" s="12">
        <f t="shared" si="40"/>
        <v>-0.5291502622</v>
      </c>
      <c r="AN38" s="3">
        <f t="shared" si="41"/>
        <v>0.5967012167</v>
      </c>
      <c r="AO38" s="3">
        <f t="shared" si="42"/>
        <v>112</v>
      </c>
      <c r="AP38" s="3">
        <f t="shared" si="43"/>
        <v>0.57</v>
      </c>
      <c r="AQ38" s="3">
        <f t="shared" si="44"/>
        <v>0.57</v>
      </c>
    </row>
    <row r="39">
      <c r="A39" s="8" t="s">
        <v>52</v>
      </c>
      <c r="B39" s="9">
        <v>360.0</v>
      </c>
      <c r="C39" s="9">
        <v>360.0</v>
      </c>
      <c r="D39" s="9">
        <v>360.0</v>
      </c>
      <c r="E39" s="9">
        <v>360.0</v>
      </c>
      <c r="F39" s="9">
        <v>360.0</v>
      </c>
      <c r="G39" s="9">
        <v>360.0</v>
      </c>
      <c r="H39" s="9">
        <v>360.0</v>
      </c>
      <c r="I39" s="9">
        <v>360.0</v>
      </c>
      <c r="J39" s="9">
        <v>360.0</v>
      </c>
      <c r="K39" s="9">
        <v>360.0</v>
      </c>
      <c r="L39" s="21">
        <v>360.0</v>
      </c>
      <c r="M39" s="21">
        <v>360.0</v>
      </c>
      <c r="N39" s="21">
        <v>360.0</v>
      </c>
      <c r="O39" s="21">
        <v>360.0</v>
      </c>
      <c r="P39" s="21">
        <v>360.0</v>
      </c>
      <c r="Q39" s="21">
        <v>360.0</v>
      </c>
      <c r="R39" s="21">
        <v>360.0</v>
      </c>
      <c r="S39" s="21">
        <v>360.0</v>
      </c>
      <c r="T39" s="21">
        <v>360.0</v>
      </c>
      <c r="U39" s="21">
        <v>360.0</v>
      </c>
      <c r="V39" s="10">
        <f t="shared" si="23"/>
        <v>0</v>
      </c>
      <c r="W39" s="10">
        <f t="shared" si="24"/>
        <v>6</v>
      </c>
      <c r="X39" s="10">
        <f t="shared" si="25"/>
        <v>6</v>
      </c>
      <c r="Y39" s="10">
        <f t="shared" si="26"/>
        <v>6</v>
      </c>
      <c r="Z39" s="10">
        <f t="shared" si="27"/>
        <v>6</v>
      </c>
      <c r="AA39" s="3">
        <f t="shared" si="28"/>
        <v>0</v>
      </c>
      <c r="AB39" s="3">
        <f t="shared" si="29"/>
        <v>6</v>
      </c>
      <c r="AC39" s="3">
        <f t="shared" si="30"/>
        <v>6</v>
      </c>
      <c r="AD39" s="3">
        <f t="shared" si="31"/>
        <v>6</v>
      </c>
      <c r="AE39" s="3">
        <f t="shared" si="32"/>
        <v>6</v>
      </c>
      <c r="AF39" s="11">
        <f t="shared" si="33"/>
        <v>10</v>
      </c>
      <c r="AG39" s="11">
        <f t="shared" si="34"/>
        <v>0</v>
      </c>
      <c r="AH39" s="11">
        <f t="shared" si="35"/>
        <v>10</v>
      </c>
      <c r="AI39" s="11">
        <f t="shared" si="36"/>
        <v>0</v>
      </c>
      <c r="AJ39" s="11">
        <f t="shared" si="37"/>
        <v>1</v>
      </c>
      <c r="AK39" s="11">
        <f t="shared" si="38"/>
        <v>105</v>
      </c>
      <c r="AL39" s="11">
        <f t="shared" si="39"/>
        <v>50</v>
      </c>
      <c r="AM39" s="12">
        <f t="shared" si="40"/>
        <v>0</v>
      </c>
      <c r="AN39" s="3">
        <f t="shared" si="41"/>
        <v>1</v>
      </c>
      <c r="AO39" s="3">
        <f t="shared" si="42"/>
        <v>105</v>
      </c>
      <c r="AP39" s="3">
        <f t="shared" si="43"/>
        <v>0.5</v>
      </c>
      <c r="AQ39" s="3">
        <f t="shared" si="44"/>
        <v>0.5</v>
      </c>
    </row>
    <row r="40">
      <c r="A40" s="8" t="s">
        <v>53</v>
      </c>
      <c r="B40" s="22">
        <v>2.0</v>
      </c>
      <c r="C40" s="22">
        <v>2.0</v>
      </c>
      <c r="D40" s="22">
        <v>2.0</v>
      </c>
      <c r="E40" s="22">
        <v>2.0</v>
      </c>
      <c r="F40" s="22">
        <v>2.0</v>
      </c>
      <c r="G40" s="22">
        <v>2.0</v>
      </c>
      <c r="H40" s="22">
        <v>2.0</v>
      </c>
      <c r="I40" s="22">
        <v>2.0</v>
      </c>
      <c r="J40" s="22">
        <v>2.0</v>
      </c>
      <c r="K40" s="22">
        <v>2.0</v>
      </c>
      <c r="L40" s="16">
        <v>2.0</v>
      </c>
      <c r="M40" s="16">
        <v>2.0</v>
      </c>
      <c r="N40" s="16">
        <v>1.0</v>
      </c>
      <c r="O40" s="16">
        <v>2.0</v>
      </c>
      <c r="P40" s="16">
        <v>2.0</v>
      </c>
      <c r="Q40" s="16">
        <v>1.0</v>
      </c>
      <c r="R40" s="16">
        <v>2.0</v>
      </c>
      <c r="S40" s="16">
        <v>2.0</v>
      </c>
      <c r="T40" s="16">
        <v>1.0</v>
      </c>
      <c r="U40" s="16">
        <v>2.0</v>
      </c>
      <c r="V40" s="10">
        <f t="shared" si="23"/>
        <v>0.9952777778</v>
      </c>
      <c r="W40" s="10">
        <f t="shared" si="24"/>
        <v>0.03333333333</v>
      </c>
      <c r="X40" s="10">
        <f t="shared" si="25"/>
        <v>0.03333333333</v>
      </c>
      <c r="Y40" s="10">
        <f t="shared" si="26"/>
        <v>0.03333333333</v>
      </c>
      <c r="Z40" s="10">
        <f t="shared" si="27"/>
        <v>0.03333333333</v>
      </c>
      <c r="AA40" s="3">
        <f t="shared" si="28"/>
        <v>0.9952777778</v>
      </c>
      <c r="AB40" s="3">
        <f t="shared" si="29"/>
        <v>0.02833333333</v>
      </c>
      <c r="AC40" s="3">
        <f t="shared" si="30"/>
        <v>0.01666666667</v>
      </c>
      <c r="AD40" s="3">
        <f t="shared" si="31"/>
        <v>0.03333333333</v>
      </c>
      <c r="AE40" s="3">
        <f t="shared" si="32"/>
        <v>0.03333333333</v>
      </c>
      <c r="AF40" s="11">
        <f t="shared" si="33"/>
        <v>0</v>
      </c>
      <c r="AG40" s="11">
        <f t="shared" si="34"/>
        <v>10</v>
      </c>
      <c r="AH40" s="11">
        <f t="shared" si="35"/>
        <v>0</v>
      </c>
      <c r="AI40" s="11">
        <f t="shared" si="36"/>
        <v>10</v>
      </c>
      <c r="AJ40" s="11">
        <f t="shared" si="37"/>
        <v>1</v>
      </c>
      <c r="AK40" s="11">
        <f t="shared" si="38"/>
        <v>120</v>
      </c>
      <c r="AL40" s="11">
        <f t="shared" si="39"/>
        <v>35</v>
      </c>
      <c r="AM40" s="12">
        <f t="shared" si="40"/>
        <v>-1.133893419</v>
      </c>
      <c r="AN40" s="3">
        <f t="shared" si="41"/>
        <v>0.256839258</v>
      </c>
      <c r="AO40" s="3">
        <f t="shared" si="42"/>
        <v>90</v>
      </c>
      <c r="AP40" s="3">
        <f t="shared" si="43"/>
        <v>0.35</v>
      </c>
      <c r="AQ40" s="3">
        <f t="shared" si="44"/>
        <v>0.35</v>
      </c>
    </row>
    <row r="41">
      <c r="A41" s="8" t="s">
        <v>54</v>
      </c>
      <c r="B41" s="28">
        <v>2.0</v>
      </c>
      <c r="C41" s="28">
        <v>2.0</v>
      </c>
      <c r="D41" s="28">
        <v>2.0</v>
      </c>
      <c r="E41" s="28">
        <v>2.0</v>
      </c>
      <c r="F41" s="28">
        <v>2.0</v>
      </c>
      <c r="G41" s="28">
        <v>2.0</v>
      </c>
      <c r="H41" s="28">
        <v>2.0</v>
      </c>
      <c r="I41" s="28">
        <v>2.0</v>
      </c>
      <c r="J41" s="28">
        <v>2.0</v>
      </c>
      <c r="K41" s="28">
        <v>2.0</v>
      </c>
      <c r="L41" s="28">
        <v>2.0</v>
      </c>
      <c r="M41" s="28">
        <v>2.0</v>
      </c>
      <c r="N41" s="28">
        <v>5.0</v>
      </c>
      <c r="O41" s="28">
        <v>4.0</v>
      </c>
      <c r="P41" s="28">
        <v>6.0</v>
      </c>
      <c r="Q41" s="28">
        <v>2.0</v>
      </c>
      <c r="R41" s="28">
        <v>2.0</v>
      </c>
      <c r="S41" s="28">
        <v>7.0</v>
      </c>
      <c r="T41" s="28">
        <v>2.0</v>
      </c>
      <c r="U41" s="28">
        <v>2.0</v>
      </c>
      <c r="V41" s="10">
        <f t="shared" si="23"/>
        <v>0.9905555556</v>
      </c>
      <c r="W41" s="10">
        <f t="shared" si="24"/>
        <v>0.03333333333</v>
      </c>
      <c r="X41" s="10">
        <f t="shared" si="25"/>
        <v>0.03333333333</v>
      </c>
      <c r="Y41" s="10">
        <f t="shared" si="26"/>
        <v>0.03333333333</v>
      </c>
      <c r="Z41" s="10">
        <f t="shared" si="27"/>
        <v>0.03333333333</v>
      </c>
      <c r="AA41" s="3">
        <f t="shared" si="28"/>
        <v>0.9905555556</v>
      </c>
      <c r="AB41" s="3">
        <f t="shared" si="29"/>
        <v>0.05666666667</v>
      </c>
      <c r="AC41" s="3">
        <f t="shared" si="30"/>
        <v>0.03333333333</v>
      </c>
      <c r="AD41" s="3">
        <f t="shared" si="31"/>
        <v>0.1166666667</v>
      </c>
      <c r="AE41" s="3">
        <f t="shared" si="32"/>
        <v>0.03333333333</v>
      </c>
      <c r="AF41" s="11">
        <f t="shared" si="33"/>
        <v>0</v>
      </c>
      <c r="AG41" s="11">
        <f t="shared" si="34"/>
        <v>10</v>
      </c>
      <c r="AH41" s="11">
        <f t="shared" si="35"/>
        <v>0</v>
      </c>
      <c r="AI41" s="11">
        <f t="shared" si="36"/>
        <v>10</v>
      </c>
      <c r="AJ41" s="11">
        <f t="shared" si="37"/>
        <v>1</v>
      </c>
      <c r="AK41" s="11">
        <f t="shared" si="38"/>
        <v>85</v>
      </c>
      <c r="AL41" s="11">
        <f t="shared" si="39"/>
        <v>30</v>
      </c>
      <c r="AM41" s="12">
        <f t="shared" si="40"/>
        <v>-1.511857892</v>
      </c>
      <c r="AN41" s="3">
        <f t="shared" si="41"/>
        <v>0.1305700181</v>
      </c>
      <c r="AO41" s="3">
        <f t="shared" si="42"/>
        <v>125</v>
      </c>
      <c r="AP41" s="3">
        <f t="shared" si="43"/>
        <v>0.7</v>
      </c>
      <c r="AQ41" s="3">
        <f t="shared" si="44"/>
        <v>0.7</v>
      </c>
    </row>
    <row r="42">
      <c r="A42" s="8" t="s">
        <v>55</v>
      </c>
      <c r="B42" s="28">
        <v>70.0</v>
      </c>
      <c r="C42" s="28">
        <v>90.0</v>
      </c>
      <c r="D42" s="28">
        <v>80.0</v>
      </c>
      <c r="E42" s="28">
        <v>70.0</v>
      </c>
      <c r="F42" s="28">
        <v>70.0</v>
      </c>
      <c r="G42" s="28">
        <v>80.0</v>
      </c>
      <c r="H42" s="28">
        <v>90.0</v>
      </c>
      <c r="I42" s="28">
        <v>80.0</v>
      </c>
      <c r="J42" s="28">
        <v>80.0</v>
      </c>
      <c r="K42" s="28">
        <v>80.0</v>
      </c>
      <c r="L42" s="16">
        <v>41.0</v>
      </c>
      <c r="M42" s="16">
        <v>58.0</v>
      </c>
      <c r="N42" s="16">
        <v>16.0</v>
      </c>
      <c r="O42" s="16">
        <v>29.0</v>
      </c>
      <c r="P42" s="16">
        <v>40.0</v>
      </c>
      <c r="Q42" s="16">
        <v>30.0</v>
      </c>
      <c r="R42" s="9">
        <v>360.0</v>
      </c>
      <c r="S42" s="9">
        <v>360.0</v>
      </c>
      <c r="T42" s="9">
        <v>360.0</v>
      </c>
      <c r="U42" s="16">
        <v>57.0</v>
      </c>
      <c r="V42" s="10">
        <f t="shared" si="23"/>
        <v>0.6247222222</v>
      </c>
      <c r="W42" s="10">
        <f t="shared" si="24"/>
        <v>1.316666667</v>
      </c>
      <c r="X42" s="10">
        <f t="shared" si="25"/>
        <v>1.166666667</v>
      </c>
      <c r="Y42" s="10">
        <f t="shared" si="26"/>
        <v>1.5</v>
      </c>
      <c r="Z42" s="10">
        <f t="shared" si="27"/>
        <v>1.333333333</v>
      </c>
      <c r="AA42" s="3">
        <f t="shared" si="28"/>
        <v>0.6247222222</v>
      </c>
      <c r="AB42" s="3">
        <f t="shared" si="29"/>
        <v>2.251666667</v>
      </c>
      <c r="AC42" s="3">
        <f t="shared" si="30"/>
        <v>0.2666666667</v>
      </c>
      <c r="AD42" s="3">
        <f t="shared" si="31"/>
        <v>6</v>
      </c>
      <c r="AE42" s="3">
        <f t="shared" si="32"/>
        <v>0.8166666667</v>
      </c>
      <c r="AF42" s="11">
        <f t="shared" si="33"/>
        <v>2</v>
      </c>
      <c r="AG42" s="11">
        <f t="shared" si="34"/>
        <v>8</v>
      </c>
      <c r="AH42" s="11">
        <f t="shared" si="35"/>
        <v>3</v>
      </c>
      <c r="AI42" s="11">
        <f t="shared" si="36"/>
        <v>7</v>
      </c>
      <c r="AJ42" s="11">
        <f t="shared" si="37"/>
        <v>0.3482972136</v>
      </c>
      <c r="AK42" s="11">
        <f t="shared" si="38"/>
        <v>125</v>
      </c>
      <c r="AL42" s="11">
        <f t="shared" si="39"/>
        <v>30</v>
      </c>
      <c r="AM42" s="12">
        <f t="shared" si="40"/>
        <v>-1.511857892</v>
      </c>
      <c r="AN42" s="3">
        <f t="shared" si="41"/>
        <v>0.1305700181</v>
      </c>
      <c r="AO42" s="3">
        <f t="shared" si="42"/>
        <v>85</v>
      </c>
      <c r="AP42" s="3">
        <f t="shared" si="43"/>
        <v>0.3</v>
      </c>
      <c r="AQ42" s="3">
        <f t="shared" si="44"/>
        <v>0.3</v>
      </c>
    </row>
    <row r="43">
      <c r="A43" s="8" t="s">
        <v>56</v>
      </c>
      <c r="B43" s="9">
        <v>360.0</v>
      </c>
      <c r="C43" s="9">
        <v>360.0</v>
      </c>
      <c r="D43" s="9">
        <v>360.0</v>
      </c>
      <c r="E43" s="9">
        <v>360.0</v>
      </c>
      <c r="F43" s="9">
        <v>360.0</v>
      </c>
      <c r="G43" s="9">
        <v>360.0</v>
      </c>
      <c r="H43" s="9">
        <v>360.0</v>
      </c>
      <c r="I43" s="9">
        <v>360.0</v>
      </c>
      <c r="J43" s="9">
        <v>360.0</v>
      </c>
      <c r="K43" s="9">
        <v>360.0</v>
      </c>
      <c r="L43" s="9">
        <v>360.0</v>
      </c>
      <c r="M43" s="9">
        <v>360.0</v>
      </c>
      <c r="N43" s="9">
        <v>360.0</v>
      </c>
      <c r="O43" s="9">
        <v>360.0</v>
      </c>
      <c r="P43" s="9">
        <v>360.0</v>
      </c>
      <c r="Q43" s="9">
        <v>360.0</v>
      </c>
      <c r="R43" s="9">
        <v>360.0</v>
      </c>
      <c r="S43" s="9">
        <v>360.0</v>
      </c>
      <c r="T43" s="9">
        <v>360.0</v>
      </c>
      <c r="U43" s="9">
        <v>360.0</v>
      </c>
      <c r="V43" s="10">
        <f t="shared" si="23"/>
        <v>0</v>
      </c>
      <c r="W43" s="10">
        <f t="shared" si="24"/>
        <v>6</v>
      </c>
      <c r="X43" s="10">
        <f t="shared" si="25"/>
        <v>6</v>
      </c>
      <c r="Y43" s="10">
        <f t="shared" si="26"/>
        <v>6</v>
      </c>
      <c r="Z43" s="10">
        <f t="shared" si="27"/>
        <v>6</v>
      </c>
      <c r="AA43" s="3">
        <f t="shared" si="28"/>
        <v>0</v>
      </c>
      <c r="AB43" s="3">
        <f t="shared" si="29"/>
        <v>6</v>
      </c>
      <c r="AC43" s="3">
        <f t="shared" si="30"/>
        <v>6</v>
      </c>
      <c r="AD43" s="3">
        <f t="shared" si="31"/>
        <v>6</v>
      </c>
      <c r="AE43" s="3">
        <f t="shared" si="32"/>
        <v>6</v>
      </c>
      <c r="AF43" s="11">
        <f t="shared" si="33"/>
        <v>10</v>
      </c>
      <c r="AG43" s="11">
        <f t="shared" si="34"/>
        <v>0</v>
      </c>
      <c r="AH43" s="11">
        <f t="shared" si="35"/>
        <v>10</v>
      </c>
      <c r="AI43" s="11">
        <f t="shared" si="36"/>
        <v>0</v>
      </c>
      <c r="AJ43" s="11">
        <f t="shared" si="37"/>
        <v>1</v>
      </c>
      <c r="AK43" s="11">
        <f t="shared" si="38"/>
        <v>105</v>
      </c>
      <c r="AL43" s="11">
        <f t="shared" si="39"/>
        <v>50</v>
      </c>
      <c r="AM43" s="12">
        <f t="shared" si="40"/>
        <v>0</v>
      </c>
      <c r="AN43" s="3">
        <f t="shared" si="41"/>
        <v>1</v>
      </c>
      <c r="AO43" s="3">
        <f t="shared" si="42"/>
        <v>105</v>
      </c>
      <c r="AP43" s="3">
        <f t="shared" si="43"/>
        <v>0.5</v>
      </c>
      <c r="AQ43" s="3">
        <f t="shared" si="44"/>
        <v>0.5</v>
      </c>
    </row>
    <row r="44">
      <c r="A44" s="8" t="s">
        <v>57</v>
      </c>
      <c r="B44" s="9">
        <v>260.0</v>
      </c>
      <c r="C44" s="9">
        <v>360.0</v>
      </c>
      <c r="D44" s="9">
        <v>360.0</v>
      </c>
      <c r="E44" s="9">
        <v>360.0</v>
      </c>
      <c r="F44" s="9">
        <v>360.0</v>
      </c>
      <c r="G44" s="9">
        <v>260.0</v>
      </c>
      <c r="H44" s="9">
        <v>360.0</v>
      </c>
      <c r="I44" s="9">
        <v>360.0</v>
      </c>
      <c r="J44" s="9">
        <v>360.0</v>
      </c>
      <c r="K44" s="9">
        <v>360.0</v>
      </c>
      <c r="L44" s="9">
        <v>360.0</v>
      </c>
      <c r="M44" s="9">
        <v>360.0</v>
      </c>
      <c r="N44" s="9">
        <v>360.0</v>
      </c>
      <c r="O44" s="9">
        <v>360.0</v>
      </c>
      <c r="P44" s="9">
        <v>360.0</v>
      </c>
      <c r="Q44" s="9">
        <v>360.0</v>
      </c>
      <c r="R44" s="9">
        <v>360.0</v>
      </c>
      <c r="S44" s="9">
        <v>360.0</v>
      </c>
      <c r="T44" s="9">
        <v>360.0</v>
      </c>
      <c r="U44" s="9">
        <v>360.0</v>
      </c>
      <c r="V44" s="10">
        <f t="shared" si="23"/>
        <v>0</v>
      </c>
      <c r="W44" s="10">
        <f t="shared" si="24"/>
        <v>5.666666667</v>
      </c>
      <c r="X44" s="10">
        <f t="shared" si="25"/>
        <v>4.333333333</v>
      </c>
      <c r="Y44" s="10">
        <f t="shared" si="26"/>
        <v>6</v>
      </c>
      <c r="Z44" s="10">
        <f t="shared" si="27"/>
        <v>6</v>
      </c>
      <c r="AA44" s="3">
        <f t="shared" si="28"/>
        <v>0</v>
      </c>
      <c r="AB44" s="3">
        <f t="shared" si="29"/>
        <v>6</v>
      </c>
      <c r="AC44" s="3">
        <f t="shared" si="30"/>
        <v>6</v>
      </c>
      <c r="AD44" s="3">
        <f t="shared" si="31"/>
        <v>6</v>
      </c>
      <c r="AE44" s="3">
        <f t="shared" si="32"/>
        <v>6</v>
      </c>
      <c r="AF44" s="11">
        <f t="shared" si="33"/>
        <v>10</v>
      </c>
      <c r="AG44" s="11">
        <f t="shared" si="34"/>
        <v>0</v>
      </c>
      <c r="AH44" s="11">
        <f t="shared" si="35"/>
        <v>10</v>
      </c>
      <c r="AI44" s="11">
        <f t="shared" si="36"/>
        <v>0</v>
      </c>
      <c r="AJ44" s="11">
        <f t="shared" si="37"/>
        <v>1</v>
      </c>
      <c r="AK44" s="11">
        <f t="shared" si="38"/>
        <v>95</v>
      </c>
      <c r="AL44" s="11">
        <f t="shared" si="39"/>
        <v>40</v>
      </c>
      <c r="AM44" s="12">
        <f t="shared" si="40"/>
        <v>-0.755928946</v>
      </c>
      <c r="AN44" s="3">
        <f t="shared" si="41"/>
        <v>0.449691798</v>
      </c>
      <c r="AO44" s="3">
        <f t="shared" si="42"/>
        <v>115</v>
      </c>
      <c r="AP44" s="3">
        <f t="shared" si="43"/>
        <v>0.6</v>
      </c>
      <c r="AQ44" s="3">
        <f t="shared" si="44"/>
        <v>0.6</v>
      </c>
    </row>
    <row r="45">
      <c r="A45" s="8" t="s">
        <v>58</v>
      </c>
      <c r="B45" s="9">
        <v>360.0</v>
      </c>
      <c r="C45" s="9">
        <v>360.0</v>
      </c>
      <c r="D45" s="9">
        <v>360.0</v>
      </c>
      <c r="E45" s="9">
        <v>360.0</v>
      </c>
      <c r="F45" s="9">
        <v>360.0</v>
      </c>
      <c r="G45" s="9">
        <v>360.0</v>
      </c>
      <c r="H45" s="9">
        <v>360.0</v>
      </c>
      <c r="I45" s="9">
        <v>360.0</v>
      </c>
      <c r="J45" s="9">
        <v>360.0</v>
      </c>
      <c r="K45" s="9">
        <v>360.0</v>
      </c>
      <c r="L45" s="9">
        <v>360.0</v>
      </c>
      <c r="M45" s="9">
        <v>360.0</v>
      </c>
      <c r="N45" s="9">
        <v>360.0</v>
      </c>
      <c r="O45" s="9">
        <v>360.0</v>
      </c>
      <c r="P45" s="9">
        <v>360.0</v>
      </c>
      <c r="Q45" s="9">
        <v>360.0</v>
      </c>
      <c r="R45" s="9">
        <v>360.0</v>
      </c>
      <c r="S45" s="9">
        <v>360.0</v>
      </c>
      <c r="T45" s="9">
        <v>360.0</v>
      </c>
      <c r="U45" s="9">
        <v>360.0</v>
      </c>
      <c r="V45" s="10">
        <f t="shared" si="23"/>
        <v>0</v>
      </c>
      <c r="W45" s="10">
        <f t="shared" si="24"/>
        <v>6</v>
      </c>
      <c r="X45" s="10">
        <f t="shared" si="25"/>
        <v>6</v>
      </c>
      <c r="Y45" s="10">
        <f t="shared" si="26"/>
        <v>6</v>
      </c>
      <c r="Z45" s="10">
        <f t="shared" si="27"/>
        <v>6</v>
      </c>
      <c r="AA45" s="3">
        <f t="shared" si="28"/>
        <v>0</v>
      </c>
      <c r="AB45" s="3">
        <f t="shared" si="29"/>
        <v>6</v>
      </c>
      <c r="AC45" s="3">
        <f t="shared" si="30"/>
        <v>6</v>
      </c>
      <c r="AD45" s="3">
        <f t="shared" si="31"/>
        <v>6</v>
      </c>
      <c r="AE45" s="3">
        <f t="shared" si="32"/>
        <v>6</v>
      </c>
      <c r="AF45" s="11">
        <f t="shared" si="33"/>
        <v>10</v>
      </c>
      <c r="AG45" s="11">
        <f t="shared" si="34"/>
        <v>0</v>
      </c>
      <c r="AH45" s="11">
        <f t="shared" si="35"/>
        <v>10</v>
      </c>
      <c r="AI45" s="11">
        <f t="shared" si="36"/>
        <v>0</v>
      </c>
      <c r="AJ45" s="11">
        <f t="shared" si="37"/>
        <v>1</v>
      </c>
      <c r="AK45" s="11">
        <f t="shared" si="38"/>
        <v>105</v>
      </c>
      <c r="AL45" s="11">
        <f t="shared" si="39"/>
        <v>50</v>
      </c>
      <c r="AM45" s="12">
        <f t="shared" si="40"/>
        <v>0</v>
      </c>
      <c r="AN45" s="3">
        <f t="shared" si="41"/>
        <v>1</v>
      </c>
      <c r="AO45" s="3">
        <f t="shared" si="42"/>
        <v>105</v>
      </c>
      <c r="AP45" s="3">
        <f t="shared" si="43"/>
        <v>0.5</v>
      </c>
      <c r="AQ45" s="3">
        <f t="shared" si="44"/>
        <v>0.5</v>
      </c>
    </row>
    <row r="46">
      <c r="A46" s="8" t="s">
        <v>59</v>
      </c>
      <c r="B46" s="9">
        <v>360.0</v>
      </c>
      <c r="C46" s="9">
        <v>360.0</v>
      </c>
      <c r="D46" s="9">
        <v>360.0</v>
      </c>
      <c r="E46" s="9">
        <v>360.0</v>
      </c>
      <c r="F46" s="9">
        <v>360.0</v>
      </c>
      <c r="G46" s="9">
        <v>360.0</v>
      </c>
      <c r="H46" s="9">
        <v>360.0</v>
      </c>
      <c r="I46" s="9">
        <v>360.0</v>
      </c>
      <c r="J46" s="9">
        <v>360.0</v>
      </c>
      <c r="K46" s="9">
        <v>360.0</v>
      </c>
      <c r="L46" s="9">
        <v>360.0</v>
      </c>
      <c r="M46" s="9">
        <v>360.0</v>
      </c>
      <c r="N46" s="9">
        <v>360.0</v>
      </c>
      <c r="O46" s="9">
        <v>360.0</v>
      </c>
      <c r="P46" s="9">
        <v>360.0</v>
      </c>
      <c r="Q46" s="9">
        <v>360.0</v>
      </c>
      <c r="R46" s="9">
        <v>360.0</v>
      </c>
      <c r="S46" s="9">
        <v>360.0</v>
      </c>
      <c r="T46" s="9">
        <v>360.0</v>
      </c>
      <c r="U46" s="9">
        <v>360.0</v>
      </c>
      <c r="V46" s="10">
        <f t="shared" si="23"/>
        <v>0</v>
      </c>
      <c r="W46" s="10">
        <f t="shared" si="24"/>
        <v>6</v>
      </c>
      <c r="X46" s="10">
        <f t="shared" si="25"/>
        <v>6</v>
      </c>
      <c r="Y46" s="10">
        <f t="shared" si="26"/>
        <v>6</v>
      </c>
      <c r="Z46" s="10">
        <f t="shared" si="27"/>
        <v>6</v>
      </c>
      <c r="AA46" s="3">
        <f t="shared" si="28"/>
        <v>0</v>
      </c>
      <c r="AB46" s="3">
        <f t="shared" si="29"/>
        <v>6</v>
      </c>
      <c r="AC46" s="3">
        <f t="shared" si="30"/>
        <v>6</v>
      </c>
      <c r="AD46" s="3">
        <f t="shared" si="31"/>
        <v>6</v>
      </c>
      <c r="AE46" s="3">
        <f t="shared" si="32"/>
        <v>6</v>
      </c>
      <c r="AF46" s="11">
        <f t="shared" si="33"/>
        <v>10</v>
      </c>
      <c r="AG46" s="11">
        <f t="shared" si="34"/>
        <v>0</v>
      </c>
      <c r="AH46" s="11">
        <f t="shared" si="35"/>
        <v>10</v>
      </c>
      <c r="AI46" s="11">
        <f t="shared" si="36"/>
        <v>0</v>
      </c>
      <c r="AJ46" s="11">
        <f t="shared" si="37"/>
        <v>1</v>
      </c>
      <c r="AK46" s="11">
        <f t="shared" si="38"/>
        <v>105</v>
      </c>
      <c r="AL46" s="11">
        <f t="shared" si="39"/>
        <v>50</v>
      </c>
      <c r="AM46" s="12">
        <f t="shared" si="40"/>
        <v>0</v>
      </c>
      <c r="AN46" s="3">
        <f t="shared" si="41"/>
        <v>1</v>
      </c>
      <c r="AO46" s="3">
        <f t="shared" si="42"/>
        <v>105</v>
      </c>
      <c r="AP46" s="3">
        <f t="shared" si="43"/>
        <v>0.5</v>
      </c>
      <c r="AQ46" s="3">
        <f t="shared" si="44"/>
        <v>0.5</v>
      </c>
    </row>
    <row r="47">
      <c r="A47" s="8" t="s">
        <v>60</v>
      </c>
      <c r="B47" s="9">
        <v>360.0</v>
      </c>
      <c r="C47" s="9">
        <v>360.0</v>
      </c>
      <c r="D47" s="9">
        <v>360.0</v>
      </c>
      <c r="E47" s="9">
        <v>360.0</v>
      </c>
      <c r="F47" s="9">
        <v>360.0</v>
      </c>
      <c r="G47" s="9">
        <v>360.0</v>
      </c>
      <c r="H47" s="9">
        <v>360.0</v>
      </c>
      <c r="I47" s="9">
        <v>360.0</v>
      </c>
      <c r="J47" s="9">
        <v>360.0</v>
      </c>
      <c r="K47" s="9">
        <v>360.0</v>
      </c>
      <c r="L47" s="9">
        <v>360.0</v>
      </c>
      <c r="M47" s="9">
        <v>360.0</v>
      </c>
      <c r="N47" s="9">
        <v>360.0</v>
      </c>
      <c r="O47" s="9">
        <v>360.0</v>
      </c>
      <c r="P47" s="9">
        <v>360.0</v>
      </c>
      <c r="Q47" s="9">
        <v>360.0</v>
      </c>
      <c r="R47" s="9">
        <v>360.0</v>
      </c>
      <c r="S47" s="9">
        <v>360.0</v>
      </c>
      <c r="T47" s="9">
        <v>360.0</v>
      </c>
      <c r="U47" s="9">
        <v>360.0</v>
      </c>
      <c r="V47" s="10">
        <f t="shared" si="23"/>
        <v>0</v>
      </c>
      <c r="W47" s="10">
        <f t="shared" si="24"/>
        <v>6</v>
      </c>
      <c r="X47" s="10">
        <f t="shared" si="25"/>
        <v>6</v>
      </c>
      <c r="Y47" s="10">
        <f t="shared" si="26"/>
        <v>6</v>
      </c>
      <c r="Z47" s="10">
        <f t="shared" si="27"/>
        <v>6</v>
      </c>
      <c r="AA47" s="3">
        <f t="shared" si="28"/>
        <v>0</v>
      </c>
      <c r="AB47" s="3">
        <f t="shared" si="29"/>
        <v>6</v>
      </c>
      <c r="AC47" s="3">
        <f t="shared" si="30"/>
        <v>6</v>
      </c>
      <c r="AD47" s="3">
        <f t="shared" si="31"/>
        <v>6</v>
      </c>
      <c r="AE47" s="3">
        <f t="shared" si="32"/>
        <v>6</v>
      </c>
      <c r="AF47" s="11">
        <f t="shared" si="33"/>
        <v>10</v>
      </c>
      <c r="AG47" s="11">
        <f t="shared" si="34"/>
        <v>0</v>
      </c>
      <c r="AH47" s="11">
        <f t="shared" si="35"/>
        <v>10</v>
      </c>
      <c r="AI47" s="11">
        <f t="shared" si="36"/>
        <v>0</v>
      </c>
      <c r="AJ47" s="11">
        <f t="shared" si="37"/>
        <v>1</v>
      </c>
      <c r="AK47" s="11">
        <f t="shared" si="38"/>
        <v>105</v>
      </c>
      <c r="AL47" s="11">
        <f t="shared" si="39"/>
        <v>50</v>
      </c>
      <c r="AM47" s="12">
        <f t="shared" si="40"/>
        <v>0</v>
      </c>
      <c r="AN47" s="3">
        <f t="shared" si="41"/>
        <v>1</v>
      </c>
      <c r="AO47" s="3">
        <f t="shared" si="42"/>
        <v>105</v>
      </c>
      <c r="AP47" s="3">
        <f t="shared" si="43"/>
        <v>0.5</v>
      </c>
      <c r="AQ47" s="3">
        <f t="shared" si="44"/>
        <v>0.5</v>
      </c>
    </row>
    <row r="48">
      <c r="A48" s="8" t="s">
        <v>61</v>
      </c>
      <c r="B48" s="9">
        <v>85.0</v>
      </c>
      <c r="C48" s="9">
        <v>85.0</v>
      </c>
      <c r="D48" s="9">
        <v>85.0</v>
      </c>
      <c r="E48" s="9">
        <v>85.0</v>
      </c>
      <c r="F48" s="9">
        <v>85.0</v>
      </c>
      <c r="G48" s="9">
        <v>85.0</v>
      </c>
      <c r="H48" s="9">
        <v>85.0</v>
      </c>
      <c r="I48" s="9">
        <v>85.0</v>
      </c>
      <c r="J48" s="9">
        <v>85.0</v>
      </c>
      <c r="K48" s="9">
        <v>85.0</v>
      </c>
      <c r="L48" s="9">
        <v>5.0</v>
      </c>
      <c r="M48" s="9">
        <v>5.0</v>
      </c>
      <c r="N48" s="9">
        <v>5.0</v>
      </c>
      <c r="O48" s="9">
        <v>5.0</v>
      </c>
      <c r="P48" s="9">
        <v>360.0</v>
      </c>
      <c r="Q48" s="9">
        <v>360.0</v>
      </c>
      <c r="R48" s="9">
        <v>360.0</v>
      </c>
      <c r="S48" s="9">
        <v>360.0</v>
      </c>
      <c r="T48" s="9">
        <v>360.0</v>
      </c>
      <c r="U48" s="9">
        <v>360.0</v>
      </c>
      <c r="V48" s="10">
        <f t="shared" si="23"/>
        <v>0.3944444444</v>
      </c>
      <c r="W48" s="10">
        <f t="shared" si="24"/>
        <v>1.416666667</v>
      </c>
      <c r="X48" s="10">
        <f t="shared" si="25"/>
        <v>1.416666667</v>
      </c>
      <c r="Y48" s="10">
        <f t="shared" si="26"/>
        <v>1.416666667</v>
      </c>
      <c r="Z48" s="10">
        <f t="shared" si="27"/>
        <v>1.416666667</v>
      </c>
      <c r="AA48" s="3">
        <f t="shared" si="28"/>
        <v>0.3944444444</v>
      </c>
      <c r="AB48" s="3">
        <f t="shared" si="29"/>
        <v>3.633333333</v>
      </c>
      <c r="AC48" s="3">
        <f t="shared" si="30"/>
        <v>0.08333333333</v>
      </c>
      <c r="AD48" s="3">
        <f t="shared" si="31"/>
        <v>6</v>
      </c>
      <c r="AE48" s="3">
        <f t="shared" si="32"/>
        <v>6</v>
      </c>
      <c r="AF48" s="11">
        <f t="shared" si="33"/>
        <v>2</v>
      </c>
      <c r="AG48" s="11">
        <f t="shared" si="34"/>
        <v>8</v>
      </c>
      <c r="AH48" s="11">
        <f t="shared" si="35"/>
        <v>6</v>
      </c>
      <c r="AI48" s="11">
        <f t="shared" si="36"/>
        <v>4</v>
      </c>
      <c r="AJ48" s="11">
        <f t="shared" si="37"/>
        <v>0.0750178614</v>
      </c>
      <c r="AK48" s="11">
        <f t="shared" si="38"/>
        <v>95</v>
      </c>
      <c r="AL48" s="11">
        <f t="shared" si="39"/>
        <v>40</v>
      </c>
      <c r="AM48" s="12">
        <f t="shared" si="40"/>
        <v>-0.755928946</v>
      </c>
      <c r="AN48" s="3">
        <f t="shared" si="41"/>
        <v>0.449691798</v>
      </c>
      <c r="AO48" s="3">
        <f t="shared" si="42"/>
        <v>115</v>
      </c>
      <c r="AP48" s="3">
        <f t="shared" si="43"/>
        <v>0.6</v>
      </c>
      <c r="AQ48" s="3">
        <f t="shared" si="44"/>
        <v>0.6</v>
      </c>
    </row>
    <row r="49">
      <c r="A49" s="8"/>
      <c r="B49" s="8"/>
      <c r="C49" s="8"/>
      <c r="D49" s="8"/>
      <c r="E49" s="8"/>
      <c r="F49" s="8"/>
      <c r="G49" s="8"/>
      <c r="H49" s="8"/>
      <c r="I49" s="8"/>
      <c r="J49" s="34"/>
      <c r="K49" s="34"/>
      <c r="L49" s="8"/>
      <c r="M49" s="8"/>
      <c r="N49" s="8"/>
      <c r="O49" s="8"/>
      <c r="P49" s="8"/>
      <c r="Q49" s="8"/>
      <c r="R49" s="8"/>
      <c r="S49" s="8"/>
      <c r="T49" s="8"/>
      <c r="U49" s="8"/>
      <c r="V49" s="10"/>
      <c r="W49" s="10"/>
      <c r="X49" s="10"/>
      <c r="Y49" s="10"/>
      <c r="Z49" s="10"/>
      <c r="AA49" s="3"/>
      <c r="AB49" s="3"/>
      <c r="AC49" s="3"/>
      <c r="AD49" s="3"/>
      <c r="AE49" s="3"/>
      <c r="AF49" s="11"/>
      <c r="AG49" s="11"/>
      <c r="AH49" s="11"/>
      <c r="AI49" s="11"/>
      <c r="AJ49" s="11"/>
      <c r="AK49" s="11"/>
      <c r="AL49" s="11"/>
      <c r="AM49" s="12"/>
      <c r="AN49" s="3"/>
      <c r="AO49" s="3"/>
      <c r="AP49" s="3"/>
      <c r="AQ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10"/>
      <c r="W50" s="10"/>
      <c r="X50" s="10"/>
      <c r="Y50" s="10"/>
      <c r="Z50" s="10"/>
      <c r="AA50" s="3"/>
      <c r="AB50" s="3"/>
      <c r="AC50" s="3"/>
      <c r="AD50" s="3"/>
      <c r="AE50" s="3"/>
      <c r="AF50" s="11"/>
      <c r="AG50" s="11"/>
      <c r="AH50" s="11"/>
      <c r="AI50" s="11"/>
      <c r="AJ50" s="11"/>
      <c r="AK50" s="11"/>
      <c r="AL50" s="11"/>
      <c r="AM50" s="12"/>
      <c r="AN50" s="3"/>
      <c r="AO50" s="3"/>
      <c r="AP50" s="3"/>
      <c r="AQ50" s="3"/>
    </row>
    <row r="51">
      <c r="V51" s="10"/>
      <c r="W51" s="10"/>
      <c r="X51" s="10"/>
      <c r="Y51" s="10"/>
      <c r="Z51" s="10"/>
      <c r="AA51" s="3"/>
      <c r="AB51" s="3"/>
      <c r="AC51" s="3"/>
      <c r="AD51" s="3"/>
      <c r="AE51" s="3"/>
      <c r="AF51" s="11"/>
      <c r="AG51" s="11"/>
      <c r="AH51" s="11"/>
      <c r="AI51" s="11"/>
      <c r="AJ51" s="11"/>
      <c r="AK51" s="11"/>
      <c r="AL51" s="11"/>
      <c r="AM51" s="12"/>
      <c r="AN51" s="3"/>
      <c r="AO51" s="3"/>
      <c r="AP51" s="3"/>
      <c r="AQ51" s="3"/>
    </row>
  </sheetData>
  <mergeCells count="12">
    <mergeCell ref="B27:K27"/>
    <mergeCell ref="L27:U27"/>
    <mergeCell ref="V27:Z27"/>
    <mergeCell ref="AF27:AJ27"/>
    <mergeCell ref="AS28:AV28"/>
    <mergeCell ref="B1:K1"/>
    <mergeCell ref="L1:U1"/>
    <mergeCell ref="V1:Z1"/>
    <mergeCell ref="AA1:AE1"/>
    <mergeCell ref="AF1:AJ1"/>
    <mergeCell ref="AS3:AV3"/>
    <mergeCell ref="AS12:AV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4.88"/>
    <col customWidth="1" min="32" max="39" width="11.38"/>
    <col customWidth="1" min="43" max="43" width="16.38"/>
    <col customWidth="1" min="46" max="46" width="16.63"/>
  </cols>
  <sheetData>
    <row r="1" ht="15.0" customHeight="1">
      <c r="A1" s="1"/>
      <c r="B1" s="1" t="s">
        <v>0</v>
      </c>
      <c r="L1" s="1" t="s">
        <v>1</v>
      </c>
      <c r="V1" s="1" t="s">
        <v>2</v>
      </c>
      <c r="AA1" s="2" t="s">
        <v>1</v>
      </c>
      <c r="AF1" s="2" t="s">
        <v>3</v>
      </c>
      <c r="AK1" s="2"/>
      <c r="AL1" s="2"/>
      <c r="AM1" s="2"/>
      <c r="AN1" s="2"/>
      <c r="AO1" s="2"/>
      <c r="AP1" s="2"/>
      <c r="AQ1" s="2"/>
      <c r="AR1" s="3"/>
      <c r="AS1" s="3"/>
      <c r="AT1" s="3"/>
      <c r="AU1" s="3"/>
      <c r="AV1" s="3"/>
    </row>
    <row r="2" ht="39.0" customHeight="1">
      <c r="A2" s="4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15</v>
      </c>
      <c r="L2" s="4" t="s">
        <v>6</v>
      </c>
      <c r="M2" s="4" t="s">
        <v>7</v>
      </c>
      <c r="N2" s="4" t="s">
        <v>8</v>
      </c>
      <c r="O2" s="4" t="s">
        <v>9</v>
      </c>
      <c r="P2" s="4" t="s">
        <v>10</v>
      </c>
      <c r="Q2" s="4" t="s">
        <v>11</v>
      </c>
      <c r="R2" s="4" t="s">
        <v>12</v>
      </c>
      <c r="S2" s="4" t="s">
        <v>13</v>
      </c>
      <c r="T2" s="4" t="s">
        <v>14</v>
      </c>
      <c r="U2" s="4" t="s">
        <v>15</v>
      </c>
      <c r="V2" s="5" t="s">
        <v>16</v>
      </c>
      <c r="W2" s="5" t="s">
        <v>17</v>
      </c>
      <c r="X2" s="4" t="s">
        <v>18</v>
      </c>
      <c r="Y2" s="4" t="s">
        <v>19</v>
      </c>
      <c r="Z2" s="4" t="s">
        <v>20</v>
      </c>
      <c r="AA2" s="5" t="s">
        <v>16</v>
      </c>
      <c r="AB2" s="5" t="s">
        <v>17</v>
      </c>
      <c r="AC2" s="4" t="s">
        <v>18</v>
      </c>
      <c r="AD2" s="4" t="s">
        <v>19</v>
      </c>
      <c r="AE2" s="4" t="s">
        <v>20</v>
      </c>
      <c r="AF2" s="5" t="s">
        <v>21</v>
      </c>
      <c r="AG2" s="5" t="s">
        <v>22</v>
      </c>
      <c r="AH2" s="5" t="s">
        <v>23</v>
      </c>
      <c r="AI2" s="5" t="s">
        <v>24</v>
      </c>
      <c r="AJ2" s="5" t="s">
        <v>25</v>
      </c>
      <c r="AK2" s="4" t="s">
        <v>26</v>
      </c>
      <c r="AL2" s="4" t="s">
        <v>27</v>
      </c>
      <c r="AM2" s="4" t="s">
        <v>28</v>
      </c>
      <c r="AN2" s="4" t="s">
        <v>25</v>
      </c>
      <c r="AO2" s="6" t="s">
        <v>29</v>
      </c>
      <c r="AP2" s="4" t="s">
        <v>30</v>
      </c>
      <c r="AQ2" s="4" t="s">
        <v>31</v>
      </c>
      <c r="AR2" s="7"/>
      <c r="AS2" s="7"/>
      <c r="AT2" s="7"/>
      <c r="AU2" s="7"/>
      <c r="AV2" s="7"/>
    </row>
    <row r="3" ht="15.0" customHeight="1">
      <c r="A3" s="8" t="s">
        <v>32</v>
      </c>
      <c r="B3" s="9">
        <v>360.0</v>
      </c>
      <c r="C3" s="9">
        <v>360.0</v>
      </c>
      <c r="D3" s="9">
        <v>360.0</v>
      </c>
      <c r="E3" s="9">
        <v>360.0</v>
      </c>
      <c r="F3" s="9">
        <v>360.0</v>
      </c>
      <c r="G3" s="9">
        <v>360.0</v>
      </c>
      <c r="H3" s="9">
        <v>360.0</v>
      </c>
      <c r="I3" s="9">
        <v>360.0</v>
      </c>
      <c r="J3" s="9">
        <v>360.0</v>
      </c>
      <c r="K3" s="9">
        <v>360.0</v>
      </c>
      <c r="L3" s="9">
        <v>360.0</v>
      </c>
      <c r="M3" s="9">
        <v>360.0</v>
      </c>
      <c r="N3" s="9">
        <v>360.0</v>
      </c>
      <c r="O3" s="9">
        <v>360.0</v>
      </c>
      <c r="P3" s="9">
        <v>360.0</v>
      </c>
      <c r="Q3" s="9">
        <v>360.0</v>
      </c>
      <c r="R3" s="9">
        <v>360.0</v>
      </c>
      <c r="S3" s="9">
        <v>360.0</v>
      </c>
      <c r="T3" s="9">
        <v>360.0</v>
      </c>
      <c r="U3" s="9">
        <v>360.0</v>
      </c>
      <c r="V3" s="10">
        <f t="shared" ref="V3:V21" si="1">1-AVERAGE(B3:K3)/360</f>
        <v>0</v>
      </c>
      <c r="W3" s="10">
        <f t="shared" ref="W3:W21" si="2">AVERAGE(A3:K3)/60</f>
        <v>6</v>
      </c>
      <c r="X3" s="10">
        <f t="shared" ref="X3:X22" si="3">MIN(B3:K3)/60</f>
        <v>6</v>
      </c>
      <c r="Y3" s="10">
        <f t="shared" ref="Y3:Y22" si="4">MAX(B3:K3)/60</f>
        <v>6</v>
      </c>
      <c r="Z3" s="10">
        <f t="shared" ref="Z3:Z22" si="5">MEDIAN(B3:K3)/60</f>
        <v>6</v>
      </c>
      <c r="AA3" s="3">
        <f t="shared" ref="AA3:AA21" si="6">1- AVERAGE(L3:U3)/360</f>
        <v>0</v>
      </c>
      <c r="AB3" s="3">
        <f t="shared" ref="AB3:AB22" si="7">AVERAGE(L3:U3)/60</f>
        <v>6</v>
      </c>
      <c r="AC3" s="3">
        <f t="shared" ref="AC3:AC22" si="8">MIN(L3:U3)/60</f>
        <v>6</v>
      </c>
      <c r="AD3" s="3">
        <f t="shared" ref="AD3:AD22" si="9">MAX(L3:U3)/60</f>
        <v>6</v>
      </c>
      <c r="AE3" s="3">
        <f t="shared" ref="AE3:AE22" si="10">MEDIAN(L3:U3)/60</f>
        <v>6</v>
      </c>
      <c r="AF3" s="11">
        <f t="shared" ref="AF3:AF22" si="11">COUNTIF(B3:K3,"=360")</f>
        <v>10</v>
      </c>
      <c r="AG3" s="11">
        <f t="shared" ref="AG3:AG22" si="12">COUNTIF(B3:K3,"&lt;360")</f>
        <v>0</v>
      </c>
      <c r="AH3" s="25">
        <f t="shared" ref="AH3:AH22" si="13">COUNTIF(L3:U3,"=360")</f>
        <v>10</v>
      </c>
      <c r="AI3" s="11">
        <f t="shared" ref="AI3:AI22" si="14">COUNTIF(L3:U3,"&lt;360")</f>
        <v>0</v>
      </c>
      <c r="AJ3" s="11">
        <f t="shared" ref="AJ3:AJ22" si="15">(FACT(AF3+AG3)*FACT(AH3+AI3)*FACT(AI3+AG3)*FACT(AF3+AH3))/(FACT(20)*FACT(AF3)*FACT(AG3)*FACT(AH3)*FACT(AI3))</f>
        <v>1</v>
      </c>
      <c r="AK3" s="11">
        <f t="shared" ref="AK3:AK22" si="16">SUM(_xlfn.RANK.AVG(B3,B3:U3,1))+SUM(_xlfn.RANK.AVG(C3,B3:U3,1))+SUM(_xlfn.RANK.AVG(D3,B3:U3,1))+SUM(_xlfn.RANK.AVG(E3,B3:U3,1))+SUM(_xlfn.RANK.AVG(F3,B3:U3,1))+SUM(_xlfn.RANK.AVG(G3,B3:U3,1))+SUM(_xlfn.RANK.AVG(H3,B3:U3,1))+SUM(_xlfn.RANK.AVG(I3,B3:U3,1))+SUM(_xlfn.RANK.AVG(J3,B3:U3,1))+SUM(_xlfn.RANK.AVG(K3,B3:U3,1))</f>
        <v>105</v>
      </c>
      <c r="AL3" s="11">
        <f t="shared" ref="AL3:AL21" si="17">MIN(100+110/2-AK3,100+110/2-AO3)</f>
        <v>50</v>
      </c>
      <c r="AM3" s="12">
        <f t="shared" ref="AM3:AM22" si="18">((AL3-(10*10/2))/ SQRT(10*10*(10+10+1)/12))</f>
        <v>0</v>
      </c>
      <c r="AN3" s="3">
        <f t="shared" ref="AN3:AN22" si="19">_xlfn.NORM.DIST(AM3,0,1,TRUE)*2</f>
        <v>1</v>
      </c>
      <c r="AO3" s="3">
        <f t="shared" ref="AO3:AO22" si="20">SUM(_xlfn.RANK.AVG(L3,B3:U3,1))+SUM(_xlfn.RANK.AVG(M3,B3:U3,1))+SUM(_xlfn.RANK.AVG(N3,B3:U3,1))+SUM(_xlfn.RANK.AVG(O3,B3:U3,1))+SUM(_xlfn.RANK.AVG(P3,B3:U3,1))+SUM(_xlfn.RANK.AVG(Q3,B3:U3,1))+SUM(_xlfn.RANK.AVG(R3,B3:U3,1))+SUM(_xlfn.RANK.AVG(S3,B3:U3,1))+SUM(_xlfn.RANK.AVG(T3,B3:U3,1))+SUM(_xlfn.RANK.AVG(U3,B3:U3,1))</f>
        <v>105</v>
      </c>
      <c r="AP3" s="3">
        <f t="shared" ref="AP3:AP22" si="21">(2*AO3 - 110)/200</f>
        <v>0.5</v>
      </c>
      <c r="AQ3" s="3">
        <f t="shared" ref="AQ3:AQ22" si="22">((AO3/10)-(11/2))/10</f>
        <v>0.5</v>
      </c>
      <c r="AR3" s="3"/>
      <c r="AS3" s="13" t="s">
        <v>2</v>
      </c>
    </row>
    <row r="4" ht="15.0" customHeight="1">
      <c r="A4" s="8" t="s">
        <v>34</v>
      </c>
      <c r="B4" s="9">
        <v>360.0</v>
      </c>
      <c r="C4" s="9">
        <v>360.0</v>
      </c>
      <c r="D4" s="9">
        <v>360.0</v>
      </c>
      <c r="E4" s="9">
        <v>360.0</v>
      </c>
      <c r="F4" s="9">
        <v>360.0</v>
      </c>
      <c r="G4" s="9">
        <v>360.0</v>
      </c>
      <c r="H4" s="9">
        <v>360.0</v>
      </c>
      <c r="I4" s="9">
        <v>360.0</v>
      </c>
      <c r="J4" s="9">
        <v>360.0</v>
      </c>
      <c r="K4" s="9">
        <v>360.0</v>
      </c>
      <c r="L4" s="9">
        <v>360.0</v>
      </c>
      <c r="M4" s="9">
        <v>360.0</v>
      </c>
      <c r="N4" s="9">
        <v>360.0</v>
      </c>
      <c r="O4" s="9">
        <v>360.0</v>
      </c>
      <c r="P4" s="9">
        <v>360.0</v>
      </c>
      <c r="Q4" s="9">
        <v>360.0</v>
      </c>
      <c r="R4" s="9">
        <v>360.0</v>
      </c>
      <c r="S4" s="9">
        <v>360.0</v>
      </c>
      <c r="T4" s="9">
        <v>360.0</v>
      </c>
      <c r="U4" s="9">
        <v>360.0</v>
      </c>
      <c r="V4" s="10">
        <f t="shared" si="1"/>
        <v>0</v>
      </c>
      <c r="W4" s="10">
        <f t="shared" si="2"/>
        <v>6</v>
      </c>
      <c r="X4" s="10">
        <f t="shared" si="3"/>
        <v>6</v>
      </c>
      <c r="Y4" s="10">
        <f t="shared" si="4"/>
        <v>6</v>
      </c>
      <c r="Z4" s="10">
        <f t="shared" si="5"/>
        <v>6</v>
      </c>
      <c r="AA4" s="3">
        <f t="shared" si="6"/>
        <v>0</v>
      </c>
      <c r="AB4" s="3">
        <f t="shared" si="7"/>
        <v>6</v>
      </c>
      <c r="AC4" s="3">
        <f t="shared" si="8"/>
        <v>6</v>
      </c>
      <c r="AD4" s="3">
        <f t="shared" si="9"/>
        <v>6</v>
      </c>
      <c r="AE4" s="3">
        <f t="shared" si="10"/>
        <v>6</v>
      </c>
      <c r="AF4" s="11">
        <f t="shared" si="11"/>
        <v>10</v>
      </c>
      <c r="AG4" s="11">
        <f t="shared" si="12"/>
        <v>0</v>
      </c>
      <c r="AH4" s="25">
        <f t="shared" si="13"/>
        <v>10</v>
      </c>
      <c r="AI4" s="11">
        <f t="shared" si="14"/>
        <v>0</v>
      </c>
      <c r="AJ4" s="11">
        <f t="shared" si="15"/>
        <v>1</v>
      </c>
      <c r="AK4" s="11">
        <f t="shared" si="16"/>
        <v>105</v>
      </c>
      <c r="AL4" s="11">
        <f t="shared" si="17"/>
        <v>50</v>
      </c>
      <c r="AM4" s="12">
        <f t="shared" si="18"/>
        <v>0</v>
      </c>
      <c r="AN4" s="3">
        <f t="shared" si="19"/>
        <v>1</v>
      </c>
      <c r="AO4" s="3">
        <f t="shared" si="20"/>
        <v>105</v>
      </c>
      <c r="AP4" s="3">
        <f t="shared" si="21"/>
        <v>0.5</v>
      </c>
      <c r="AQ4" s="3">
        <f t="shared" si="22"/>
        <v>0.5</v>
      </c>
      <c r="AR4" s="15"/>
      <c r="AS4" s="13" t="s">
        <v>16</v>
      </c>
      <c r="AT4" s="13" t="s">
        <v>35</v>
      </c>
      <c r="AU4" s="13" t="s">
        <v>36</v>
      </c>
      <c r="AV4" s="13" t="s">
        <v>37</v>
      </c>
    </row>
    <row r="5" ht="15.0" customHeight="1">
      <c r="A5" s="8" t="s">
        <v>38</v>
      </c>
      <c r="B5" s="9">
        <v>360.0</v>
      </c>
      <c r="C5" s="9">
        <v>360.0</v>
      </c>
      <c r="D5" s="9">
        <v>360.0</v>
      </c>
      <c r="E5" s="9">
        <v>360.0</v>
      </c>
      <c r="F5" s="9">
        <v>360.0</v>
      </c>
      <c r="G5" s="9">
        <v>360.0</v>
      </c>
      <c r="H5" s="9">
        <v>360.0</v>
      </c>
      <c r="I5" s="9">
        <v>360.0</v>
      </c>
      <c r="J5" s="9">
        <v>360.0</v>
      </c>
      <c r="K5" s="9">
        <v>360.0</v>
      </c>
      <c r="L5" s="9">
        <v>360.0</v>
      </c>
      <c r="M5" s="9">
        <v>360.0</v>
      </c>
      <c r="N5" s="9">
        <v>360.0</v>
      </c>
      <c r="O5" s="9">
        <v>360.0</v>
      </c>
      <c r="P5" s="9">
        <v>360.0</v>
      </c>
      <c r="Q5" s="9">
        <v>360.0</v>
      </c>
      <c r="R5" s="9">
        <v>360.0</v>
      </c>
      <c r="S5" s="9">
        <v>360.0</v>
      </c>
      <c r="T5" s="9">
        <v>360.0</v>
      </c>
      <c r="U5" s="9">
        <v>360.0</v>
      </c>
      <c r="V5" s="10">
        <f t="shared" si="1"/>
        <v>0</v>
      </c>
      <c r="W5" s="10">
        <f t="shared" si="2"/>
        <v>6</v>
      </c>
      <c r="X5" s="10">
        <f t="shared" si="3"/>
        <v>6</v>
      </c>
      <c r="Y5" s="10">
        <f t="shared" si="4"/>
        <v>6</v>
      </c>
      <c r="Z5" s="10">
        <f t="shared" si="5"/>
        <v>6</v>
      </c>
      <c r="AA5" s="3">
        <f t="shared" si="6"/>
        <v>0</v>
      </c>
      <c r="AB5" s="3">
        <f t="shared" si="7"/>
        <v>6</v>
      </c>
      <c r="AC5" s="3">
        <f t="shared" si="8"/>
        <v>6</v>
      </c>
      <c r="AD5" s="3">
        <f t="shared" si="9"/>
        <v>6</v>
      </c>
      <c r="AE5" s="3">
        <f t="shared" si="10"/>
        <v>6</v>
      </c>
      <c r="AF5" s="11">
        <f t="shared" si="11"/>
        <v>10</v>
      </c>
      <c r="AG5" s="11">
        <f t="shared" si="12"/>
        <v>0</v>
      </c>
      <c r="AH5" s="25">
        <f t="shared" si="13"/>
        <v>10</v>
      </c>
      <c r="AI5" s="11">
        <f t="shared" si="14"/>
        <v>0</v>
      </c>
      <c r="AJ5" s="11">
        <f t="shared" si="15"/>
        <v>1</v>
      </c>
      <c r="AK5" s="11">
        <f t="shared" si="16"/>
        <v>105</v>
      </c>
      <c r="AL5" s="11">
        <f t="shared" si="17"/>
        <v>50</v>
      </c>
      <c r="AM5" s="12">
        <f t="shared" si="18"/>
        <v>0</v>
      </c>
      <c r="AN5" s="3">
        <f t="shared" si="19"/>
        <v>1</v>
      </c>
      <c r="AO5" s="3">
        <f t="shared" si="20"/>
        <v>105</v>
      </c>
      <c r="AP5" s="3">
        <f t="shared" si="21"/>
        <v>0.5</v>
      </c>
      <c r="AQ5" s="3">
        <f t="shared" si="22"/>
        <v>0.5</v>
      </c>
      <c r="AR5" s="3"/>
      <c r="AS5" s="17" t="s">
        <v>39</v>
      </c>
      <c r="AT5" s="17">
        <f>COUNTIFS(V3:V22,"&gt;="&amp;0,V3:V22,"&lt;="&amp;0.2)</f>
        <v>18</v>
      </c>
      <c r="AU5" s="18">
        <f>AT5/AT10 * 100</f>
        <v>90</v>
      </c>
      <c r="AV5" s="17">
        <v>91.0</v>
      </c>
    </row>
    <row r="6" ht="15.0" customHeight="1">
      <c r="A6" s="8" t="s">
        <v>40</v>
      </c>
      <c r="B6" s="9">
        <v>360.0</v>
      </c>
      <c r="C6" s="9">
        <v>360.0</v>
      </c>
      <c r="D6" s="9">
        <v>360.0</v>
      </c>
      <c r="E6" s="9">
        <v>360.0</v>
      </c>
      <c r="F6" s="9">
        <v>360.0</v>
      </c>
      <c r="G6" s="9">
        <v>360.0</v>
      </c>
      <c r="H6" s="9">
        <v>360.0</v>
      </c>
      <c r="I6" s="9">
        <v>360.0</v>
      </c>
      <c r="J6" s="9">
        <v>360.0</v>
      </c>
      <c r="K6" s="9">
        <v>360.0</v>
      </c>
      <c r="L6" s="9">
        <v>360.0</v>
      </c>
      <c r="M6" s="9">
        <v>360.0</v>
      </c>
      <c r="N6" s="9">
        <v>360.0</v>
      </c>
      <c r="O6" s="9">
        <v>360.0</v>
      </c>
      <c r="P6" s="9">
        <v>360.0</v>
      </c>
      <c r="Q6" s="9">
        <v>360.0</v>
      </c>
      <c r="R6" s="9">
        <v>360.0</v>
      </c>
      <c r="S6" s="9">
        <v>360.0</v>
      </c>
      <c r="T6" s="9">
        <v>360.0</v>
      </c>
      <c r="U6" s="9">
        <v>360.0</v>
      </c>
      <c r="V6" s="10">
        <f t="shared" si="1"/>
        <v>0</v>
      </c>
      <c r="W6" s="10">
        <f t="shared" si="2"/>
        <v>6</v>
      </c>
      <c r="X6" s="10">
        <f t="shared" si="3"/>
        <v>6</v>
      </c>
      <c r="Y6" s="10">
        <f t="shared" si="4"/>
        <v>6</v>
      </c>
      <c r="Z6" s="10">
        <f t="shared" si="5"/>
        <v>6</v>
      </c>
      <c r="AA6" s="3">
        <f t="shared" si="6"/>
        <v>0</v>
      </c>
      <c r="AB6" s="3">
        <f t="shared" si="7"/>
        <v>6</v>
      </c>
      <c r="AC6" s="3">
        <f t="shared" si="8"/>
        <v>6</v>
      </c>
      <c r="AD6" s="3">
        <f t="shared" si="9"/>
        <v>6</v>
      </c>
      <c r="AE6" s="3">
        <f t="shared" si="10"/>
        <v>6</v>
      </c>
      <c r="AF6" s="11">
        <f t="shared" si="11"/>
        <v>10</v>
      </c>
      <c r="AG6" s="11">
        <f t="shared" si="12"/>
        <v>0</v>
      </c>
      <c r="AH6" s="25">
        <f t="shared" si="13"/>
        <v>10</v>
      </c>
      <c r="AI6" s="11">
        <f t="shared" si="14"/>
        <v>0</v>
      </c>
      <c r="AJ6" s="11">
        <f t="shared" si="15"/>
        <v>1</v>
      </c>
      <c r="AK6" s="11">
        <f t="shared" si="16"/>
        <v>105</v>
      </c>
      <c r="AL6" s="11">
        <f t="shared" si="17"/>
        <v>50</v>
      </c>
      <c r="AM6" s="12">
        <f t="shared" si="18"/>
        <v>0</v>
      </c>
      <c r="AN6" s="3">
        <f t="shared" si="19"/>
        <v>1</v>
      </c>
      <c r="AO6" s="3">
        <f t="shared" si="20"/>
        <v>105</v>
      </c>
      <c r="AP6" s="3">
        <f t="shared" si="21"/>
        <v>0.5</v>
      </c>
      <c r="AQ6" s="3">
        <f t="shared" si="22"/>
        <v>0.5</v>
      </c>
      <c r="AR6" s="3"/>
      <c r="AS6" s="17" t="s">
        <v>41</v>
      </c>
      <c r="AT6" s="17">
        <f>COUNTIFS(V3:V22,"&gt;"&amp;0.2,V3:V22,"&lt;="&amp;0.4)</f>
        <v>0</v>
      </c>
      <c r="AU6" s="18">
        <f>AT6/AT10 * 100</f>
        <v>0</v>
      </c>
      <c r="AV6" s="17">
        <v>0.0</v>
      </c>
    </row>
    <row r="7" ht="15.0" customHeight="1">
      <c r="A7" s="8" t="s">
        <v>42</v>
      </c>
      <c r="B7" s="9">
        <v>360.0</v>
      </c>
      <c r="C7" s="9">
        <v>360.0</v>
      </c>
      <c r="D7" s="9">
        <v>360.0</v>
      </c>
      <c r="E7" s="9">
        <v>360.0</v>
      </c>
      <c r="F7" s="9">
        <v>360.0</v>
      </c>
      <c r="G7" s="9">
        <v>360.0</v>
      </c>
      <c r="H7" s="9">
        <v>360.0</v>
      </c>
      <c r="I7" s="9">
        <v>360.0</v>
      </c>
      <c r="J7" s="9">
        <v>360.0</v>
      </c>
      <c r="K7" s="9">
        <v>360.0</v>
      </c>
      <c r="L7" s="9">
        <v>360.0</v>
      </c>
      <c r="M7" s="9">
        <v>360.0</v>
      </c>
      <c r="N7" s="9">
        <v>360.0</v>
      </c>
      <c r="O7" s="9">
        <v>360.0</v>
      </c>
      <c r="P7" s="9">
        <v>360.0</v>
      </c>
      <c r="Q7" s="9">
        <v>360.0</v>
      </c>
      <c r="R7" s="9">
        <v>360.0</v>
      </c>
      <c r="S7" s="9">
        <v>360.0</v>
      </c>
      <c r="T7" s="9">
        <v>360.0</v>
      </c>
      <c r="U7" s="9">
        <v>360.0</v>
      </c>
      <c r="V7" s="10">
        <f t="shared" si="1"/>
        <v>0</v>
      </c>
      <c r="W7" s="10">
        <f t="shared" si="2"/>
        <v>6</v>
      </c>
      <c r="X7" s="10">
        <f t="shared" si="3"/>
        <v>6</v>
      </c>
      <c r="Y7" s="10">
        <f t="shared" si="4"/>
        <v>6</v>
      </c>
      <c r="Z7" s="10">
        <f t="shared" si="5"/>
        <v>6</v>
      </c>
      <c r="AA7" s="3">
        <f t="shared" si="6"/>
        <v>0</v>
      </c>
      <c r="AB7" s="3">
        <f t="shared" si="7"/>
        <v>6</v>
      </c>
      <c r="AC7" s="3">
        <f t="shared" si="8"/>
        <v>6</v>
      </c>
      <c r="AD7" s="3">
        <f t="shared" si="9"/>
        <v>6</v>
      </c>
      <c r="AE7" s="3">
        <f t="shared" si="10"/>
        <v>6</v>
      </c>
      <c r="AF7" s="11">
        <f t="shared" si="11"/>
        <v>10</v>
      </c>
      <c r="AG7" s="11">
        <f t="shared" si="12"/>
        <v>0</v>
      </c>
      <c r="AH7" s="25">
        <f t="shared" si="13"/>
        <v>10</v>
      </c>
      <c r="AI7" s="11">
        <f t="shared" si="14"/>
        <v>0</v>
      </c>
      <c r="AJ7" s="11">
        <f t="shared" si="15"/>
        <v>1</v>
      </c>
      <c r="AK7" s="11">
        <f t="shared" si="16"/>
        <v>105</v>
      </c>
      <c r="AL7" s="11">
        <f t="shared" si="17"/>
        <v>50</v>
      </c>
      <c r="AM7" s="12">
        <f t="shared" si="18"/>
        <v>0</v>
      </c>
      <c r="AN7" s="3">
        <f t="shared" si="19"/>
        <v>1</v>
      </c>
      <c r="AO7" s="3">
        <f t="shared" si="20"/>
        <v>105</v>
      </c>
      <c r="AP7" s="3">
        <f t="shared" si="21"/>
        <v>0.5</v>
      </c>
      <c r="AQ7" s="3">
        <f t="shared" si="22"/>
        <v>0.5</v>
      </c>
      <c r="AR7" s="3"/>
      <c r="AS7" s="17" t="s">
        <v>43</v>
      </c>
      <c r="AT7" s="17">
        <f>COUNTIFS(V3:V22,"&gt;"&amp;0.4,V3:V22,"&lt;="&amp;0.6)</f>
        <v>0</v>
      </c>
      <c r="AU7" s="18">
        <f>AT7/AT10 * 100</f>
        <v>0</v>
      </c>
      <c r="AV7" s="17">
        <v>0.0</v>
      </c>
    </row>
    <row r="8" ht="15.0" customHeight="1">
      <c r="A8" s="8" t="s">
        <v>44</v>
      </c>
      <c r="B8" s="9">
        <v>360.0</v>
      </c>
      <c r="C8" s="9">
        <v>360.0</v>
      </c>
      <c r="D8" s="9">
        <v>360.0</v>
      </c>
      <c r="E8" s="9">
        <v>360.0</v>
      </c>
      <c r="F8" s="9">
        <v>360.0</v>
      </c>
      <c r="G8" s="9">
        <v>360.0</v>
      </c>
      <c r="H8" s="9">
        <v>360.0</v>
      </c>
      <c r="I8" s="9">
        <v>360.0</v>
      </c>
      <c r="J8" s="9">
        <v>360.0</v>
      </c>
      <c r="K8" s="9">
        <v>360.0</v>
      </c>
      <c r="L8" s="9">
        <v>360.0</v>
      </c>
      <c r="M8" s="9">
        <v>360.0</v>
      </c>
      <c r="N8" s="9">
        <v>360.0</v>
      </c>
      <c r="O8" s="9">
        <v>360.0</v>
      </c>
      <c r="P8" s="9">
        <v>360.0</v>
      </c>
      <c r="Q8" s="9">
        <v>360.0</v>
      </c>
      <c r="R8" s="9">
        <v>360.0</v>
      </c>
      <c r="S8" s="9">
        <v>360.0</v>
      </c>
      <c r="T8" s="9">
        <v>360.0</v>
      </c>
      <c r="U8" s="9">
        <v>360.0</v>
      </c>
      <c r="V8" s="10">
        <f t="shared" si="1"/>
        <v>0</v>
      </c>
      <c r="W8" s="10">
        <f t="shared" si="2"/>
        <v>6</v>
      </c>
      <c r="X8" s="10">
        <f t="shared" si="3"/>
        <v>6</v>
      </c>
      <c r="Y8" s="10">
        <f t="shared" si="4"/>
        <v>6</v>
      </c>
      <c r="Z8" s="10">
        <f t="shared" si="5"/>
        <v>6</v>
      </c>
      <c r="AA8" s="3">
        <f t="shared" si="6"/>
        <v>0</v>
      </c>
      <c r="AB8" s="3">
        <f t="shared" si="7"/>
        <v>6</v>
      </c>
      <c r="AC8" s="3">
        <f t="shared" si="8"/>
        <v>6</v>
      </c>
      <c r="AD8" s="3">
        <f t="shared" si="9"/>
        <v>6</v>
      </c>
      <c r="AE8" s="3">
        <f t="shared" si="10"/>
        <v>6</v>
      </c>
      <c r="AF8" s="11">
        <f t="shared" si="11"/>
        <v>10</v>
      </c>
      <c r="AG8" s="11">
        <f t="shared" si="12"/>
        <v>0</v>
      </c>
      <c r="AH8" s="25">
        <f t="shared" si="13"/>
        <v>10</v>
      </c>
      <c r="AI8" s="11">
        <f t="shared" si="14"/>
        <v>0</v>
      </c>
      <c r="AJ8" s="11">
        <f t="shared" si="15"/>
        <v>1</v>
      </c>
      <c r="AK8" s="11">
        <f t="shared" si="16"/>
        <v>105</v>
      </c>
      <c r="AL8" s="11">
        <f t="shared" si="17"/>
        <v>50</v>
      </c>
      <c r="AM8" s="12">
        <f t="shared" si="18"/>
        <v>0</v>
      </c>
      <c r="AN8" s="3">
        <f t="shared" si="19"/>
        <v>1</v>
      </c>
      <c r="AO8" s="3">
        <f t="shared" si="20"/>
        <v>105</v>
      </c>
      <c r="AP8" s="3">
        <f t="shared" si="21"/>
        <v>0.5</v>
      </c>
      <c r="AQ8" s="3">
        <f t="shared" si="22"/>
        <v>0.5</v>
      </c>
      <c r="AR8" s="3"/>
      <c r="AS8" s="17" t="s">
        <v>45</v>
      </c>
      <c r="AT8" s="17">
        <f>COUNTIFS(V3:V22,"&gt;"&amp;0.6,V3:V22,"&lt;="&amp;0.8)</f>
        <v>2</v>
      </c>
      <c r="AU8" s="18">
        <f>AT8/AT10 * 100</f>
        <v>10</v>
      </c>
      <c r="AV8" s="17">
        <v>0.0</v>
      </c>
    </row>
    <row r="9" ht="15.0" customHeight="1">
      <c r="A9" s="8" t="s">
        <v>46</v>
      </c>
      <c r="B9" s="9">
        <v>360.0</v>
      </c>
      <c r="C9" s="9">
        <v>360.0</v>
      </c>
      <c r="D9" s="9">
        <v>360.0</v>
      </c>
      <c r="E9" s="9">
        <v>360.0</v>
      </c>
      <c r="F9" s="9">
        <v>360.0</v>
      </c>
      <c r="G9" s="9">
        <v>360.0</v>
      </c>
      <c r="H9" s="9">
        <v>360.0</v>
      </c>
      <c r="I9" s="9">
        <v>360.0</v>
      </c>
      <c r="J9" s="9">
        <v>360.0</v>
      </c>
      <c r="K9" s="9">
        <v>360.0</v>
      </c>
      <c r="L9" s="9">
        <v>360.0</v>
      </c>
      <c r="M9" s="9">
        <v>360.0</v>
      </c>
      <c r="N9" s="9">
        <v>360.0</v>
      </c>
      <c r="O9" s="9">
        <v>360.0</v>
      </c>
      <c r="P9" s="9">
        <v>360.0</v>
      </c>
      <c r="Q9" s="9">
        <v>360.0</v>
      </c>
      <c r="R9" s="9">
        <v>360.0</v>
      </c>
      <c r="S9" s="9">
        <v>360.0</v>
      </c>
      <c r="T9" s="9">
        <v>360.0</v>
      </c>
      <c r="U9" s="9">
        <v>360.0</v>
      </c>
      <c r="V9" s="10">
        <f t="shared" si="1"/>
        <v>0</v>
      </c>
      <c r="W9" s="10">
        <f t="shared" si="2"/>
        <v>6</v>
      </c>
      <c r="X9" s="10">
        <f t="shared" si="3"/>
        <v>6</v>
      </c>
      <c r="Y9" s="10">
        <f t="shared" si="4"/>
        <v>6</v>
      </c>
      <c r="Z9" s="10">
        <f t="shared" si="5"/>
        <v>6</v>
      </c>
      <c r="AA9" s="3">
        <f t="shared" si="6"/>
        <v>0</v>
      </c>
      <c r="AB9" s="3">
        <f t="shared" si="7"/>
        <v>6</v>
      </c>
      <c r="AC9" s="3">
        <f t="shared" si="8"/>
        <v>6</v>
      </c>
      <c r="AD9" s="3">
        <f t="shared" si="9"/>
        <v>6</v>
      </c>
      <c r="AE9" s="3">
        <f t="shared" si="10"/>
        <v>6</v>
      </c>
      <c r="AF9" s="11">
        <f t="shared" si="11"/>
        <v>10</v>
      </c>
      <c r="AG9" s="11">
        <f t="shared" si="12"/>
        <v>0</v>
      </c>
      <c r="AH9" s="25">
        <f t="shared" si="13"/>
        <v>10</v>
      </c>
      <c r="AI9" s="11">
        <f t="shared" si="14"/>
        <v>0</v>
      </c>
      <c r="AJ9" s="11">
        <f t="shared" si="15"/>
        <v>1</v>
      </c>
      <c r="AK9" s="11">
        <f t="shared" si="16"/>
        <v>105</v>
      </c>
      <c r="AL9" s="11">
        <f t="shared" si="17"/>
        <v>50</v>
      </c>
      <c r="AM9" s="12">
        <f t="shared" si="18"/>
        <v>0</v>
      </c>
      <c r="AN9" s="3">
        <f t="shared" si="19"/>
        <v>1</v>
      </c>
      <c r="AO9" s="3">
        <f t="shared" si="20"/>
        <v>105</v>
      </c>
      <c r="AP9" s="3">
        <f t="shared" si="21"/>
        <v>0.5</v>
      </c>
      <c r="AQ9" s="3">
        <f t="shared" si="22"/>
        <v>0.5</v>
      </c>
      <c r="AR9" s="3"/>
      <c r="AS9" s="17" t="s">
        <v>47</v>
      </c>
      <c r="AT9" s="17">
        <f>COUNTIFS(V3:V22,"&gt;"&amp;0.8,V3:V22,"&lt;="&amp;1)</f>
        <v>0</v>
      </c>
      <c r="AU9" s="18">
        <f>AT9/AT10 * 100</f>
        <v>0</v>
      </c>
      <c r="AV9" s="17">
        <v>7.0</v>
      </c>
    </row>
    <row r="10" ht="15.0" customHeight="1">
      <c r="A10" s="8" t="s">
        <v>48</v>
      </c>
      <c r="B10" s="9">
        <v>360.0</v>
      </c>
      <c r="C10" s="9">
        <v>360.0</v>
      </c>
      <c r="D10" s="9">
        <v>360.0</v>
      </c>
      <c r="E10" s="9">
        <v>360.0</v>
      </c>
      <c r="F10" s="9">
        <v>360.0</v>
      </c>
      <c r="G10" s="9">
        <v>360.0</v>
      </c>
      <c r="H10" s="9">
        <v>360.0</v>
      </c>
      <c r="I10" s="9">
        <v>360.0</v>
      </c>
      <c r="J10" s="9">
        <v>360.0</v>
      </c>
      <c r="K10" s="9">
        <v>360.0</v>
      </c>
      <c r="L10" s="9">
        <v>360.0</v>
      </c>
      <c r="M10" s="9">
        <v>360.0</v>
      </c>
      <c r="N10" s="9">
        <v>360.0</v>
      </c>
      <c r="O10" s="9">
        <v>360.0</v>
      </c>
      <c r="P10" s="9">
        <v>360.0</v>
      </c>
      <c r="Q10" s="9">
        <v>360.0</v>
      </c>
      <c r="R10" s="9">
        <v>360.0</v>
      </c>
      <c r="S10" s="9">
        <v>360.0</v>
      </c>
      <c r="T10" s="9">
        <v>360.0</v>
      </c>
      <c r="U10" s="9">
        <v>360.0</v>
      </c>
      <c r="V10" s="10">
        <f t="shared" si="1"/>
        <v>0</v>
      </c>
      <c r="W10" s="10">
        <f t="shared" si="2"/>
        <v>6</v>
      </c>
      <c r="X10" s="10">
        <f t="shared" si="3"/>
        <v>6</v>
      </c>
      <c r="Y10" s="10">
        <f t="shared" si="4"/>
        <v>6</v>
      </c>
      <c r="Z10" s="10">
        <f t="shared" si="5"/>
        <v>6</v>
      </c>
      <c r="AA10" s="3">
        <f t="shared" si="6"/>
        <v>0</v>
      </c>
      <c r="AB10" s="3">
        <f t="shared" si="7"/>
        <v>6</v>
      </c>
      <c r="AC10" s="3">
        <f t="shared" si="8"/>
        <v>6</v>
      </c>
      <c r="AD10" s="3">
        <f t="shared" si="9"/>
        <v>6</v>
      </c>
      <c r="AE10" s="3">
        <f t="shared" si="10"/>
        <v>6</v>
      </c>
      <c r="AF10" s="11">
        <f t="shared" si="11"/>
        <v>10</v>
      </c>
      <c r="AG10" s="11">
        <f t="shared" si="12"/>
        <v>0</v>
      </c>
      <c r="AH10" s="25">
        <f t="shared" si="13"/>
        <v>10</v>
      </c>
      <c r="AI10" s="11">
        <f t="shared" si="14"/>
        <v>0</v>
      </c>
      <c r="AJ10" s="11">
        <f t="shared" si="15"/>
        <v>1</v>
      </c>
      <c r="AK10" s="11">
        <f t="shared" si="16"/>
        <v>105</v>
      </c>
      <c r="AL10" s="11">
        <f t="shared" si="17"/>
        <v>50</v>
      </c>
      <c r="AM10" s="12">
        <f t="shared" si="18"/>
        <v>0</v>
      </c>
      <c r="AN10" s="3">
        <f t="shared" si="19"/>
        <v>1</v>
      </c>
      <c r="AO10" s="3">
        <f t="shared" si="20"/>
        <v>105</v>
      </c>
      <c r="AP10" s="3">
        <f t="shared" si="21"/>
        <v>0.5</v>
      </c>
      <c r="AQ10" s="3">
        <f t="shared" si="22"/>
        <v>0.5</v>
      </c>
      <c r="AR10" s="3"/>
      <c r="AS10" s="17" t="s">
        <v>49</v>
      </c>
      <c r="AT10" s="18">
        <f>SUM(AT5:AT9)</f>
        <v>20</v>
      </c>
      <c r="AU10" s="18">
        <f>AT10/AT10 * 100</f>
        <v>100</v>
      </c>
      <c r="AV10" s="17">
        <v>2.0</v>
      </c>
    </row>
    <row r="11" ht="15.0" customHeight="1">
      <c r="A11" s="8" t="s">
        <v>50</v>
      </c>
      <c r="B11" s="9">
        <v>140.0</v>
      </c>
      <c r="C11" s="9">
        <v>60.0</v>
      </c>
      <c r="D11" s="9">
        <v>20.0</v>
      </c>
      <c r="E11" s="9">
        <v>45.0</v>
      </c>
      <c r="F11" s="9">
        <v>140.0</v>
      </c>
      <c r="G11" s="9">
        <v>140.0</v>
      </c>
      <c r="H11" s="9">
        <v>60.0</v>
      </c>
      <c r="I11" s="9">
        <v>20.0</v>
      </c>
      <c r="J11" s="9">
        <v>45.0</v>
      </c>
      <c r="K11" s="9">
        <v>140.0</v>
      </c>
      <c r="L11" s="9">
        <v>80.0</v>
      </c>
      <c r="M11" s="9">
        <v>35.0</v>
      </c>
      <c r="N11" s="9">
        <v>70.0</v>
      </c>
      <c r="O11" s="9">
        <v>90.0</v>
      </c>
      <c r="P11" s="9">
        <v>80.0</v>
      </c>
      <c r="Q11" s="9">
        <v>35.0</v>
      </c>
      <c r="R11" s="9">
        <v>70.0</v>
      </c>
      <c r="S11" s="9">
        <v>90.0</v>
      </c>
      <c r="T11" s="9">
        <v>360.0</v>
      </c>
      <c r="U11" s="9">
        <v>360.0</v>
      </c>
      <c r="V11" s="10">
        <f t="shared" si="1"/>
        <v>0.775</v>
      </c>
      <c r="W11" s="10">
        <f t="shared" si="2"/>
        <v>1.35</v>
      </c>
      <c r="X11" s="10">
        <f t="shared" si="3"/>
        <v>0.3333333333</v>
      </c>
      <c r="Y11" s="10">
        <f t="shared" si="4"/>
        <v>2.333333333</v>
      </c>
      <c r="Z11" s="10">
        <f t="shared" si="5"/>
        <v>1</v>
      </c>
      <c r="AA11" s="3">
        <f t="shared" si="6"/>
        <v>0.6472222222</v>
      </c>
      <c r="AB11" s="3">
        <f t="shared" si="7"/>
        <v>2.116666667</v>
      </c>
      <c r="AC11" s="3">
        <f t="shared" si="8"/>
        <v>0.5833333333</v>
      </c>
      <c r="AD11" s="3">
        <f t="shared" si="9"/>
        <v>6</v>
      </c>
      <c r="AE11" s="3">
        <f t="shared" si="10"/>
        <v>1.333333333</v>
      </c>
      <c r="AF11" s="11">
        <f t="shared" si="11"/>
        <v>0</v>
      </c>
      <c r="AG11" s="11">
        <f t="shared" si="12"/>
        <v>10</v>
      </c>
      <c r="AH11" s="25">
        <f t="shared" si="13"/>
        <v>2</v>
      </c>
      <c r="AI11" s="11">
        <f t="shared" si="14"/>
        <v>8</v>
      </c>
      <c r="AJ11" s="11">
        <f t="shared" si="15"/>
        <v>0.2368421053</v>
      </c>
      <c r="AK11" s="11">
        <f t="shared" si="16"/>
        <v>95</v>
      </c>
      <c r="AL11" s="11">
        <f t="shared" si="17"/>
        <v>40</v>
      </c>
      <c r="AM11" s="12">
        <f t="shared" si="18"/>
        <v>-0.755928946</v>
      </c>
      <c r="AN11" s="3">
        <f t="shared" si="19"/>
        <v>0.449691798</v>
      </c>
      <c r="AO11" s="3">
        <f t="shared" si="20"/>
        <v>115</v>
      </c>
      <c r="AP11" s="3">
        <f t="shared" si="21"/>
        <v>0.6</v>
      </c>
      <c r="AQ11" s="3">
        <f t="shared" si="22"/>
        <v>0.6</v>
      </c>
      <c r="AR11" s="3"/>
      <c r="AS11" s="3"/>
      <c r="AT11" s="3"/>
      <c r="AU11" s="3"/>
      <c r="AV11" s="3"/>
    </row>
    <row r="12" ht="15.0" customHeight="1">
      <c r="A12" s="8" t="s">
        <v>51</v>
      </c>
      <c r="B12" s="9">
        <v>80.0</v>
      </c>
      <c r="C12" s="9">
        <v>120.0</v>
      </c>
      <c r="D12" s="9">
        <v>140.0</v>
      </c>
      <c r="E12" s="9">
        <v>6.0</v>
      </c>
      <c r="F12" s="9">
        <v>80.0</v>
      </c>
      <c r="G12" s="9">
        <v>120.0</v>
      </c>
      <c r="H12" s="9">
        <v>140.0</v>
      </c>
      <c r="I12" s="9">
        <v>6.0</v>
      </c>
      <c r="J12" s="9">
        <v>60.0</v>
      </c>
      <c r="K12" s="9">
        <v>360.0</v>
      </c>
      <c r="L12" s="9">
        <v>7.0</v>
      </c>
      <c r="M12" s="9">
        <v>1.0</v>
      </c>
      <c r="N12" s="9">
        <v>1.0</v>
      </c>
      <c r="O12" s="9">
        <v>66.0</v>
      </c>
      <c r="P12" s="9">
        <v>30.0</v>
      </c>
      <c r="Q12" s="9">
        <v>13.0</v>
      </c>
      <c r="R12" s="9">
        <v>5.0</v>
      </c>
      <c r="S12" s="9">
        <v>17.0</v>
      </c>
      <c r="T12" s="9">
        <v>5.0</v>
      </c>
      <c r="U12" s="9">
        <v>5.0</v>
      </c>
      <c r="V12" s="10">
        <f t="shared" si="1"/>
        <v>0.6911111111</v>
      </c>
      <c r="W12" s="10">
        <f t="shared" si="2"/>
        <v>1.853333333</v>
      </c>
      <c r="X12" s="10">
        <f t="shared" si="3"/>
        <v>0.1</v>
      </c>
      <c r="Y12" s="10">
        <f t="shared" si="4"/>
        <v>6</v>
      </c>
      <c r="Z12" s="10">
        <f t="shared" si="5"/>
        <v>1.666666667</v>
      </c>
      <c r="AA12" s="3">
        <f t="shared" si="6"/>
        <v>0.9583333333</v>
      </c>
      <c r="AB12" s="3">
        <f t="shared" si="7"/>
        <v>0.25</v>
      </c>
      <c r="AC12" s="3">
        <f t="shared" si="8"/>
        <v>0.01666666667</v>
      </c>
      <c r="AD12" s="3">
        <f t="shared" si="9"/>
        <v>1.1</v>
      </c>
      <c r="AE12" s="3">
        <f t="shared" si="10"/>
        <v>0.1</v>
      </c>
      <c r="AF12" s="11">
        <f t="shared" si="11"/>
        <v>1</v>
      </c>
      <c r="AG12" s="11">
        <f t="shared" si="12"/>
        <v>9</v>
      </c>
      <c r="AH12" s="25">
        <f t="shared" si="13"/>
        <v>0</v>
      </c>
      <c r="AI12" s="11">
        <f t="shared" si="14"/>
        <v>10</v>
      </c>
      <c r="AJ12" s="11">
        <f t="shared" si="15"/>
        <v>0.5</v>
      </c>
      <c r="AK12" s="11">
        <f t="shared" si="16"/>
        <v>144</v>
      </c>
      <c r="AL12" s="11">
        <f t="shared" si="17"/>
        <v>11</v>
      </c>
      <c r="AM12" s="12">
        <f t="shared" si="18"/>
        <v>-2.948122889</v>
      </c>
      <c r="AN12" s="3">
        <f t="shared" si="19"/>
        <v>0.003197099448</v>
      </c>
      <c r="AO12" s="3">
        <f t="shared" si="20"/>
        <v>66</v>
      </c>
      <c r="AP12" s="3">
        <f t="shared" si="21"/>
        <v>0.11</v>
      </c>
      <c r="AQ12" s="3">
        <f t="shared" si="22"/>
        <v>0.11</v>
      </c>
      <c r="AR12" s="3"/>
      <c r="AS12" s="3"/>
      <c r="AT12" s="3"/>
      <c r="AU12" s="3"/>
      <c r="AV12" s="3"/>
    </row>
    <row r="13" ht="15.0" customHeight="1">
      <c r="A13" s="8" t="s">
        <v>52</v>
      </c>
      <c r="B13" s="9">
        <v>360.0</v>
      </c>
      <c r="C13" s="9">
        <v>360.0</v>
      </c>
      <c r="D13" s="9">
        <v>360.0</v>
      </c>
      <c r="E13" s="9">
        <v>360.0</v>
      </c>
      <c r="F13" s="9">
        <v>360.0</v>
      </c>
      <c r="G13" s="9">
        <v>360.0</v>
      </c>
      <c r="H13" s="9">
        <v>360.0</v>
      </c>
      <c r="I13" s="9">
        <v>360.0</v>
      </c>
      <c r="J13" s="9">
        <v>360.0</v>
      </c>
      <c r="K13" s="9">
        <v>360.0</v>
      </c>
      <c r="L13" s="9">
        <v>360.0</v>
      </c>
      <c r="M13" s="9">
        <v>360.0</v>
      </c>
      <c r="N13" s="9">
        <v>360.0</v>
      </c>
      <c r="O13" s="9">
        <v>360.0</v>
      </c>
      <c r="P13" s="9">
        <v>360.0</v>
      </c>
      <c r="Q13" s="9">
        <v>360.0</v>
      </c>
      <c r="R13" s="9">
        <v>360.0</v>
      </c>
      <c r="S13" s="9">
        <v>360.0</v>
      </c>
      <c r="T13" s="9">
        <v>360.0</v>
      </c>
      <c r="U13" s="9">
        <v>360.0</v>
      </c>
      <c r="V13" s="10">
        <f t="shared" si="1"/>
        <v>0</v>
      </c>
      <c r="W13" s="10">
        <f t="shared" si="2"/>
        <v>6</v>
      </c>
      <c r="X13" s="10">
        <f t="shared" si="3"/>
        <v>6</v>
      </c>
      <c r="Y13" s="10">
        <f t="shared" si="4"/>
        <v>6</v>
      </c>
      <c r="Z13" s="10">
        <f t="shared" si="5"/>
        <v>6</v>
      </c>
      <c r="AA13" s="3">
        <f t="shared" si="6"/>
        <v>0</v>
      </c>
      <c r="AB13" s="3">
        <f t="shared" si="7"/>
        <v>6</v>
      </c>
      <c r="AC13" s="3">
        <f t="shared" si="8"/>
        <v>6</v>
      </c>
      <c r="AD13" s="3">
        <f t="shared" si="9"/>
        <v>6</v>
      </c>
      <c r="AE13" s="3">
        <f t="shared" si="10"/>
        <v>6</v>
      </c>
      <c r="AF13" s="11">
        <f t="shared" si="11"/>
        <v>10</v>
      </c>
      <c r="AG13" s="11">
        <f t="shared" si="12"/>
        <v>0</v>
      </c>
      <c r="AH13" s="25">
        <f t="shared" si="13"/>
        <v>10</v>
      </c>
      <c r="AI13" s="11">
        <f t="shared" si="14"/>
        <v>0</v>
      </c>
      <c r="AJ13" s="11">
        <f t="shared" si="15"/>
        <v>1</v>
      </c>
      <c r="AK13" s="11">
        <f t="shared" si="16"/>
        <v>105</v>
      </c>
      <c r="AL13" s="11">
        <f t="shared" si="17"/>
        <v>50</v>
      </c>
      <c r="AM13" s="12">
        <f t="shared" si="18"/>
        <v>0</v>
      </c>
      <c r="AN13" s="3">
        <f t="shared" si="19"/>
        <v>1</v>
      </c>
      <c r="AO13" s="3">
        <f t="shared" si="20"/>
        <v>105</v>
      </c>
      <c r="AP13" s="3">
        <f t="shared" si="21"/>
        <v>0.5</v>
      </c>
      <c r="AQ13" s="3">
        <f t="shared" si="22"/>
        <v>0.5</v>
      </c>
      <c r="AR13" s="3"/>
      <c r="AS13" s="3"/>
      <c r="AT13" s="3"/>
      <c r="AU13" s="3"/>
      <c r="AV13" s="3"/>
    </row>
    <row r="14" ht="15.0" customHeight="1">
      <c r="A14" s="8" t="s">
        <v>53</v>
      </c>
      <c r="B14" s="9">
        <v>360.0</v>
      </c>
      <c r="C14" s="9">
        <v>360.0</v>
      </c>
      <c r="D14" s="9">
        <v>360.0</v>
      </c>
      <c r="E14" s="9">
        <v>360.0</v>
      </c>
      <c r="F14" s="9">
        <v>360.0</v>
      </c>
      <c r="G14" s="9">
        <v>360.0</v>
      </c>
      <c r="H14" s="9">
        <v>360.0</v>
      </c>
      <c r="I14" s="9">
        <v>360.0</v>
      </c>
      <c r="J14" s="9">
        <v>360.0</v>
      </c>
      <c r="K14" s="9">
        <v>360.0</v>
      </c>
      <c r="L14" s="16">
        <v>70.0</v>
      </c>
      <c r="M14" s="16">
        <v>3.0</v>
      </c>
      <c r="N14" s="16">
        <v>2.0</v>
      </c>
      <c r="O14" s="16">
        <v>60.0</v>
      </c>
      <c r="P14" s="16">
        <v>6.0</v>
      </c>
      <c r="Q14" s="16">
        <v>80.0</v>
      </c>
      <c r="R14" s="16">
        <v>6.0</v>
      </c>
      <c r="S14" s="16">
        <v>3.0</v>
      </c>
      <c r="T14" s="16">
        <v>90.0</v>
      </c>
      <c r="U14" s="16">
        <v>5.0</v>
      </c>
      <c r="V14" s="10">
        <f t="shared" si="1"/>
        <v>0</v>
      </c>
      <c r="W14" s="10">
        <f t="shared" si="2"/>
        <v>6</v>
      </c>
      <c r="X14" s="10">
        <f t="shared" si="3"/>
        <v>6</v>
      </c>
      <c r="Y14" s="10">
        <f t="shared" si="4"/>
        <v>6</v>
      </c>
      <c r="Z14" s="10">
        <f t="shared" si="5"/>
        <v>6</v>
      </c>
      <c r="AA14" s="3">
        <f t="shared" si="6"/>
        <v>0.9097222222</v>
      </c>
      <c r="AB14" s="3">
        <f t="shared" si="7"/>
        <v>0.5416666667</v>
      </c>
      <c r="AC14" s="3">
        <f t="shared" si="8"/>
        <v>0.03333333333</v>
      </c>
      <c r="AD14" s="3">
        <f t="shared" si="9"/>
        <v>1.5</v>
      </c>
      <c r="AE14" s="3">
        <f t="shared" si="10"/>
        <v>0.1</v>
      </c>
      <c r="AF14" s="11">
        <f t="shared" si="11"/>
        <v>10</v>
      </c>
      <c r="AG14" s="11">
        <f t="shared" si="12"/>
        <v>0</v>
      </c>
      <c r="AH14" s="25">
        <f t="shared" si="13"/>
        <v>0</v>
      </c>
      <c r="AI14" s="11">
        <f t="shared" si="14"/>
        <v>10</v>
      </c>
      <c r="AJ14" s="11">
        <f t="shared" si="15"/>
        <v>0.000005412544112</v>
      </c>
      <c r="AK14" s="11">
        <f t="shared" si="16"/>
        <v>155</v>
      </c>
      <c r="AL14" s="11">
        <f t="shared" si="17"/>
        <v>0</v>
      </c>
      <c r="AM14" s="12">
        <f t="shared" si="18"/>
        <v>-3.77964473</v>
      </c>
      <c r="AN14" s="3">
        <f t="shared" si="19"/>
        <v>0.0001570522842</v>
      </c>
      <c r="AO14" s="3">
        <f t="shared" si="20"/>
        <v>55</v>
      </c>
      <c r="AP14" s="3">
        <f t="shared" si="21"/>
        <v>0</v>
      </c>
      <c r="AQ14" s="3">
        <f t="shared" si="22"/>
        <v>0</v>
      </c>
      <c r="AR14" s="3"/>
      <c r="AS14" s="13" t="s">
        <v>33</v>
      </c>
    </row>
    <row r="15" ht="15.0" customHeight="1">
      <c r="A15" s="8" t="s">
        <v>54</v>
      </c>
      <c r="B15" s="27">
        <v>360.0</v>
      </c>
      <c r="C15" s="27">
        <v>360.0</v>
      </c>
      <c r="D15" s="27">
        <v>360.0</v>
      </c>
      <c r="E15" s="27">
        <v>360.0</v>
      </c>
      <c r="F15" s="27">
        <v>360.0</v>
      </c>
      <c r="G15" s="27">
        <v>360.0</v>
      </c>
      <c r="H15" s="27">
        <v>360.0</v>
      </c>
      <c r="I15" s="27">
        <v>360.0</v>
      </c>
      <c r="J15" s="27">
        <v>360.0</v>
      </c>
      <c r="K15" s="27">
        <v>360.0</v>
      </c>
      <c r="L15" s="35">
        <v>2.0</v>
      </c>
      <c r="M15" s="35">
        <v>2.0</v>
      </c>
      <c r="N15" s="35">
        <v>2.0</v>
      </c>
      <c r="O15" s="35">
        <v>2.0</v>
      </c>
      <c r="P15" s="35">
        <v>2.0</v>
      </c>
      <c r="Q15" s="35">
        <v>2.0</v>
      </c>
      <c r="R15" s="35">
        <v>2.0</v>
      </c>
      <c r="S15" s="35">
        <v>2.0</v>
      </c>
      <c r="T15" s="35">
        <v>2.0</v>
      </c>
      <c r="U15" s="35">
        <v>2.0</v>
      </c>
      <c r="V15" s="10">
        <f t="shared" si="1"/>
        <v>0</v>
      </c>
      <c r="W15" s="10">
        <f t="shared" si="2"/>
        <v>6</v>
      </c>
      <c r="X15" s="10">
        <f t="shared" si="3"/>
        <v>6</v>
      </c>
      <c r="Y15" s="10">
        <f t="shared" si="4"/>
        <v>6</v>
      </c>
      <c r="Z15" s="10">
        <f t="shared" si="5"/>
        <v>6</v>
      </c>
      <c r="AA15" s="3">
        <f t="shared" si="6"/>
        <v>0.9944444444</v>
      </c>
      <c r="AB15" s="3">
        <f t="shared" si="7"/>
        <v>0.03333333333</v>
      </c>
      <c r="AC15" s="3">
        <f t="shared" si="8"/>
        <v>0.03333333333</v>
      </c>
      <c r="AD15" s="3">
        <f t="shared" si="9"/>
        <v>0.03333333333</v>
      </c>
      <c r="AE15" s="3">
        <f t="shared" si="10"/>
        <v>0.03333333333</v>
      </c>
      <c r="AF15" s="11">
        <f t="shared" si="11"/>
        <v>10</v>
      </c>
      <c r="AG15" s="11">
        <f t="shared" si="12"/>
        <v>0</v>
      </c>
      <c r="AH15" s="25">
        <f t="shared" si="13"/>
        <v>0</v>
      </c>
      <c r="AI15" s="11">
        <f t="shared" si="14"/>
        <v>10</v>
      </c>
      <c r="AJ15" s="11">
        <f t="shared" si="15"/>
        <v>0.000005412544112</v>
      </c>
      <c r="AK15" s="11">
        <f t="shared" si="16"/>
        <v>155</v>
      </c>
      <c r="AL15" s="11">
        <f t="shared" si="17"/>
        <v>0</v>
      </c>
      <c r="AM15" s="12">
        <f t="shared" si="18"/>
        <v>-3.77964473</v>
      </c>
      <c r="AN15" s="3">
        <f t="shared" si="19"/>
        <v>0.0001570522842</v>
      </c>
      <c r="AO15" s="3">
        <f t="shared" si="20"/>
        <v>55</v>
      </c>
      <c r="AP15" s="3">
        <f t="shared" si="21"/>
        <v>0</v>
      </c>
      <c r="AQ15" s="3">
        <f t="shared" si="22"/>
        <v>0</v>
      </c>
      <c r="AR15" s="3"/>
      <c r="AS15" s="13" t="s">
        <v>16</v>
      </c>
      <c r="AT15" s="13" t="s">
        <v>35</v>
      </c>
      <c r="AU15" s="13" t="s">
        <v>36</v>
      </c>
      <c r="AV15" s="13" t="s">
        <v>37</v>
      </c>
    </row>
    <row r="16" ht="15.0" customHeight="1">
      <c r="A16" s="8" t="s">
        <v>55</v>
      </c>
      <c r="B16" s="27">
        <v>360.0</v>
      </c>
      <c r="C16" s="27">
        <v>360.0</v>
      </c>
      <c r="D16" s="27">
        <v>360.0</v>
      </c>
      <c r="E16" s="27">
        <v>360.0</v>
      </c>
      <c r="F16" s="27">
        <v>360.0</v>
      </c>
      <c r="G16" s="27">
        <v>360.0</v>
      </c>
      <c r="H16" s="27">
        <v>360.0</v>
      </c>
      <c r="I16" s="27">
        <v>360.0</v>
      </c>
      <c r="J16" s="27">
        <v>360.0</v>
      </c>
      <c r="K16" s="27">
        <v>360.0</v>
      </c>
      <c r="L16" s="16">
        <v>68.0</v>
      </c>
      <c r="M16" s="16">
        <v>60.0</v>
      </c>
      <c r="N16" s="16">
        <v>65.0</v>
      </c>
      <c r="O16" s="16">
        <v>70.0</v>
      </c>
      <c r="P16" s="16">
        <v>75.0</v>
      </c>
      <c r="Q16" s="16">
        <v>68.0</v>
      </c>
      <c r="R16" s="16">
        <v>50.0</v>
      </c>
      <c r="S16" s="16">
        <v>100.0</v>
      </c>
      <c r="T16" s="16">
        <v>360.0</v>
      </c>
      <c r="U16" s="16">
        <v>100.0</v>
      </c>
      <c r="V16" s="10">
        <f t="shared" si="1"/>
        <v>0</v>
      </c>
      <c r="W16" s="10">
        <f t="shared" si="2"/>
        <v>6</v>
      </c>
      <c r="X16" s="10">
        <f t="shared" si="3"/>
        <v>6</v>
      </c>
      <c r="Y16" s="10">
        <f t="shared" si="4"/>
        <v>6</v>
      </c>
      <c r="Z16" s="10">
        <f t="shared" si="5"/>
        <v>6</v>
      </c>
      <c r="AA16" s="3">
        <f t="shared" si="6"/>
        <v>0.7177777778</v>
      </c>
      <c r="AB16" s="3">
        <f t="shared" si="7"/>
        <v>1.693333333</v>
      </c>
      <c r="AC16" s="3">
        <f t="shared" si="8"/>
        <v>0.8333333333</v>
      </c>
      <c r="AD16" s="3">
        <f t="shared" si="9"/>
        <v>6</v>
      </c>
      <c r="AE16" s="3">
        <f t="shared" si="10"/>
        <v>1.15</v>
      </c>
      <c r="AF16" s="11">
        <f t="shared" si="11"/>
        <v>10</v>
      </c>
      <c r="AG16" s="11">
        <f t="shared" si="12"/>
        <v>0</v>
      </c>
      <c r="AH16" s="25">
        <f t="shared" si="13"/>
        <v>1</v>
      </c>
      <c r="AI16" s="11">
        <f t="shared" si="14"/>
        <v>9</v>
      </c>
      <c r="AJ16" s="11">
        <f t="shared" si="15"/>
        <v>0.00005953798523</v>
      </c>
      <c r="AK16" s="11">
        <f t="shared" si="16"/>
        <v>150</v>
      </c>
      <c r="AL16" s="11">
        <f t="shared" si="17"/>
        <v>5</v>
      </c>
      <c r="AM16" s="12">
        <f t="shared" si="18"/>
        <v>-3.401680257</v>
      </c>
      <c r="AN16" s="3">
        <f t="shared" si="19"/>
        <v>0.000669729449</v>
      </c>
      <c r="AO16" s="3">
        <f t="shared" si="20"/>
        <v>60</v>
      </c>
      <c r="AP16" s="3">
        <f t="shared" si="21"/>
        <v>0.05</v>
      </c>
      <c r="AQ16" s="3">
        <f t="shared" si="22"/>
        <v>0.05</v>
      </c>
      <c r="AR16" s="3"/>
      <c r="AS16" s="17" t="s">
        <v>39</v>
      </c>
      <c r="AT16" s="17">
        <f>COUNTIFS(AA3:AA22,"&gt;="&amp;0,AA3:AA22,"&lt;="&amp;0.2)</f>
        <v>15</v>
      </c>
      <c r="AU16" s="18">
        <f>AT16/AT21 * 100</f>
        <v>75</v>
      </c>
      <c r="AV16" s="17">
        <v>91.0</v>
      </c>
    </row>
    <row r="17" ht="15.0" customHeight="1">
      <c r="A17" s="8" t="s">
        <v>56</v>
      </c>
      <c r="B17" s="27">
        <v>360.0</v>
      </c>
      <c r="C17" s="27">
        <v>360.0</v>
      </c>
      <c r="D17" s="27">
        <v>360.0</v>
      </c>
      <c r="E17" s="27">
        <v>360.0</v>
      </c>
      <c r="F17" s="27">
        <v>360.0</v>
      </c>
      <c r="G17" s="27">
        <v>360.0</v>
      </c>
      <c r="H17" s="27">
        <v>360.0</v>
      </c>
      <c r="I17" s="27">
        <v>360.0</v>
      </c>
      <c r="J17" s="27">
        <v>360.0</v>
      </c>
      <c r="K17" s="27">
        <v>360.0</v>
      </c>
      <c r="L17" s="35">
        <v>360.0</v>
      </c>
      <c r="M17" s="35">
        <v>360.0</v>
      </c>
      <c r="N17" s="35">
        <v>360.0</v>
      </c>
      <c r="O17" s="35">
        <v>360.0</v>
      </c>
      <c r="P17" s="35">
        <v>360.0</v>
      </c>
      <c r="Q17" s="35">
        <v>360.0</v>
      </c>
      <c r="R17" s="35">
        <v>360.0</v>
      </c>
      <c r="S17" s="35">
        <v>360.0</v>
      </c>
      <c r="T17" s="35">
        <v>360.0</v>
      </c>
      <c r="U17" s="35">
        <v>360.0</v>
      </c>
      <c r="V17" s="10">
        <f t="shared" si="1"/>
        <v>0</v>
      </c>
      <c r="W17" s="10">
        <f t="shared" si="2"/>
        <v>6</v>
      </c>
      <c r="X17" s="10">
        <f t="shared" si="3"/>
        <v>6</v>
      </c>
      <c r="Y17" s="10">
        <f t="shared" si="4"/>
        <v>6</v>
      </c>
      <c r="Z17" s="10">
        <f t="shared" si="5"/>
        <v>6</v>
      </c>
      <c r="AA17" s="3">
        <f t="shared" si="6"/>
        <v>0</v>
      </c>
      <c r="AB17" s="3">
        <f t="shared" si="7"/>
        <v>6</v>
      </c>
      <c r="AC17" s="3">
        <f t="shared" si="8"/>
        <v>6</v>
      </c>
      <c r="AD17" s="3">
        <f t="shared" si="9"/>
        <v>6</v>
      </c>
      <c r="AE17" s="3">
        <f t="shared" si="10"/>
        <v>6</v>
      </c>
      <c r="AF17" s="11">
        <f t="shared" si="11"/>
        <v>10</v>
      </c>
      <c r="AG17" s="11">
        <f t="shared" si="12"/>
        <v>0</v>
      </c>
      <c r="AH17" s="25">
        <f t="shared" si="13"/>
        <v>10</v>
      </c>
      <c r="AI17" s="11">
        <f t="shared" si="14"/>
        <v>0</v>
      </c>
      <c r="AJ17" s="11">
        <f t="shared" si="15"/>
        <v>1</v>
      </c>
      <c r="AK17" s="11">
        <f t="shared" si="16"/>
        <v>105</v>
      </c>
      <c r="AL17" s="11">
        <f t="shared" si="17"/>
        <v>50</v>
      </c>
      <c r="AM17" s="12">
        <f t="shared" si="18"/>
        <v>0</v>
      </c>
      <c r="AN17" s="3">
        <f t="shared" si="19"/>
        <v>1</v>
      </c>
      <c r="AO17" s="3">
        <f t="shared" si="20"/>
        <v>105</v>
      </c>
      <c r="AP17" s="3">
        <f t="shared" si="21"/>
        <v>0.5</v>
      </c>
      <c r="AQ17" s="3">
        <f t="shared" si="22"/>
        <v>0.5</v>
      </c>
      <c r="AR17" s="3"/>
      <c r="AS17" s="17" t="s">
        <v>41</v>
      </c>
      <c r="AT17" s="17">
        <f>COUNTIFS(AA3:AA22,"&gt;"&amp;0.2,AA3:AA22,"&lt;="&amp;0.4)</f>
        <v>0</v>
      </c>
      <c r="AU17" s="18">
        <f>AT17/AT21 * 100</f>
        <v>0</v>
      </c>
      <c r="AV17" s="17">
        <v>0.0</v>
      </c>
    </row>
    <row r="18" ht="15.0" customHeight="1">
      <c r="A18" s="8" t="s">
        <v>59</v>
      </c>
      <c r="B18" s="27">
        <v>360.0</v>
      </c>
      <c r="C18" s="27">
        <v>360.0</v>
      </c>
      <c r="D18" s="27">
        <v>360.0</v>
      </c>
      <c r="E18" s="27">
        <v>360.0</v>
      </c>
      <c r="F18" s="27">
        <v>360.0</v>
      </c>
      <c r="G18" s="27">
        <v>360.0</v>
      </c>
      <c r="H18" s="27">
        <v>360.0</v>
      </c>
      <c r="I18" s="27">
        <v>360.0</v>
      </c>
      <c r="J18" s="27">
        <v>360.0</v>
      </c>
      <c r="K18" s="27">
        <v>360.0</v>
      </c>
      <c r="L18" s="9">
        <v>360.0</v>
      </c>
      <c r="M18" s="9">
        <v>360.0</v>
      </c>
      <c r="N18" s="9">
        <v>360.0</v>
      </c>
      <c r="O18" s="9">
        <v>360.0</v>
      </c>
      <c r="P18" s="9">
        <v>360.0</v>
      </c>
      <c r="Q18" s="9">
        <v>360.0</v>
      </c>
      <c r="R18" s="9">
        <v>360.0</v>
      </c>
      <c r="S18" s="9">
        <v>360.0</v>
      </c>
      <c r="T18" s="9">
        <v>360.0</v>
      </c>
      <c r="U18" s="9">
        <v>360.0</v>
      </c>
      <c r="V18" s="10">
        <f t="shared" si="1"/>
        <v>0</v>
      </c>
      <c r="W18" s="10">
        <f t="shared" si="2"/>
        <v>6</v>
      </c>
      <c r="X18" s="10">
        <f t="shared" si="3"/>
        <v>6</v>
      </c>
      <c r="Y18" s="10">
        <f t="shared" si="4"/>
        <v>6</v>
      </c>
      <c r="Z18" s="10">
        <f t="shared" si="5"/>
        <v>6</v>
      </c>
      <c r="AA18" s="3">
        <f t="shared" si="6"/>
        <v>0</v>
      </c>
      <c r="AB18" s="3">
        <f t="shared" si="7"/>
        <v>6</v>
      </c>
      <c r="AC18" s="3">
        <f t="shared" si="8"/>
        <v>6</v>
      </c>
      <c r="AD18" s="3">
        <f t="shared" si="9"/>
        <v>6</v>
      </c>
      <c r="AE18" s="3">
        <f t="shared" si="10"/>
        <v>6</v>
      </c>
      <c r="AF18" s="11">
        <f t="shared" si="11"/>
        <v>10</v>
      </c>
      <c r="AG18" s="11">
        <f t="shared" si="12"/>
        <v>0</v>
      </c>
      <c r="AH18" s="25">
        <f t="shared" si="13"/>
        <v>10</v>
      </c>
      <c r="AI18" s="11">
        <f t="shared" si="14"/>
        <v>0</v>
      </c>
      <c r="AJ18" s="11">
        <f t="shared" si="15"/>
        <v>1</v>
      </c>
      <c r="AK18" s="11">
        <f t="shared" si="16"/>
        <v>105</v>
      </c>
      <c r="AL18" s="11">
        <f t="shared" si="17"/>
        <v>50</v>
      </c>
      <c r="AM18" s="12">
        <f t="shared" si="18"/>
        <v>0</v>
      </c>
      <c r="AN18" s="3">
        <f t="shared" si="19"/>
        <v>1</v>
      </c>
      <c r="AO18" s="3">
        <f t="shared" si="20"/>
        <v>105</v>
      </c>
      <c r="AP18" s="3">
        <f t="shared" si="21"/>
        <v>0.5</v>
      </c>
      <c r="AQ18" s="3">
        <f t="shared" si="22"/>
        <v>0.5</v>
      </c>
      <c r="AR18" s="3"/>
      <c r="AS18" s="17" t="s">
        <v>43</v>
      </c>
      <c r="AT18" s="17">
        <f>COUNTIFS(AA3:AA22,"&gt;"&amp;0.4,AA3:AA22,"&lt;="&amp;0.6)</f>
        <v>0</v>
      </c>
      <c r="AU18" s="18">
        <f>AT18/AT21 * 100</f>
        <v>0</v>
      </c>
      <c r="AV18" s="17">
        <v>0.0</v>
      </c>
    </row>
    <row r="19" ht="15.0" customHeight="1">
      <c r="A19" s="8" t="s">
        <v>60</v>
      </c>
      <c r="B19" s="9">
        <v>360.0</v>
      </c>
      <c r="C19" s="9">
        <v>360.0</v>
      </c>
      <c r="D19" s="9">
        <v>360.0</v>
      </c>
      <c r="E19" s="9">
        <v>360.0</v>
      </c>
      <c r="F19" s="9">
        <v>360.0</v>
      </c>
      <c r="G19" s="9">
        <v>360.0</v>
      </c>
      <c r="H19" s="9">
        <v>360.0</v>
      </c>
      <c r="I19" s="9">
        <v>360.0</v>
      </c>
      <c r="J19" s="9">
        <v>360.0</v>
      </c>
      <c r="K19" s="9">
        <v>360.0</v>
      </c>
      <c r="L19" s="9">
        <v>360.0</v>
      </c>
      <c r="M19" s="9">
        <v>360.0</v>
      </c>
      <c r="N19" s="9">
        <v>360.0</v>
      </c>
      <c r="O19" s="9">
        <v>360.0</v>
      </c>
      <c r="P19" s="9">
        <v>360.0</v>
      </c>
      <c r="Q19" s="9">
        <v>360.0</v>
      </c>
      <c r="R19" s="9">
        <v>360.0</v>
      </c>
      <c r="S19" s="9">
        <v>360.0</v>
      </c>
      <c r="T19" s="9">
        <v>360.0</v>
      </c>
      <c r="U19" s="9">
        <v>360.0</v>
      </c>
      <c r="V19" s="10">
        <f t="shared" si="1"/>
        <v>0</v>
      </c>
      <c r="W19" s="10">
        <f t="shared" si="2"/>
        <v>6</v>
      </c>
      <c r="X19" s="10">
        <f t="shared" si="3"/>
        <v>6</v>
      </c>
      <c r="Y19" s="10">
        <f t="shared" si="4"/>
        <v>6</v>
      </c>
      <c r="Z19" s="10">
        <f t="shared" si="5"/>
        <v>6</v>
      </c>
      <c r="AA19" s="3">
        <f t="shared" si="6"/>
        <v>0</v>
      </c>
      <c r="AB19" s="3">
        <f t="shared" si="7"/>
        <v>6</v>
      </c>
      <c r="AC19" s="3">
        <f t="shared" si="8"/>
        <v>6</v>
      </c>
      <c r="AD19" s="3">
        <f t="shared" si="9"/>
        <v>6</v>
      </c>
      <c r="AE19" s="3">
        <f t="shared" si="10"/>
        <v>6</v>
      </c>
      <c r="AF19" s="11">
        <f t="shared" si="11"/>
        <v>10</v>
      </c>
      <c r="AG19" s="11">
        <f t="shared" si="12"/>
        <v>0</v>
      </c>
      <c r="AH19" s="25">
        <f t="shared" si="13"/>
        <v>10</v>
      </c>
      <c r="AI19" s="11">
        <f t="shared" si="14"/>
        <v>0</v>
      </c>
      <c r="AJ19" s="11">
        <f t="shared" si="15"/>
        <v>1</v>
      </c>
      <c r="AK19" s="11">
        <f t="shared" si="16"/>
        <v>105</v>
      </c>
      <c r="AL19" s="11">
        <f t="shared" si="17"/>
        <v>50</v>
      </c>
      <c r="AM19" s="12">
        <f t="shared" si="18"/>
        <v>0</v>
      </c>
      <c r="AN19" s="3">
        <f t="shared" si="19"/>
        <v>1</v>
      </c>
      <c r="AO19" s="3">
        <f t="shared" si="20"/>
        <v>105</v>
      </c>
      <c r="AP19" s="3">
        <f t="shared" si="21"/>
        <v>0.5</v>
      </c>
      <c r="AQ19" s="3">
        <f t="shared" si="22"/>
        <v>0.5</v>
      </c>
      <c r="AR19" s="3"/>
      <c r="AS19" s="17" t="s">
        <v>45</v>
      </c>
      <c r="AT19" s="17">
        <f>COUNTIFS(AA3:AA22,"&gt;"&amp;0.6,AA3:AA22,"&lt;="&amp;0.8)</f>
        <v>2</v>
      </c>
      <c r="AU19" s="18">
        <f>AT19/AT21 * 100</f>
        <v>10</v>
      </c>
      <c r="AV19" s="17">
        <v>0.0</v>
      </c>
    </row>
    <row r="20" ht="15.0" customHeight="1">
      <c r="A20" s="8" t="s">
        <v>57</v>
      </c>
      <c r="B20" s="27">
        <v>360.0</v>
      </c>
      <c r="C20" s="27">
        <v>360.0</v>
      </c>
      <c r="D20" s="27">
        <v>360.0</v>
      </c>
      <c r="E20" s="27">
        <v>360.0</v>
      </c>
      <c r="F20" s="27">
        <v>360.0</v>
      </c>
      <c r="G20" s="27">
        <v>360.0</v>
      </c>
      <c r="H20" s="27">
        <v>360.0</v>
      </c>
      <c r="I20" s="27">
        <v>360.0</v>
      </c>
      <c r="J20" s="27">
        <v>360.0</v>
      </c>
      <c r="K20" s="27">
        <v>360.0</v>
      </c>
      <c r="L20" s="35">
        <v>360.0</v>
      </c>
      <c r="M20" s="35">
        <v>360.0</v>
      </c>
      <c r="N20" s="35">
        <v>360.0</v>
      </c>
      <c r="O20" s="35">
        <v>360.0</v>
      </c>
      <c r="P20" s="35">
        <v>360.0</v>
      </c>
      <c r="Q20" s="35">
        <v>360.0</v>
      </c>
      <c r="R20" s="35">
        <v>360.0</v>
      </c>
      <c r="S20" s="35">
        <v>360.0</v>
      </c>
      <c r="T20" s="35">
        <v>360.0</v>
      </c>
      <c r="U20" s="35">
        <v>360.0</v>
      </c>
      <c r="V20" s="10">
        <f t="shared" si="1"/>
        <v>0</v>
      </c>
      <c r="W20" s="10">
        <f t="shared" si="2"/>
        <v>6</v>
      </c>
      <c r="X20" s="10">
        <f t="shared" si="3"/>
        <v>6</v>
      </c>
      <c r="Y20" s="10">
        <f t="shared" si="4"/>
        <v>6</v>
      </c>
      <c r="Z20" s="10">
        <f t="shared" si="5"/>
        <v>6</v>
      </c>
      <c r="AA20" s="3">
        <f t="shared" si="6"/>
        <v>0</v>
      </c>
      <c r="AB20" s="3">
        <f t="shared" si="7"/>
        <v>6</v>
      </c>
      <c r="AC20" s="3">
        <f t="shared" si="8"/>
        <v>6</v>
      </c>
      <c r="AD20" s="3">
        <f t="shared" si="9"/>
        <v>6</v>
      </c>
      <c r="AE20" s="3">
        <f t="shared" si="10"/>
        <v>6</v>
      </c>
      <c r="AF20" s="11">
        <f t="shared" si="11"/>
        <v>10</v>
      </c>
      <c r="AG20" s="11">
        <f t="shared" si="12"/>
        <v>0</v>
      </c>
      <c r="AH20" s="25">
        <f t="shared" si="13"/>
        <v>10</v>
      </c>
      <c r="AI20" s="11">
        <f t="shared" si="14"/>
        <v>0</v>
      </c>
      <c r="AJ20" s="11">
        <f t="shared" si="15"/>
        <v>1</v>
      </c>
      <c r="AK20" s="11">
        <f t="shared" si="16"/>
        <v>105</v>
      </c>
      <c r="AL20" s="11">
        <f t="shared" si="17"/>
        <v>50</v>
      </c>
      <c r="AM20" s="12">
        <f t="shared" si="18"/>
        <v>0</v>
      </c>
      <c r="AN20" s="3">
        <f t="shared" si="19"/>
        <v>1</v>
      </c>
      <c r="AO20" s="3">
        <f t="shared" si="20"/>
        <v>105</v>
      </c>
      <c r="AP20" s="3">
        <f t="shared" si="21"/>
        <v>0.5</v>
      </c>
      <c r="AQ20" s="3">
        <f t="shared" si="22"/>
        <v>0.5</v>
      </c>
      <c r="AR20" s="3"/>
      <c r="AS20" s="17" t="s">
        <v>47</v>
      </c>
      <c r="AT20" s="17">
        <f>COUNTIFS(AA3:AA22,"&gt;"&amp;0.8,AA3:AA22,"&lt;="&amp;1)</f>
        <v>3</v>
      </c>
      <c r="AU20" s="18">
        <f>AT20/AT21 * 100</f>
        <v>15</v>
      </c>
      <c r="AV20" s="17">
        <v>7.0</v>
      </c>
    </row>
    <row r="21" ht="15.0" customHeight="1">
      <c r="A21" s="8" t="s">
        <v>61</v>
      </c>
      <c r="B21" s="9">
        <v>360.0</v>
      </c>
      <c r="C21" s="9">
        <v>360.0</v>
      </c>
      <c r="D21" s="9">
        <v>360.0</v>
      </c>
      <c r="E21" s="9">
        <v>360.0</v>
      </c>
      <c r="F21" s="9">
        <v>360.0</v>
      </c>
      <c r="G21" s="9">
        <v>360.0</v>
      </c>
      <c r="H21" s="9">
        <v>360.0</v>
      </c>
      <c r="I21" s="9">
        <v>360.0</v>
      </c>
      <c r="J21" s="9">
        <v>360.0</v>
      </c>
      <c r="K21" s="9">
        <v>360.0</v>
      </c>
      <c r="L21" s="9">
        <v>360.0</v>
      </c>
      <c r="M21" s="9">
        <v>360.0</v>
      </c>
      <c r="N21" s="9">
        <v>360.0</v>
      </c>
      <c r="O21" s="9">
        <v>360.0</v>
      </c>
      <c r="P21" s="9">
        <v>360.0</v>
      </c>
      <c r="Q21" s="9">
        <v>360.0</v>
      </c>
      <c r="R21" s="9">
        <v>360.0</v>
      </c>
      <c r="S21" s="9">
        <v>360.0</v>
      </c>
      <c r="T21" s="9">
        <v>360.0</v>
      </c>
      <c r="U21" s="9">
        <v>360.0</v>
      </c>
      <c r="V21" s="10">
        <f t="shared" si="1"/>
        <v>0</v>
      </c>
      <c r="W21" s="10">
        <f t="shared" si="2"/>
        <v>6</v>
      </c>
      <c r="X21" s="10">
        <f t="shared" si="3"/>
        <v>6</v>
      </c>
      <c r="Y21" s="10">
        <f t="shared" si="4"/>
        <v>6</v>
      </c>
      <c r="Z21" s="10">
        <f t="shared" si="5"/>
        <v>6</v>
      </c>
      <c r="AA21" s="3">
        <f t="shared" si="6"/>
        <v>0</v>
      </c>
      <c r="AB21" s="3">
        <f t="shared" si="7"/>
        <v>6</v>
      </c>
      <c r="AC21" s="3">
        <f t="shared" si="8"/>
        <v>6</v>
      </c>
      <c r="AD21" s="3">
        <f t="shared" si="9"/>
        <v>6</v>
      </c>
      <c r="AE21" s="3">
        <f t="shared" si="10"/>
        <v>6</v>
      </c>
      <c r="AF21" s="11">
        <f t="shared" si="11"/>
        <v>10</v>
      </c>
      <c r="AG21" s="11">
        <f t="shared" si="12"/>
        <v>0</v>
      </c>
      <c r="AH21" s="25">
        <f t="shared" si="13"/>
        <v>10</v>
      </c>
      <c r="AI21" s="11">
        <f t="shared" si="14"/>
        <v>0</v>
      </c>
      <c r="AJ21" s="11">
        <f t="shared" si="15"/>
        <v>1</v>
      </c>
      <c r="AK21" s="11">
        <f t="shared" si="16"/>
        <v>105</v>
      </c>
      <c r="AL21" s="11">
        <f t="shared" si="17"/>
        <v>50</v>
      </c>
      <c r="AM21" s="12">
        <f t="shared" si="18"/>
        <v>0</v>
      </c>
      <c r="AN21" s="3">
        <f t="shared" si="19"/>
        <v>1</v>
      </c>
      <c r="AO21" s="3">
        <f t="shared" si="20"/>
        <v>105</v>
      </c>
      <c r="AP21" s="3">
        <f t="shared" si="21"/>
        <v>0.5</v>
      </c>
      <c r="AQ21" s="3">
        <f t="shared" si="22"/>
        <v>0.5</v>
      </c>
      <c r="AR21" s="3"/>
      <c r="AS21" s="17" t="s">
        <v>49</v>
      </c>
      <c r="AT21" s="18">
        <f>SUM(AT16:AT20)</f>
        <v>20</v>
      </c>
      <c r="AU21" s="18">
        <f>AT21/AT21 * 100</f>
        <v>100</v>
      </c>
      <c r="AV21" s="17">
        <v>2.0</v>
      </c>
    </row>
    <row r="22" ht="15.0" customHeight="1">
      <c r="A22" s="8" t="s">
        <v>58</v>
      </c>
      <c r="B22" s="9">
        <v>360.0</v>
      </c>
      <c r="C22" s="9">
        <v>360.0</v>
      </c>
      <c r="D22" s="9">
        <v>360.0</v>
      </c>
      <c r="E22" s="9">
        <v>360.0</v>
      </c>
      <c r="F22" s="9">
        <v>360.0</v>
      </c>
      <c r="G22" s="9">
        <v>360.0</v>
      </c>
      <c r="H22" s="9">
        <v>360.0</v>
      </c>
      <c r="I22" s="9">
        <v>360.0</v>
      </c>
      <c r="J22" s="9">
        <v>360.0</v>
      </c>
      <c r="K22" s="9">
        <v>360.0</v>
      </c>
      <c r="L22" s="9">
        <v>360.0</v>
      </c>
      <c r="M22" s="9">
        <v>360.0</v>
      </c>
      <c r="N22" s="9">
        <v>360.0</v>
      </c>
      <c r="O22" s="9">
        <v>360.0</v>
      </c>
      <c r="P22" s="9">
        <v>360.0</v>
      </c>
      <c r="Q22" s="9">
        <v>360.0</v>
      </c>
      <c r="R22" s="9">
        <v>360.0</v>
      </c>
      <c r="S22" s="9">
        <v>360.0</v>
      </c>
      <c r="T22" s="9">
        <v>360.0</v>
      </c>
      <c r="U22" s="9">
        <v>360.0</v>
      </c>
      <c r="V22" s="10">
        <f>1 - AVERAGE(B22:K22)/360</f>
        <v>0</v>
      </c>
      <c r="W22" s="10">
        <f>AVERAGE(B22:K22)/60</f>
        <v>6</v>
      </c>
      <c r="X22" s="10">
        <f t="shared" si="3"/>
        <v>6</v>
      </c>
      <c r="Y22" s="10">
        <f t="shared" si="4"/>
        <v>6</v>
      </c>
      <c r="Z22" s="10">
        <f t="shared" si="5"/>
        <v>6</v>
      </c>
      <c r="AA22" s="3">
        <f>1 - AVERAGE(L22:U22)/360</f>
        <v>0</v>
      </c>
      <c r="AB22" s="3">
        <f t="shared" si="7"/>
        <v>6</v>
      </c>
      <c r="AC22" s="3">
        <f t="shared" si="8"/>
        <v>6</v>
      </c>
      <c r="AD22" s="3">
        <f t="shared" si="9"/>
        <v>6</v>
      </c>
      <c r="AE22" s="3">
        <f t="shared" si="10"/>
        <v>6</v>
      </c>
      <c r="AF22" s="11">
        <f t="shared" si="11"/>
        <v>10</v>
      </c>
      <c r="AG22" s="11">
        <f t="shared" si="12"/>
        <v>0</v>
      </c>
      <c r="AH22" s="25">
        <f t="shared" si="13"/>
        <v>10</v>
      </c>
      <c r="AI22" s="11">
        <f t="shared" si="14"/>
        <v>0</v>
      </c>
      <c r="AJ22" s="11">
        <f t="shared" si="15"/>
        <v>1</v>
      </c>
      <c r="AK22" s="11">
        <f t="shared" si="16"/>
        <v>105</v>
      </c>
      <c r="AL22" s="11">
        <f>MIN(100+110/2-AK22,100+110/2-$AO$21)</f>
        <v>50</v>
      </c>
      <c r="AM22" s="12">
        <f t="shared" si="18"/>
        <v>0</v>
      </c>
      <c r="AN22" s="3">
        <f t="shared" si="19"/>
        <v>1</v>
      </c>
      <c r="AO22" s="3">
        <f t="shared" si="20"/>
        <v>105</v>
      </c>
      <c r="AP22" s="3">
        <f t="shared" si="21"/>
        <v>0.5</v>
      </c>
      <c r="AQ22" s="3">
        <f t="shared" si="22"/>
        <v>0.5</v>
      </c>
      <c r="AR22" s="3"/>
      <c r="AS22" s="3"/>
      <c r="AT22" s="3"/>
      <c r="AU22" s="3"/>
      <c r="AV22" s="3"/>
    </row>
    <row r="23" ht="15.0" customHeight="1">
      <c r="A23" s="8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9"/>
      <c r="M23" s="9"/>
      <c r="N23" s="9"/>
      <c r="O23" s="9"/>
      <c r="P23" s="9"/>
      <c r="Q23" s="9"/>
      <c r="R23" s="9"/>
      <c r="S23" s="9"/>
      <c r="T23" s="9"/>
      <c r="U23" s="9"/>
      <c r="V23" s="10"/>
      <c r="W23" s="10"/>
      <c r="X23" s="10"/>
      <c r="Y23" s="10"/>
      <c r="Z23" s="10"/>
      <c r="AA23" s="3"/>
      <c r="AB23" s="3"/>
      <c r="AC23" s="3"/>
      <c r="AD23" s="3"/>
      <c r="AE23" s="3"/>
      <c r="AF23" s="11"/>
      <c r="AG23" s="11"/>
      <c r="AH23" s="11"/>
      <c r="AI23" s="11"/>
      <c r="AJ23" s="11"/>
      <c r="AK23" s="11"/>
      <c r="AL23" s="11"/>
      <c r="AM23" s="12"/>
      <c r="AN23" s="3"/>
      <c r="AO23" s="3"/>
      <c r="AP23" s="3"/>
      <c r="AQ23" s="3"/>
      <c r="AR23" s="3"/>
      <c r="AS23" s="3"/>
      <c r="AT23" s="3"/>
      <c r="AU23" s="3"/>
      <c r="AV23" s="3"/>
    </row>
    <row r="26" ht="15.0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" t="s">
        <v>65</v>
      </c>
      <c r="AF26" s="2" t="s">
        <v>3</v>
      </c>
      <c r="AK26" s="36"/>
      <c r="AL26" s="36"/>
      <c r="AM26" s="36"/>
      <c r="AN26" s="36"/>
      <c r="AO26" s="24"/>
      <c r="AP26" s="24"/>
      <c r="AQ26" s="24"/>
      <c r="AR26" s="24"/>
      <c r="AS26" s="24"/>
      <c r="AT26" s="24"/>
      <c r="AU26" s="24"/>
      <c r="AV26" s="24"/>
    </row>
    <row r="27" ht="15.0" customHeight="1">
      <c r="A27" s="1"/>
      <c r="B27" s="1" t="s">
        <v>0</v>
      </c>
      <c r="L27" s="1" t="s">
        <v>62</v>
      </c>
      <c r="V27" s="1" t="s">
        <v>2</v>
      </c>
      <c r="AK27" s="2"/>
      <c r="AL27" s="2"/>
      <c r="AM27" s="2"/>
      <c r="AN27" s="2"/>
      <c r="AO27" s="2"/>
      <c r="AP27" s="2"/>
      <c r="AQ27" s="2"/>
      <c r="AR27" s="3"/>
      <c r="AS27" s="3"/>
      <c r="AT27" s="3"/>
      <c r="AU27" s="3"/>
      <c r="AV27" s="3"/>
    </row>
    <row r="28">
      <c r="A28" s="4" t="s">
        <v>5</v>
      </c>
      <c r="B28" s="4" t="s">
        <v>6</v>
      </c>
      <c r="C28" s="4" t="s">
        <v>7</v>
      </c>
      <c r="D28" s="4" t="s">
        <v>8</v>
      </c>
      <c r="E28" s="4" t="s">
        <v>9</v>
      </c>
      <c r="F28" s="4" t="s">
        <v>10</v>
      </c>
      <c r="G28" s="4" t="s">
        <v>11</v>
      </c>
      <c r="H28" s="4" t="s">
        <v>12</v>
      </c>
      <c r="I28" s="4" t="s">
        <v>13</v>
      </c>
      <c r="J28" s="4" t="s">
        <v>14</v>
      </c>
      <c r="K28" s="4" t="s">
        <v>15</v>
      </c>
      <c r="L28" s="4" t="s">
        <v>6</v>
      </c>
      <c r="M28" s="4" t="s">
        <v>7</v>
      </c>
      <c r="N28" s="4" t="s">
        <v>8</v>
      </c>
      <c r="O28" s="4" t="s">
        <v>9</v>
      </c>
      <c r="P28" s="4" t="s">
        <v>10</v>
      </c>
      <c r="Q28" s="4" t="s">
        <v>11</v>
      </c>
      <c r="R28" s="4" t="s">
        <v>12</v>
      </c>
      <c r="S28" s="4" t="s">
        <v>13</v>
      </c>
      <c r="T28" s="4" t="s">
        <v>14</v>
      </c>
      <c r="U28" s="4" t="s">
        <v>15</v>
      </c>
      <c r="V28" s="5" t="s">
        <v>16</v>
      </c>
      <c r="W28" s="5" t="s">
        <v>17</v>
      </c>
      <c r="X28" s="4" t="s">
        <v>18</v>
      </c>
      <c r="Y28" s="4" t="s">
        <v>19</v>
      </c>
      <c r="Z28" s="4" t="s">
        <v>20</v>
      </c>
      <c r="AA28" s="5" t="s">
        <v>16</v>
      </c>
      <c r="AB28" s="5" t="s">
        <v>17</v>
      </c>
      <c r="AC28" s="4" t="s">
        <v>18</v>
      </c>
      <c r="AD28" s="4" t="s">
        <v>19</v>
      </c>
      <c r="AE28" s="4" t="s">
        <v>20</v>
      </c>
      <c r="AF28" s="5" t="s">
        <v>63</v>
      </c>
      <c r="AG28" s="5" t="s">
        <v>64</v>
      </c>
      <c r="AH28" s="5" t="s">
        <v>23</v>
      </c>
      <c r="AI28" s="5" t="s">
        <v>24</v>
      </c>
      <c r="AJ28" s="5" t="s">
        <v>25</v>
      </c>
      <c r="AK28" s="4" t="s">
        <v>26</v>
      </c>
      <c r="AL28" s="4" t="s">
        <v>27</v>
      </c>
      <c r="AM28" s="4" t="s">
        <v>28</v>
      </c>
      <c r="AN28" s="4" t="s">
        <v>25</v>
      </c>
      <c r="AO28" s="6" t="s">
        <v>29</v>
      </c>
      <c r="AP28" s="4" t="s">
        <v>30</v>
      </c>
      <c r="AQ28" s="4" t="s">
        <v>31</v>
      </c>
      <c r="AR28" s="3"/>
      <c r="AS28" s="13" t="s">
        <v>66</v>
      </c>
    </row>
    <row r="29">
      <c r="A29" s="8" t="s">
        <v>32</v>
      </c>
      <c r="B29" s="9">
        <v>360.0</v>
      </c>
      <c r="C29" s="9">
        <v>360.0</v>
      </c>
      <c r="D29" s="9">
        <v>360.0</v>
      </c>
      <c r="E29" s="9">
        <v>360.0</v>
      </c>
      <c r="F29" s="9">
        <v>360.0</v>
      </c>
      <c r="G29" s="9">
        <v>360.0</v>
      </c>
      <c r="H29" s="9">
        <v>360.0</v>
      </c>
      <c r="I29" s="9">
        <v>360.0</v>
      </c>
      <c r="J29" s="9">
        <v>360.0</v>
      </c>
      <c r="K29" s="9">
        <v>360.0</v>
      </c>
      <c r="L29" s="21">
        <v>360.0</v>
      </c>
      <c r="M29" s="21">
        <v>360.0</v>
      </c>
      <c r="N29" s="21">
        <v>360.0</v>
      </c>
      <c r="O29" s="21">
        <v>360.0</v>
      </c>
      <c r="P29" s="21">
        <v>360.0</v>
      </c>
      <c r="Q29" s="21">
        <v>360.0</v>
      </c>
      <c r="R29" s="21">
        <v>360.0</v>
      </c>
      <c r="S29" s="21">
        <v>360.0</v>
      </c>
      <c r="T29" s="21">
        <v>360.0</v>
      </c>
      <c r="U29" s="21">
        <v>360.0</v>
      </c>
      <c r="V29" s="10">
        <f t="shared" ref="V29:V47" si="23">1- AVERAGE(B29:K29)/360</f>
        <v>0</v>
      </c>
      <c r="W29" s="10">
        <f t="shared" ref="W29:W47" si="24">AVERAGE(A29:K29)/60</f>
        <v>6</v>
      </c>
      <c r="X29" s="10">
        <f t="shared" ref="X29:X48" si="25">MIN(B29:K29)/60</f>
        <v>6</v>
      </c>
      <c r="Y29" s="10">
        <f t="shared" ref="Y29:Y48" si="26">MAX(B29:K29)/60</f>
        <v>6</v>
      </c>
      <c r="Z29" s="10">
        <f t="shared" ref="Z29:Z48" si="27">MEDIAN(B29:K29)/60</f>
        <v>6</v>
      </c>
      <c r="AA29" s="3">
        <f t="shared" ref="AA29:AA47" si="28">1- AVERAGE(L29:U29)/360</f>
        <v>0</v>
      </c>
      <c r="AB29" s="3">
        <f t="shared" ref="AB29:AB48" si="29">AVERAGE(L29:U29)/60</f>
        <v>6</v>
      </c>
      <c r="AC29" s="3">
        <f t="shared" ref="AC29:AC48" si="30">MIN(L29:U29)/60</f>
        <v>6</v>
      </c>
      <c r="AD29" s="3">
        <f t="shared" ref="AD29:AD48" si="31">MAX(L29:U29)/60</f>
        <v>6</v>
      </c>
      <c r="AE29" s="3">
        <f t="shared" ref="AE29:AE48" si="32">MEDIAN(L29:U29)/60</f>
        <v>6</v>
      </c>
      <c r="AF29" s="25">
        <f t="shared" ref="AF29:AF48" si="33">COUNTIF(L29:U29,"=360")</f>
        <v>10</v>
      </c>
      <c r="AG29" s="25">
        <f t="shared" ref="AG29:AG48" si="34">COUNTIF(L29:U29,"&lt;360")</f>
        <v>0</v>
      </c>
      <c r="AH29" s="25">
        <f t="shared" ref="AH29:AH48" si="35">COUNTIF(L3:U3,"=360")</f>
        <v>10</v>
      </c>
      <c r="AI29" s="25">
        <f t="shared" ref="AI29:AI48" si="36">COUNTIF(L3:U3,"&lt;360")</f>
        <v>0</v>
      </c>
      <c r="AJ29" s="25">
        <f t="shared" ref="AJ29:AJ48" si="37">(FACT(AF29+AG29)*FACT(AH29+AI29)*FACT(AI29+AG29)*FACT(AF29+AH29))/(FACT(20)*FACT(AF29)*FACT(AG29)*FACT(AH29)*FACT(AI29))</f>
        <v>1</v>
      </c>
      <c r="AK29" s="11">
        <f t="shared" ref="AK29:AK48" si="38">SUM(_xlfn.RANK.AVG(B29,B29:U29,1))+SUM(_xlfn.RANK.AVG(C29,B29:U29,1))+SUM(_xlfn.RANK.AVG(D29,B29:U29,1))+SUM(_xlfn.RANK.AVG(E29,B29:U29,1))+SUM(_xlfn.RANK.AVG(F29,B29:U29,1))+SUM(_xlfn.RANK.AVG(G29,B29:U29,1))+SUM(_xlfn.RANK.AVG(H29,B29:U29,1))+SUM(_xlfn.RANK.AVG(I29,B29:U29,1))+SUM(_xlfn.RANK.AVG(J29,B29:U29,1))+SUM(_xlfn.RANK.AVG(K29,B29:U29,1))</f>
        <v>105</v>
      </c>
      <c r="AL29" s="11">
        <f t="shared" ref="AL29:AL47" si="39">MIN(100+110/2-AK29,100+110/2-AO29)</f>
        <v>50</v>
      </c>
      <c r="AM29" s="12">
        <f t="shared" ref="AM29:AM48" si="40">((AL29-(10*10/2))/ SQRT(10*10*(10+10+1)/12))</f>
        <v>0</v>
      </c>
      <c r="AN29" s="3">
        <f t="shared" ref="AN29:AN48" si="41">_xlfn.NORM.DIST(AM29,0,1,TRUE)*2</f>
        <v>1</v>
      </c>
      <c r="AO29" s="3">
        <f t="shared" ref="AO29:AO48" si="42">SUM(_xlfn.RANK.AVG(L29,B29:U29,1))+SUM(_xlfn.RANK.AVG(M29,B29:U29,1))+SUM(_xlfn.RANK.AVG(N29,B29:U29,1))+SUM(_xlfn.RANK.AVG(O29,B29:U29,1))+SUM(_xlfn.RANK.AVG(P29,B29:U29,1))+SUM(_xlfn.RANK.AVG(Q29,B29:U29,1))+SUM(_xlfn.RANK.AVG(R29,B29:U29,1))+SUM(_xlfn.RANK.AVG(S29,B29:U29,1))+SUM(_xlfn.RANK.AVG(T29,B29:U29,1))+SUM(_xlfn.RANK.AVG(U29,B29:U29,1))</f>
        <v>105</v>
      </c>
      <c r="AP29" s="3">
        <f t="shared" ref="AP29:AP48" si="43">(2*AO29 - 110)/200</f>
        <v>0.5</v>
      </c>
      <c r="AQ29" s="3">
        <f t="shared" ref="AQ29:AQ48" si="44">((AO29/10)-(11/2))/10</f>
        <v>0.5</v>
      </c>
      <c r="AR29" s="3"/>
      <c r="AS29" s="13" t="s">
        <v>16</v>
      </c>
      <c r="AT29" s="13" t="s">
        <v>35</v>
      </c>
      <c r="AU29" s="13" t="s">
        <v>36</v>
      </c>
      <c r="AV29" s="13" t="s">
        <v>37</v>
      </c>
    </row>
    <row r="30">
      <c r="A30" s="8" t="s">
        <v>34</v>
      </c>
      <c r="B30" s="9">
        <v>360.0</v>
      </c>
      <c r="C30" s="9">
        <v>360.0</v>
      </c>
      <c r="D30" s="9">
        <v>360.0</v>
      </c>
      <c r="E30" s="9">
        <v>360.0</v>
      </c>
      <c r="F30" s="9">
        <v>360.0</v>
      </c>
      <c r="G30" s="9">
        <v>360.0</v>
      </c>
      <c r="H30" s="9">
        <v>360.0</v>
      </c>
      <c r="I30" s="9">
        <v>360.0</v>
      </c>
      <c r="J30" s="9">
        <v>360.0</v>
      </c>
      <c r="K30" s="9">
        <v>360.0</v>
      </c>
      <c r="L30" s="21">
        <v>360.0</v>
      </c>
      <c r="M30" s="21">
        <v>360.0</v>
      </c>
      <c r="N30" s="21">
        <v>360.0</v>
      </c>
      <c r="O30" s="21">
        <v>360.0</v>
      </c>
      <c r="P30" s="21">
        <v>360.0</v>
      </c>
      <c r="Q30" s="21">
        <v>360.0</v>
      </c>
      <c r="R30" s="21">
        <v>360.0</v>
      </c>
      <c r="S30" s="21">
        <v>360.0</v>
      </c>
      <c r="T30" s="21">
        <v>360.0</v>
      </c>
      <c r="U30" s="21">
        <v>360.0</v>
      </c>
      <c r="V30" s="10">
        <f t="shared" si="23"/>
        <v>0</v>
      </c>
      <c r="W30" s="10">
        <f t="shared" si="24"/>
        <v>6</v>
      </c>
      <c r="X30" s="10">
        <f t="shared" si="25"/>
        <v>6</v>
      </c>
      <c r="Y30" s="10">
        <f t="shared" si="26"/>
        <v>6</v>
      </c>
      <c r="Z30" s="10">
        <f t="shared" si="27"/>
        <v>6</v>
      </c>
      <c r="AA30" s="3">
        <f t="shared" si="28"/>
        <v>0</v>
      </c>
      <c r="AB30" s="3">
        <f t="shared" si="29"/>
        <v>6</v>
      </c>
      <c r="AC30" s="3">
        <f t="shared" si="30"/>
        <v>6</v>
      </c>
      <c r="AD30" s="3">
        <f t="shared" si="31"/>
        <v>6</v>
      </c>
      <c r="AE30" s="3">
        <f t="shared" si="32"/>
        <v>6</v>
      </c>
      <c r="AF30" s="25">
        <f t="shared" si="33"/>
        <v>10</v>
      </c>
      <c r="AG30" s="25">
        <f t="shared" si="34"/>
        <v>0</v>
      </c>
      <c r="AH30" s="25">
        <f t="shared" si="35"/>
        <v>10</v>
      </c>
      <c r="AI30" s="25">
        <f t="shared" si="36"/>
        <v>0</v>
      </c>
      <c r="AJ30" s="25">
        <f t="shared" si="37"/>
        <v>1</v>
      </c>
      <c r="AK30" s="11">
        <f t="shared" si="38"/>
        <v>105</v>
      </c>
      <c r="AL30" s="11">
        <f t="shared" si="39"/>
        <v>50</v>
      </c>
      <c r="AM30" s="12">
        <f t="shared" si="40"/>
        <v>0</v>
      </c>
      <c r="AN30" s="3">
        <f t="shared" si="41"/>
        <v>1</v>
      </c>
      <c r="AO30" s="3">
        <f t="shared" si="42"/>
        <v>105</v>
      </c>
      <c r="AP30" s="3">
        <f t="shared" si="43"/>
        <v>0.5</v>
      </c>
      <c r="AQ30" s="3">
        <f t="shared" si="44"/>
        <v>0.5</v>
      </c>
      <c r="AR30" s="26"/>
      <c r="AS30" s="17" t="s">
        <v>39</v>
      </c>
      <c r="AT30" s="17">
        <f>COUNTIFS(AA29:AA48,"&gt;="&amp;0,AA29:AA48,"&lt;="&amp;0.2)</f>
        <v>17</v>
      </c>
      <c r="AU30" s="18">
        <f>AT30/AT35 * 100</f>
        <v>85</v>
      </c>
      <c r="AV30" s="17">
        <v>91.0</v>
      </c>
    </row>
    <row r="31">
      <c r="A31" s="8" t="s">
        <v>38</v>
      </c>
      <c r="B31" s="9">
        <v>360.0</v>
      </c>
      <c r="C31" s="9">
        <v>360.0</v>
      </c>
      <c r="D31" s="9">
        <v>360.0</v>
      </c>
      <c r="E31" s="9">
        <v>360.0</v>
      </c>
      <c r="F31" s="9">
        <v>360.0</v>
      </c>
      <c r="G31" s="9">
        <v>360.0</v>
      </c>
      <c r="H31" s="9">
        <v>360.0</v>
      </c>
      <c r="I31" s="9">
        <v>360.0</v>
      </c>
      <c r="J31" s="9">
        <v>360.0</v>
      </c>
      <c r="K31" s="9">
        <v>360.0</v>
      </c>
      <c r="L31" s="9">
        <v>360.0</v>
      </c>
      <c r="M31" s="9">
        <v>360.0</v>
      </c>
      <c r="N31" s="9">
        <v>360.0</v>
      </c>
      <c r="O31" s="9">
        <v>360.0</v>
      </c>
      <c r="P31" s="9">
        <v>360.0</v>
      </c>
      <c r="Q31" s="9">
        <v>360.0</v>
      </c>
      <c r="R31" s="9">
        <v>360.0</v>
      </c>
      <c r="S31" s="9">
        <v>360.0</v>
      </c>
      <c r="T31" s="9">
        <v>360.0</v>
      </c>
      <c r="U31" s="9">
        <v>360.0</v>
      </c>
      <c r="V31" s="10">
        <f t="shared" si="23"/>
        <v>0</v>
      </c>
      <c r="W31" s="10">
        <f t="shared" si="24"/>
        <v>6</v>
      </c>
      <c r="X31" s="10">
        <f t="shared" si="25"/>
        <v>6</v>
      </c>
      <c r="Y31" s="10">
        <f t="shared" si="26"/>
        <v>6</v>
      </c>
      <c r="Z31" s="10">
        <f t="shared" si="27"/>
        <v>6</v>
      </c>
      <c r="AA31" s="3">
        <f t="shared" si="28"/>
        <v>0</v>
      </c>
      <c r="AB31" s="3">
        <f t="shared" si="29"/>
        <v>6</v>
      </c>
      <c r="AC31" s="3">
        <f t="shared" si="30"/>
        <v>6</v>
      </c>
      <c r="AD31" s="3">
        <f t="shared" si="31"/>
        <v>6</v>
      </c>
      <c r="AE31" s="3">
        <f t="shared" si="32"/>
        <v>6</v>
      </c>
      <c r="AF31" s="25">
        <f t="shared" si="33"/>
        <v>10</v>
      </c>
      <c r="AG31" s="25">
        <f t="shared" si="34"/>
        <v>0</v>
      </c>
      <c r="AH31" s="25">
        <f t="shared" si="35"/>
        <v>10</v>
      </c>
      <c r="AI31" s="25">
        <f t="shared" si="36"/>
        <v>0</v>
      </c>
      <c r="AJ31" s="25">
        <f t="shared" si="37"/>
        <v>1</v>
      </c>
      <c r="AK31" s="11">
        <f t="shared" si="38"/>
        <v>105</v>
      </c>
      <c r="AL31" s="11">
        <f t="shared" si="39"/>
        <v>50</v>
      </c>
      <c r="AM31" s="12">
        <f t="shared" si="40"/>
        <v>0</v>
      </c>
      <c r="AN31" s="3">
        <f t="shared" si="41"/>
        <v>1</v>
      </c>
      <c r="AO31" s="3">
        <f t="shared" si="42"/>
        <v>105</v>
      </c>
      <c r="AP31" s="3">
        <f t="shared" si="43"/>
        <v>0.5</v>
      </c>
      <c r="AQ31" s="3">
        <f t="shared" si="44"/>
        <v>0.5</v>
      </c>
      <c r="AS31" s="17" t="s">
        <v>41</v>
      </c>
      <c r="AT31" s="17">
        <f>COUNTIFS(AA29:AA48,"&gt;"&amp;0.2,AA29:AA48,"&lt;="&amp;0.4)</f>
        <v>0</v>
      </c>
      <c r="AU31" s="18">
        <f>AT31/AT35 * 100</f>
        <v>0</v>
      </c>
      <c r="AV31" s="17">
        <v>0.0</v>
      </c>
    </row>
    <row r="32">
      <c r="A32" s="8" t="s">
        <v>40</v>
      </c>
      <c r="B32" s="9">
        <v>360.0</v>
      </c>
      <c r="C32" s="9">
        <v>360.0</v>
      </c>
      <c r="D32" s="9">
        <v>360.0</v>
      </c>
      <c r="E32" s="9">
        <v>360.0</v>
      </c>
      <c r="F32" s="9">
        <v>360.0</v>
      </c>
      <c r="G32" s="9">
        <v>360.0</v>
      </c>
      <c r="H32" s="9">
        <v>360.0</v>
      </c>
      <c r="I32" s="9">
        <v>360.0</v>
      </c>
      <c r="J32" s="9">
        <v>360.0</v>
      </c>
      <c r="K32" s="9">
        <v>360.0</v>
      </c>
      <c r="L32" s="9">
        <v>360.0</v>
      </c>
      <c r="M32" s="9">
        <v>360.0</v>
      </c>
      <c r="N32" s="9">
        <v>360.0</v>
      </c>
      <c r="O32" s="9">
        <v>360.0</v>
      </c>
      <c r="P32" s="9">
        <v>360.0</v>
      </c>
      <c r="Q32" s="9">
        <v>360.0</v>
      </c>
      <c r="R32" s="9">
        <v>360.0</v>
      </c>
      <c r="S32" s="9">
        <v>360.0</v>
      </c>
      <c r="T32" s="9">
        <v>360.0</v>
      </c>
      <c r="U32" s="9">
        <v>360.0</v>
      </c>
      <c r="V32" s="10">
        <f t="shared" si="23"/>
        <v>0</v>
      </c>
      <c r="W32" s="10">
        <f t="shared" si="24"/>
        <v>6</v>
      </c>
      <c r="X32" s="10">
        <f t="shared" si="25"/>
        <v>6</v>
      </c>
      <c r="Y32" s="10">
        <f t="shared" si="26"/>
        <v>6</v>
      </c>
      <c r="Z32" s="10">
        <f t="shared" si="27"/>
        <v>6</v>
      </c>
      <c r="AA32" s="3">
        <f t="shared" si="28"/>
        <v>0</v>
      </c>
      <c r="AB32" s="3">
        <f t="shared" si="29"/>
        <v>6</v>
      </c>
      <c r="AC32" s="3">
        <f t="shared" si="30"/>
        <v>6</v>
      </c>
      <c r="AD32" s="3">
        <f t="shared" si="31"/>
        <v>6</v>
      </c>
      <c r="AE32" s="3">
        <f t="shared" si="32"/>
        <v>6</v>
      </c>
      <c r="AF32" s="25">
        <f t="shared" si="33"/>
        <v>10</v>
      </c>
      <c r="AG32" s="25">
        <f t="shared" si="34"/>
        <v>0</v>
      </c>
      <c r="AH32" s="25">
        <f t="shared" si="35"/>
        <v>10</v>
      </c>
      <c r="AI32" s="25">
        <f t="shared" si="36"/>
        <v>0</v>
      </c>
      <c r="AJ32" s="25">
        <f t="shared" si="37"/>
        <v>1</v>
      </c>
      <c r="AK32" s="11">
        <f t="shared" si="38"/>
        <v>105</v>
      </c>
      <c r="AL32" s="11">
        <f t="shared" si="39"/>
        <v>50</v>
      </c>
      <c r="AM32" s="12">
        <f t="shared" si="40"/>
        <v>0</v>
      </c>
      <c r="AN32" s="3">
        <f t="shared" si="41"/>
        <v>1</v>
      </c>
      <c r="AO32" s="3">
        <f t="shared" si="42"/>
        <v>105</v>
      </c>
      <c r="AP32" s="3">
        <f t="shared" si="43"/>
        <v>0.5</v>
      </c>
      <c r="AQ32" s="3">
        <f t="shared" si="44"/>
        <v>0.5</v>
      </c>
      <c r="AS32" s="17" t="s">
        <v>43</v>
      </c>
      <c r="AT32" s="17">
        <f>COUNTIFS(AA29:AA48,"&gt;="&amp;0.4,AA29:AA48,"&lt;"&amp;0.6)</f>
        <v>0</v>
      </c>
      <c r="AU32" s="18">
        <f>AT32/AT35 * 100</f>
        <v>0</v>
      </c>
      <c r="AV32" s="17">
        <v>0.0</v>
      </c>
    </row>
    <row r="33">
      <c r="A33" s="8" t="s">
        <v>42</v>
      </c>
      <c r="B33" s="9">
        <v>360.0</v>
      </c>
      <c r="C33" s="9">
        <v>360.0</v>
      </c>
      <c r="D33" s="9">
        <v>360.0</v>
      </c>
      <c r="E33" s="9">
        <v>360.0</v>
      </c>
      <c r="F33" s="9">
        <v>360.0</v>
      </c>
      <c r="G33" s="9">
        <v>360.0</v>
      </c>
      <c r="H33" s="9">
        <v>360.0</v>
      </c>
      <c r="I33" s="9">
        <v>360.0</v>
      </c>
      <c r="J33" s="9">
        <v>360.0</v>
      </c>
      <c r="K33" s="9">
        <v>360.0</v>
      </c>
      <c r="L33" s="9">
        <v>360.0</v>
      </c>
      <c r="M33" s="9">
        <v>360.0</v>
      </c>
      <c r="N33" s="9">
        <v>360.0</v>
      </c>
      <c r="O33" s="9">
        <v>360.0</v>
      </c>
      <c r="P33" s="9">
        <v>360.0</v>
      </c>
      <c r="Q33" s="9">
        <v>360.0</v>
      </c>
      <c r="R33" s="9">
        <v>360.0</v>
      </c>
      <c r="S33" s="9">
        <v>360.0</v>
      </c>
      <c r="T33" s="9">
        <v>360.0</v>
      </c>
      <c r="U33" s="9">
        <v>360.0</v>
      </c>
      <c r="V33" s="10">
        <f t="shared" si="23"/>
        <v>0</v>
      </c>
      <c r="W33" s="10">
        <f t="shared" si="24"/>
        <v>6</v>
      </c>
      <c r="X33" s="10">
        <f t="shared" si="25"/>
        <v>6</v>
      </c>
      <c r="Y33" s="10">
        <f t="shared" si="26"/>
        <v>6</v>
      </c>
      <c r="Z33" s="10">
        <f t="shared" si="27"/>
        <v>6</v>
      </c>
      <c r="AA33" s="3">
        <f t="shared" si="28"/>
        <v>0</v>
      </c>
      <c r="AB33" s="3">
        <f t="shared" si="29"/>
        <v>6</v>
      </c>
      <c r="AC33" s="3">
        <f t="shared" si="30"/>
        <v>6</v>
      </c>
      <c r="AD33" s="3">
        <f t="shared" si="31"/>
        <v>6</v>
      </c>
      <c r="AE33" s="3">
        <f t="shared" si="32"/>
        <v>6</v>
      </c>
      <c r="AF33" s="25">
        <f t="shared" si="33"/>
        <v>10</v>
      </c>
      <c r="AG33" s="25">
        <f t="shared" si="34"/>
        <v>0</v>
      </c>
      <c r="AH33" s="25">
        <f t="shared" si="35"/>
        <v>10</v>
      </c>
      <c r="AI33" s="25">
        <f t="shared" si="36"/>
        <v>0</v>
      </c>
      <c r="AJ33" s="25">
        <f t="shared" si="37"/>
        <v>1</v>
      </c>
      <c r="AK33" s="11">
        <f t="shared" si="38"/>
        <v>105</v>
      </c>
      <c r="AL33" s="11">
        <f t="shared" si="39"/>
        <v>50</v>
      </c>
      <c r="AM33" s="12">
        <f t="shared" si="40"/>
        <v>0</v>
      </c>
      <c r="AN33" s="3">
        <f t="shared" si="41"/>
        <v>1</v>
      </c>
      <c r="AO33" s="3">
        <f t="shared" si="42"/>
        <v>105</v>
      </c>
      <c r="AP33" s="3">
        <f t="shared" si="43"/>
        <v>0.5</v>
      </c>
      <c r="AQ33" s="3">
        <f t="shared" si="44"/>
        <v>0.5</v>
      </c>
      <c r="AS33" s="17" t="s">
        <v>45</v>
      </c>
      <c r="AT33" s="17">
        <f>COUNTIFS(AA29:AA48,"&gt;="&amp;0.6,AA29:AA48,"&lt;"&amp;0.8)</f>
        <v>1</v>
      </c>
      <c r="AU33" s="18">
        <f>AT33/AT35 * 100</f>
        <v>5</v>
      </c>
      <c r="AV33" s="17">
        <v>0.0</v>
      </c>
    </row>
    <row r="34">
      <c r="A34" s="8" t="s">
        <v>44</v>
      </c>
      <c r="B34" s="9">
        <v>360.0</v>
      </c>
      <c r="C34" s="9">
        <v>360.0</v>
      </c>
      <c r="D34" s="9">
        <v>360.0</v>
      </c>
      <c r="E34" s="9">
        <v>360.0</v>
      </c>
      <c r="F34" s="9">
        <v>360.0</v>
      </c>
      <c r="G34" s="9">
        <v>360.0</v>
      </c>
      <c r="H34" s="9">
        <v>360.0</v>
      </c>
      <c r="I34" s="9">
        <v>360.0</v>
      </c>
      <c r="J34" s="9">
        <v>360.0</v>
      </c>
      <c r="K34" s="9">
        <v>360.0</v>
      </c>
      <c r="L34" s="21">
        <v>360.0</v>
      </c>
      <c r="M34" s="21">
        <v>360.0</v>
      </c>
      <c r="N34" s="21">
        <v>360.0</v>
      </c>
      <c r="O34" s="21">
        <v>360.0</v>
      </c>
      <c r="P34" s="21">
        <v>360.0</v>
      </c>
      <c r="Q34" s="21">
        <v>360.0</v>
      </c>
      <c r="R34" s="21">
        <v>360.0</v>
      </c>
      <c r="S34" s="21">
        <v>360.0</v>
      </c>
      <c r="T34" s="21">
        <v>360.0</v>
      </c>
      <c r="U34" s="21">
        <v>360.0</v>
      </c>
      <c r="V34" s="10">
        <f t="shared" si="23"/>
        <v>0</v>
      </c>
      <c r="W34" s="10">
        <f t="shared" si="24"/>
        <v>6</v>
      </c>
      <c r="X34" s="10">
        <f t="shared" si="25"/>
        <v>6</v>
      </c>
      <c r="Y34" s="10">
        <f t="shared" si="26"/>
        <v>6</v>
      </c>
      <c r="Z34" s="10">
        <f t="shared" si="27"/>
        <v>6</v>
      </c>
      <c r="AA34" s="3">
        <f t="shared" si="28"/>
        <v>0</v>
      </c>
      <c r="AB34" s="3">
        <f t="shared" si="29"/>
        <v>6</v>
      </c>
      <c r="AC34" s="3">
        <f t="shared" si="30"/>
        <v>6</v>
      </c>
      <c r="AD34" s="3">
        <f t="shared" si="31"/>
        <v>6</v>
      </c>
      <c r="AE34" s="3">
        <f t="shared" si="32"/>
        <v>6</v>
      </c>
      <c r="AF34" s="25">
        <f t="shared" si="33"/>
        <v>10</v>
      </c>
      <c r="AG34" s="25">
        <f t="shared" si="34"/>
        <v>0</v>
      </c>
      <c r="AH34" s="25">
        <f t="shared" si="35"/>
        <v>10</v>
      </c>
      <c r="AI34" s="25">
        <f t="shared" si="36"/>
        <v>0</v>
      </c>
      <c r="AJ34" s="25">
        <f t="shared" si="37"/>
        <v>1</v>
      </c>
      <c r="AK34" s="11">
        <f t="shared" si="38"/>
        <v>105</v>
      </c>
      <c r="AL34" s="11">
        <f t="shared" si="39"/>
        <v>50</v>
      </c>
      <c r="AM34" s="12">
        <f t="shared" si="40"/>
        <v>0</v>
      </c>
      <c r="AN34" s="3">
        <f t="shared" si="41"/>
        <v>1</v>
      </c>
      <c r="AO34" s="3">
        <f t="shared" si="42"/>
        <v>105</v>
      </c>
      <c r="AP34" s="3">
        <f t="shared" si="43"/>
        <v>0.5</v>
      </c>
      <c r="AQ34" s="3">
        <f t="shared" si="44"/>
        <v>0.5</v>
      </c>
      <c r="AS34" s="17" t="s">
        <v>47</v>
      </c>
      <c r="AT34" s="17">
        <f>COUNTIFS(AA29:AA48,"&gt;="&amp;0.8,AA29:AA48,"&lt;="&amp;1)</f>
        <v>2</v>
      </c>
      <c r="AU34" s="18">
        <f>AT34/AT35 * 100</f>
        <v>10</v>
      </c>
      <c r="AV34" s="17">
        <v>7.0</v>
      </c>
    </row>
    <row r="35">
      <c r="A35" s="8" t="s">
        <v>46</v>
      </c>
      <c r="B35" s="9">
        <v>360.0</v>
      </c>
      <c r="C35" s="9">
        <v>360.0</v>
      </c>
      <c r="D35" s="9">
        <v>360.0</v>
      </c>
      <c r="E35" s="9">
        <v>360.0</v>
      </c>
      <c r="F35" s="9">
        <v>360.0</v>
      </c>
      <c r="G35" s="9">
        <v>360.0</v>
      </c>
      <c r="H35" s="9">
        <v>360.0</v>
      </c>
      <c r="I35" s="9">
        <v>360.0</v>
      </c>
      <c r="J35" s="9">
        <v>360.0</v>
      </c>
      <c r="K35" s="9">
        <v>360.0</v>
      </c>
      <c r="L35" s="21">
        <v>360.0</v>
      </c>
      <c r="M35" s="21">
        <v>360.0</v>
      </c>
      <c r="N35" s="21">
        <v>360.0</v>
      </c>
      <c r="O35" s="21">
        <v>360.0</v>
      </c>
      <c r="P35" s="21">
        <v>360.0</v>
      </c>
      <c r="Q35" s="21">
        <v>360.0</v>
      </c>
      <c r="R35" s="21">
        <v>360.0</v>
      </c>
      <c r="S35" s="21">
        <v>360.0</v>
      </c>
      <c r="T35" s="21">
        <v>360.0</v>
      </c>
      <c r="U35" s="21">
        <v>360.0</v>
      </c>
      <c r="V35" s="10">
        <f t="shared" si="23"/>
        <v>0</v>
      </c>
      <c r="W35" s="10">
        <f t="shared" si="24"/>
        <v>6</v>
      </c>
      <c r="X35" s="10">
        <f t="shared" si="25"/>
        <v>6</v>
      </c>
      <c r="Y35" s="10">
        <f t="shared" si="26"/>
        <v>6</v>
      </c>
      <c r="Z35" s="10">
        <f t="shared" si="27"/>
        <v>6</v>
      </c>
      <c r="AA35" s="3">
        <f t="shared" si="28"/>
        <v>0</v>
      </c>
      <c r="AB35" s="3">
        <f t="shared" si="29"/>
        <v>6</v>
      </c>
      <c r="AC35" s="3">
        <f t="shared" si="30"/>
        <v>6</v>
      </c>
      <c r="AD35" s="3">
        <f t="shared" si="31"/>
        <v>6</v>
      </c>
      <c r="AE35" s="3">
        <f t="shared" si="32"/>
        <v>6</v>
      </c>
      <c r="AF35" s="25">
        <f t="shared" si="33"/>
        <v>10</v>
      </c>
      <c r="AG35" s="25">
        <f t="shared" si="34"/>
        <v>0</v>
      </c>
      <c r="AH35" s="25">
        <f t="shared" si="35"/>
        <v>10</v>
      </c>
      <c r="AI35" s="25">
        <f t="shared" si="36"/>
        <v>0</v>
      </c>
      <c r="AJ35" s="25">
        <f t="shared" si="37"/>
        <v>1</v>
      </c>
      <c r="AK35" s="11">
        <f t="shared" si="38"/>
        <v>105</v>
      </c>
      <c r="AL35" s="11">
        <f t="shared" si="39"/>
        <v>50</v>
      </c>
      <c r="AM35" s="12">
        <f t="shared" si="40"/>
        <v>0</v>
      </c>
      <c r="AN35" s="3">
        <f t="shared" si="41"/>
        <v>1</v>
      </c>
      <c r="AO35" s="3">
        <f t="shared" si="42"/>
        <v>105</v>
      </c>
      <c r="AP35" s="3">
        <f t="shared" si="43"/>
        <v>0.5</v>
      </c>
      <c r="AQ35" s="3">
        <f t="shared" si="44"/>
        <v>0.5</v>
      </c>
      <c r="AS35" s="17" t="s">
        <v>49</v>
      </c>
      <c r="AT35" s="18">
        <f>SUM(AT30:AT34)</f>
        <v>20</v>
      </c>
      <c r="AU35" s="18">
        <f>AT35/AT35 * 100</f>
        <v>100</v>
      </c>
      <c r="AV35" s="17">
        <v>2.0</v>
      </c>
    </row>
    <row r="36">
      <c r="A36" s="8" t="s">
        <v>48</v>
      </c>
      <c r="B36" s="9">
        <v>360.0</v>
      </c>
      <c r="C36" s="9">
        <v>360.0</v>
      </c>
      <c r="D36" s="9">
        <v>360.0</v>
      </c>
      <c r="E36" s="9">
        <v>360.0</v>
      </c>
      <c r="F36" s="9">
        <v>360.0</v>
      </c>
      <c r="G36" s="9">
        <v>360.0</v>
      </c>
      <c r="H36" s="9">
        <v>360.0</v>
      </c>
      <c r="I36" s="9">
        <v>360.0</v>
      </c>
      <c r="J36" s="9">
        <v>360.0</v>
      </c>
      <c r="K36" s="9">
        <v>360.0</v>
      </c>
      <c r="L36" s="9">
        <v>360.0</v>
      </c>
      <c r="M36" s="9">
        <v>360.0</v>
      </c>
      <c r="N36" s="9">
        <v>360.0</v>
      </c>
      <c r="O36" s="9">
        <v>360.0</v>
      </c>
      <c r="P36" s="9">
        <v>360.0</v>
      </c>
      <c r="Q36" s="9">
        <v>360.0</v>
      </c>
      <c r="R36" s="9">
        <v>360.0</v>
      </c>
      <c r="S36" s="9">
        <v>360.0</v>
      </c>
      <c r="T36" s="9">
        <v>360.0</v>
      </c>
      <c r="U36" s="9">
        <v>360.0</v>
      </c>
      <c r="V36" s="10">
        <f t="shared" si="23"/>
        <v>0</v>
      </c>
      <c r="W36" s="10">
        <f t="shared" si="24"/>
        <v>6</v>
      </c>
      <c r="X36" s="10">
        <f t="shared" si="25"/>
        <v>6</v>
      </c>
      <c r="Y36" s="10">
        <f t="shared" si="26"/>
        <v>6</v>
      </c>
      <c r="Z36" s="10">
        <f t="shared" si="27"/>
        <v>6</v>
      </c>
      <c r="AA36" s="3">
        <f t="shared" si="28"/>
        <v>0</v>
      </c>
      <c r="AB36" s="3">
        <f t="shared" si="29"/>
        <v>6</v>
      </c>
      <c r="AC36" s="3">
        <f t="shared" si="30"/>
        <v>6</v>
      </c>
      <c r="AD36" s="3">
        <f t="shared" si="31"/>
        <v>6</v>
      </c>
      <c r="AE36" s="3">
        <f t="shared" si="32"/>
        <v>6</v>
      </c>
      <c r="AF36" s="25">
        <f t="shared" si="33"/>
        <v>10</v>
      </c>
      <c r="AG36" s="25">
        <f t="shared" si="34"/>
        <v>0</v>
      </c>
      <c r="AH36" s="25">
        <f t="shared" si="35"/>
        <v>10</v>
      </c>
      <c r="AI36" s="25">
        <f t="shared" si="36"/>
        <v>0</v>
      </c>
      <c r="AJ36" s="25">
        <f t="shared" si="37"/>
        <v>1</v>
      </c>
      <c r="AK36" s="11">
        <f t="shared" si="38"/>
        <v>105</v>
      </c>
      <c r="AL36" s="11">
        <f t="shared" si="39"/>
        <v>50</v>
      </c>
      <c r="AM36" s="12">
        <f t="shared" si="40"/>
        <v>0</v>
      </c>
      <c r="AN36" s="3">
        <f t="shared" si="41"/>
        <v>1</v>
      </c>
      <c r="AO36" s="3">
        <f t="shared" si="42"/>
        <v>105</v>
      </c>
      <c r="AP36" s="3">
        <f t="shared" si="43"/>
        <v>0.5</v>
      </c>
      <c r="AQ36" s="3">
        <f t="shared" si="44"/>
        <v>0.5</v>
      </c>
    </row>
    <row r="37">
      <c r="A37" s="8" t="s">
        <v>50</v>
      </c>
      <c r="B37" s="9">
        <v>140.0</v>
      </c>
      <c r="C37" s="9">
        <v>60.0</v>
      </c>
      <c r="D37" s="9">
        <v>20.0</v>
      </c>
      <c r="E37" s="9">
        <v>45.0</v>
      </c>
      <c r="F37" s="9">
        <v>140.0</v>
      </c>
      <c r="G37" s="9">
        <v>140.0</v>
      </c>
      <c r="H37" s="9">
        <v>60.0</v>
      </c>
      <c r="I37" s="9">
        <v>20.0</v>
      </c>
      <c r="J37" s="9">
        <v>45.0</v>
      </c>
      <c r="K37" s="9">
        <v>140.0</v>
      </c>
      <c r="L37" s="9">
        <v>80.0</v>
      </c>
      <c r="M37" s="9">
        <v>70.0</v>
      </c>
      <c r="N37" s="9">
        <v>90.0</v>
      </c>
      <c r="O37" s="9">
        <v>90.0</v>
      </c>
      <c r="P37" s="9">
        <v>80.0</v>
      </c>
      <c r="Q37" s="9">
        <v>90.0</v>
      </c>
      <c r="R37" s="9">
        <v>70.0</v>
      </c>
      <c r="S37" s="9">
        <v>70.0</v>
      </c>
      <c r="T37" s="9">
        <v>80.0</v>
      </c>
      <c r="U37" s="9">
        <v>80.0</v>
      </c>
      <c r="V37" s="10">
        <f t="shared" si="23"/>
        <v>0.775</v>
      </c>
      <c r="W37" s="10">
        <f t="shared" si="24"/>
        <v>1.35</v>
      </c>
      <c r="X37" s="10">
        <f t="shared" si="25"/>
        <v>0.3333333333</v>
      </c>
      <c r="Y37" s="10">
        <f t="shared" si="26"/>
        <v>2.333333333</v>
      </c>
      <c r="Z37" s="10">
        <f t="shared" si="27"/>
        <v>1</v>
      </c>
      <c r="AA37" s="3">
        <f t="shared" si="28"/>
        <v>0.7777777778</v>
      </c>
      <c r="AB37" s="3">
        <f t="shared" si="29"/>
        <v>1.333333333</v>
      </c>
      <c r="AC37" s="3">
        <f t="shared" si="30"/>
        <v>1.166666667</v>
      </c>
      <c r="AD37" s="3">
        <f t="shared" si="31"/>
        <v>1.5</v>
      </c>
      <c r="AE37" s="3">
        <f t="shared" si="32"/>
        <v>1.333333333</v>
      </c>
      <c r="AF37" s="25">
        <f t="shared" si="33"/>
        <v>0</v>
      </c>
      <c r="AG37" s="25">
        <f t="shared" si="34"/>
        <v>10</v>
      </c>
      <c r="AH37" s="25">
        <f t="shared" si="35"/>
        <v>2</v>
      </c>
      <c r="AI37" s="25">
        <f t="shared" si="36"/>
        <v>8</v>
      </c>
      <c r="AJ37" s="25">
        <f t="shared" si="37"/>
        <v>0.2368421053</v>
      </c>
      <c r="AK37" s="11">
        <f t="shared" si="38"/>
        <v>95</v>
      </c>
      <c r="AL37" s="11">
        <f t="shared" si="39"/>
        <v>40</v>
      </c>
      <c r="AM37" s="12">
        <f t="shared" si="40"/>
        <v>-0.755928946</v>
      </c>
      <c r="AN37" s="3">
        <f t="shared" si="41"/>
        <v>0.449691798</v>
      </c>
      <c r="AO37" s="3">
        <f t="shared" si="42"/>
        <v>115</v>
      </c>
      <c r="AP37" s="3">
        <f t="shared" si="43"/>
        <v>0.6</v>
      </c>
      <c r="AQ37" s="3">
        <f t="shared" si="44"/>
        <v>0.6</v>
      </c>
    </row>
    <row r="38">
      <c r="A38" s="8" t="s">
        <v>51</v>
      </c>
      <c r="B38" s="9">
        <v>80.0</v>
      </c>
      <c r="C38" s="9">
        <v>120.0</v>
      </c>
      <c r="D38" s="9">
        <v>140.0</v>
      </c>
      <c r="E38" s="9">
        <v>6.0</v>
      </c>
      <c r="F38" s="9">
        <v>80.0</v>
      </c>
      <c r="G38" s="9">
        <v>120.0</v>
      </c>
      <c r="H38" s="9">
        <v>140.0</v>
      </c>
      <c r="I38" s="9">
        <v>6.0</v>
      </c>
      <c r="J38" s="9">
        <v>60.0</v>
      </c>
      <c r="K38" s="9">
        <v>360.0</v>
      </c>
      <c r="L38" s="9">
        <v>1.0</v>
      </c>
      <c r="M38" s="9">
        <v>60.0</v>
      </c>
      <c r="N38" s="9">
        <v>45.0</v>
      </c>
      <c r="O38" s="9">
        <v>50.0</v>
      </c>
      <c r="P38" s="9">
        <v>50.0</v>
      </c>
      <c r="Q38" s="9">
        <v>40.0</v>
      </c>
      <c r="R38" s="9">
        <v>40.0</v>
      </c>
      <c r="S38" s="9">
        <v>60.0</v>
      </c>
      <c r="T38" s="9">
        <v>50.0</v>
      </c>
      <c r="U38" s="9">
        <v>40.0</v>
      </c>
      <c r="V38" s="10">
        <f t="shared" si="23"/>
        <v>0.6911111111</v>
      </c>
      <c r="W38" s="10">
        <f t="shared" si="24"/>
        <v>1.853333333</v>
      </c>
      <c r="X38" s="10">
        <f t="shared" si="25"/>
        <v>0.1</v>
      </c>
      <c r="Y38" s="10">
        <f t="shared" si="26"/>
        <v>6</v>
      </c>
      <c r="Z38" s="10">
        <f t="shared" si="27"/>
        <v>1.666666667</v>
      </c>
      <c r="AA38" s="3">
        <f t="shared" si="28"/>
        <v>0.8788888889</v>
      </c>
      <c r="AB38" s="3">
        <f t="shared" si="29"/>
        <v>0.7266666667</v>
      </c>
      <c r="AC38" s="3">
        <f t="shared" si="30"/>
        <v>0.01666666667</v>
      </c>
      <c r="AD38" s="3">
        <f t="shared" si="31"/>
        <v>1</v>
      </c>
      <c r="AE38" s="3">
        <f t="shared" si="32"/>
        <v>0.7916666667</v>
      </c>
      <c r="AF38" s="25">
        <f t="shared" si="33"/>
        <v>0</v>
      </c>
      <c r="AG38" s="25">
        <f t="shared" si="34"/>
        <v>10</v>
      </c>
      <c r="AH38" s="25">
        <f t="shared" si="35"/>
        <v>0</v>
      </c>
      <c r="AI38" s="25">
        <f t="shared" si="36"/>
        <v>10</v>
      </c>
      <c r="AJ38" s="25">
        <f t="shared" si="37"/>
        <v>1</v>
      </c>
      <c r="AK38" s="11">
        <f t="shared" si="38"/>
        <v>136</v>
      </c>
      <c r="AL38" s="11">
        <f t="shared" si="39"/>
        <v>19</v>
      </c>
      <c r="AM38" s="12">
        <f t="shared" si="40"/>
        <v>-2.343379733</v>
      </c>
      <c r="AN38" s="3">
        <f t="shared" si="41"/>
        <v>0.01910992221</v>
      </c>
      <c r="AO38" s="3">
        <f t="shared" si="42"/>
        <v>74</v>
      </c>
      <c r="AP38" s="3">
        <f t="shared" si="43"/>
        <v>0.19</v>
      </c>
      <c r="AQ38" s="3">
        <f t="shared" si="44"/>
        <v>0.19</v>
      </c>
    </row>
    <row r="39">
      <c r="A39" s="8" t="s">
        <v>52</v>
      </c>
      <c r="B39" s="9">
        <v>360.0</v>
      </c>
      <c r="C39" s="9">
        <v>360.0</v>
      </c>
      <c r="D39" s="9">
        <v>360.0</v>
      </c>
      <c r="E39" s="9">
        <v>360.0</v>
      </c>
      <c r="F39" s="9">
        <v>360.0</v>
      </c>
      <c r="G39" s="9">
        <v>360.0</v>
      </c>
      <c r="H39" s="9">
        <v>360.0</v>
      </c>
      <c r="I39" s="9">
        <v>360.0</v>
      </c>
      <c r="J39" s="9">
        <v>360.0</v>
      </c>
      <c r="K39" s="9">
        <v>360.0</v>
      </c>
      <c r="L39" s="9">
        <v>360.0</v>
      </c>
      <c r="M39" s="9">
        <v>360.0</v>
      </c>
      <c r="N39" s="9">
        <v>360.0</v>
      </c>
      <c r="O39" s="9">
        <v>360.0</v>
      </c>
      <c r="P39" s="9">
        <v>360.0</v>
      </c>
      <c r="Q39" s="9">
        <v>360.0</v>
      </c>
      <c r="R39" s="9">
        <v>360.0</v>
      </c>
      <c r="S39" s="9">
        <v>360.0</v>
      </c>
      <c r="T39" s="9">
        <v>360.0</v>
      </c>
      <c r="U39" s="9">
        <v>360.0</v>
      </c>
      <c r="V39" s="10">
        <f t="shared" si="23"/>
        <v>0</v>
      </c>
      <c r="W39" s="10">
        <f t="shared" si="24"/>
        <v>6</v>
      </c>
      <c r="X39" s="10">
        <f t="shared" si="25"/>
        <v>6</v>
      </c>
      <c r="Y39" s="10">
        <f t="shared" si="26"/>
        <v>6</v>
      </c>
      <c r="Z39" s="10">
        <f t="shared" si="27"/>
        <v>6</v>
      </c>
      <c r="AA39" s="3">
        <f t="shared" si="28"/>
        <v>0</v>
      </c>
      <c r="AB39" s="3">
        <f t="shared" si="29"/>
        <v>6</v>
      </c>
      <c r="AC39" s="3">
        <f t="shared" si="30"/>
        <v>6</v>
      </c>
      <c r="AD39" s="3">
        <f t="shared" si="31"/>
        <v>6</v>
      </c>
      <c r="AE39" s="3">
        <f t="shared" si="32"/>
        <v>6</v>
      </c>
      <c r="AF39" s="25">
        <f t="shared" si="33"/>
        <v>10</v>
      </c>
      <c r="AG39" s="25">
        <f t="shared" si="34"/>
        <v>0</v>
      </c>
      <c r="AH39" s="25">
        <f t="shared" si="35"/>
        <v>10</v>
      </c>
      <c r="AI39" s="25">
        <f t="shared" si="36"/>
        <v>0</v>
      </c>
      <c r="AJ39" s="25">
        <f t="shared" si="37"/>
        <v>1</v>
      </c>
      <c r="AK39" s="11">
        <f t="shared" si="38"/>
        <v>105</v>
      </c>
      <c r="AL39" s="11">
        <f t="shared" si="39"/>
        <v>50</v>
      </c>
      <c r="AM39" s="12">
        <f t="shared" si="40"/>
        <v>0</v>
      </c>
      <c r="AN39" s="3">
        <f t="shared" si="41"/>
        <v>1</v>
      </c>
      <c r="AO39" s="3">
        <f t="shared" si="42"/>
        <v>105</v>
      </c>
      <c r="AP39" s="3">
        <f t="shared" si="43"/>
        <v>0.5</v>
      </c>
      <c r="AQ39" s="3">
        <f t="shared" si="44"/>
        <v>0.5</v>
      </c>
    </row>
    <row r="40">
      <c r="A40" s="8" t="s">
        <v>53</v>
      </c>
      <c r="B40" s="9">
        <v>360.0</v>
      </c>
      <c r="C40" s="9">
        <v>360.0</v>
      </c>
      <c r="D40" s="9">
        <v>360.0</v>
      </c>
      <c r="E40" s="9">
        <v>360.0</v>
      </c>
      <c r="F40" s="9">
        <v>360.0</v>
      </c>
      <c r="G40" s="9">
        <v>360.0</v>
      </c>
      <c r="H40" s="9">
        <v>360.0</v>
      </c>
      <c r="I40" s="9">
        <v>360.0</v>
      </c>
      <c r="J40" s="9">
        <v>360.0</v>
      </c>
      <c r="K40" s="9">
        <v>360.0</v>
      </c>
      <c r="L40" s="16">
        <v>120.0</v>
      </c>
      <c r="M40" s="16">
        <v>5.0</v>
      </c>
      <c r="N40" s="16">
        <v>120.0</v>
      </c>
      <c r="O40" s="16">
        <v>120.0</v>
      </c>
      <c r="P40" s="16">
        <v>10.0</v>
      </c>
      <c r="Q40" s="16">
        <v>190.0</v>
      </c>
      <c r="R40" s="16">
        <v>120.0</v>
      </c>
      <c r="S40" s="16">
        <v>10.0</v>
      </c>
      <c r="T40" s="16">
        <v>2.0</v>
      </c>
      <c r="U40" s="16">
        <v>10.0</v>
      </c>
      <c r="V40" s="10">
        <f t="shared" si="23"/>
        <v>0</v>
      </c>
      <c r="W40" s="10">
        <f t="shared" si="24"/>
        <v>6</v>
      </c>
      <c r="X40" s="10">
        <f t="shared" si="25"/>
        <v>6</v>
      </c>
      <c r="Y40" s="10">
        <f t="shared" si="26"/>
        <v>6</v>
      </c>
      <c r="Z40" s="10">
        <f t="shared" si="27"/>
        <v>6</v>
      </c>
      <c r="AA40" s="3">
        <f t="shared" si="28"/>
        <v>0.8036111111</v>
      </c>
      <c r="AB40" s="3">
        <f t="shared" si="29"/>
        <v>1.178333333</v>
      </c>
      <c r="AC40" s="3">
        <f t="shared" si="30"/>
        <v>0.03333333333</v>
      </c>
      <c r="AD40" s="3">
        <f t="shared" si="31"/>
        <v>3.166666667</v>
      </c>
      <c r="AE40" s="3">
        <f t="shared" si="32"/>
        <v>1.083333333</v>
      </c>
      <c r="AF40" s="25">
        <f t="shared" si="33"/>
        <v>0</v>
      </c>
      <c r="AG40" s="25">
        <f t="shared" si="34"/>
        <v>10</v>
      </c>
      <c r="AH40" s="25">
        <f t="shared" si="35"/>
        <v>0</v>
      </c>
      <c r="AI40" s="25">
        <f t="shared" si="36"/>
        <v>10</v>
      </c>
      <c r="AJ40" s="25">
        <f t="shared" si="37"/>
        <v>1</v>
      </c>
      <c r="AK40" s="11">
        <f t="shared" si="38"/>
        <v>155</v>
      </c>
      <c r="AL40" s="11">
        <f t="shared" si="39"/>
        <v>0</v>
      </c>
      <c r="AM40" s="12">
        <f t="shared" si="40"/>
        <v>-3.77964473</v>
      </c>
      <c r="AN40" s="3">
        <f t="shared" si="41"/>
        <v>0.0001570522842</v>
      </c>
      <c r="AO40" s="3">
        <f t="shared" si="42"/>
        <v>55</v>
      </c>
      <c r="AP40" s="3">
        <f t="shared" si="43"/>
        <v>0</v>
      </c>
      <c r="AQ40" s="3">
        <f t="shared" si="44"/>
        <v>0</v>
      </c>
    </row>
    <row r="41">
      <c r="A41" s="8" t="s">
        <v>54</v>
      </c>
      <c r="B41" s="27">
        <v>360.0</v>
      </c>
      <c r="C41" s="27">
        <v>360.0</v>
      </c>
      <c r="D41" s="27">
        <v>360.0</v>
      </c>
      <c r="E41" s="27">
        <v>360.0</v>
      </c>
      <c r="F41" s="27">
        <v>360.0</v>
      </c>
      <c r="G41" s="27">
        <v>360.0</v>
      </c>
      <c r="H41" s="27">
        <v>360.0</v>
      </c>
      <c r="I41" s="27">
        <v>360.0</v>
      </c>
      <c r="J41" s="27">
        <v>360.0</v>
      </c>
      <c r="K41" s="27">
        <v>360.0</v>
      </c>
      <c r="L41" s="21">
        <v>360.0</v>
      </c>
      <c r="M41" s="21">
        <v>360.0</v>
      </c>
      <c r="N41" s="21">
        <v>360.0</v>
      </c>
      <c r="O41" s="21">
        <v>360.0</v>
      </c>
      <c r="P41" s="21">
        <v>360.0</v>
      </c>
      <c r="Q41" s="21">
        <v>360.0</v>
      </c>
      <c r="R41" s="21">
        <v>360.0</v>
      </c>
      <c r="S41" s="21">
        <v>360.0</v>
      </c>
      <c r="T41" s="21">
        <v>360.0</v>
      </c>
      <c r="U41" s="21">
        <v>360.0</v>
      </c>
      <c r="V41" s="10">
        <f t="shared" si="23"/>
        <v>0</v>
      </c>
      <c r="W41" s="10">
        <f t="shared" si="24"/>
        <v>6</v>
      </c>
      <c r="X41" s="10">
        <f t="shared" si="25"/>
        <v>6</v>
      </c>
      <c r="Y41" s="10">
        <f t="shared" si="26"/>
        <v>6</v>
      </c>
      <c r="Z41" s="10">
        <f t="shared" si="27"/>
        <v>6</v>
      </c>
      <c r="AA41" s="3">
        <f t="shared" si="28"/>
        <v>0</v>
      </c>
      <c r="AB41" s="3">
        <f t="shared" si="29"/>
        <v>6</v>
      </c>
      <c r="AC41" s="3">
        <f t="shared" si="30"/>
        <v>6</v>
      </c>
      <c r="AD41" s="3">
        <f t="shared" si="31"/>
        <v>6</v>
      </c>
      <c r="AE41" s="3">
        <f t="shared" si="32"/>
        <v>6</v>
      </c>
      <c r="AF41" s="25">
        <f t="shared" si="33"/>
        <v>10</v>
      </c>
      <c r="AG41" s="25">
        <f t="shared" si="34"/>
        <v>0</v>
      </c>
      <c r="AH41" s="25">
        <f t="shared" si="35"/>
        <v>0</v>
      </c>
      <c r="AI41" s="25">
        <f t="shared" si="36"/>
        <v>10</v>
      </c>
      <c r="AJ41" s="25">
        <f t="shared" si="37"/>
        <v>0.000005412544112</v>
      </c>
      <c r="AK41" s="11">
        <f t="shared" si="38"/>
        <v>105</v>
      </c>
      <c r="AL41" s="11">
        <f t="shared" si="39"/>
        <v>50</v>
      </c>
      <c r="AM41" s="12">
        <f t="shared" si="40"/>
        <v>0</v>
      </c>
      <c r="AN41" s="3">
        <f t="shared" si="41"/>
        <v>1</v>
      </c>
      <c r="AO41" s="3">
        <f t="shared" si="42"/>
        <v>105</v>
      </c>
      <c r="AP41" s="3">
        <f t="shared" si="43"/>
        <v>0.5</v>
      </c>
      <c r="AQ41" s="3">
        <f t="shared" si="44"/>
        <v>0.5</v>
      </c>
    </row>
    <row r="42">
      <c r="A42" s="8" t="s">
        <v>55</v>
      </c>
      <c r="B42" s="27">
        <v>360.0</v>
      </c>
      <c r="C42" s="27">
        <v>360.0</v>
      </c>
      <c r="D42" s="27">
        <v>360.0</v>
      </c>
      <c r="E42" s="27">
        <v>360.0</v>
      </c>
      <c r="F42" s="27">
        <v>360.0</v>
      </c>
      <c r="G42" s="27">
        <v>360.0</v>
      </c>
      <c r="H42" s="27">
        <v>360.0</v>
      </c>
      <c r="I42" s="27">
        <v>360.0</v>
      </c>
      <c r="J42" s="27">
        <v>360.0</v>
      </c>
      <c r="K42" s="27">
        <v>360.0</v>
      </c>
      <c r="L42" s="21">
        <v>360.0</v>
      </c>
      <c r="M42" s="21">
        <v>360.0</v>
      </c>
      <c r="N42" s="21">
        <v>360.0</v>
      </c>
      <c r="O42" s="21">
        <v>360.0</v>
      </c>
      <c r="P42" s="21">
        <v>360.0</v>
      </c>
      <c r="Q42" s="21">
        <v>360.0</v>
      </c>
      <c r="R42" s="21">
        <v>360.0</v>
      </c>
      <c r="S42" s="21">
        <v>360.0</v>
      </c>
      <c r="T42" s="21">
        <v>360.0</v>
      </c>
      <c r="U42" s="21">
        <v>360.0</v>
      </c>
      <c r="V42" s="10">
        <f t="shared" si="23"/>
        <v>0</v>
      </c>
      <c r="W42" s="10">
        <f t="shared" si="24"/>
        <v>6</v>
      </c>
      <c r="X42" s="10">
        <f t="shared" si="25"/>
        <v>6</v>
      </c>
      <c r="Y42" s="10">
        <f t="shared" si="26"/>
        <v>6</v>
      </c>
      <c r="Z42" s="10">
        <f t="shared" si="27"/>
        <v>6</v>
      </c>
      <c r="AA42" s="3">
        <f t="shared" si="28"/>
        <v>0</v>
      </c>
      <c r="AB42" s="3">
        <f t="shared" si="29"/>
        <v>6</v>
      </c>
      <c r="AC42" s="3">
        <f t="shared" si="30"/>
        <v>6</v>
      </c>
      <c r="AD42" s="3">
        <f t="shared" si="31"/>
        <v>6</v>
      </c>
      <c r="AE42" s="3">
        <f t="shared" si="32"/>
        <v>6</v>
      </c>
      <c r="AF42" s="25">
        <f t="shared" si="33"/>
        <v>10</v>
      </c>
      <c r="AG42" s="25">
        <f t="shared" si="34"/>
        <v>0</v>
      </c>
      <c r="AH42" s="25">
        <f t="shared" si="35"/>
        <v>1</v>
      </c>
      <c r="AI42" s="25">
        <f t="shared" si="36"/>
        <v>9</v>
      </c>
      <c r="AJ42" s="25">
        <f t="shared" si="37"/>
        <v>0.00005953798523</v>
      </c>
      <c r="AK42" s="11">
        <f t="shared" si="38"/>
        <v>105</v>
      </c>
      <c r="AL42" s="11">
        <f t="shared" si="39"/>
        <v>50</v>
      </c>
      <c r="AM42" s="12">
        <f t="shared" si="40"/>
        <v>0</v>
      </c>
      <c r="AN42" s="3">
        <f t="shared" si="41"/>
        <v>1</v>
      </c>
      <c r="AO42" s="3">
        <f t="shared" si="42"/>
        <v>105</v>
      </c>
      <c r="AP42" s="3">
        <f t="shared" si="43"/>
        <v>0.5</v>
      </c>
      <c r="AQ42" s="3">
        <f t="shared" si="44"/>
        <v>0.5</v>
      </c>
    </row>
    <row r="43">
      <c r="A43" s="8" t="s">
        <v>56</v>
      </c>
      <c r="B43" s="27">
        <v>360.0</v>
      </c>
      <c r="C43" s="27">
        <v>360.0</v>
      </c>
      <c r="D43" s="27">
        <v>360.0</v>
      </c>
      <c r="E43" s="27">
        <v>360.0</v>
      </c>
      <c r="F43" s="27">
        <v>360.0</v>
      </c>
      <c r="G43" s="27">
        <v>360.0</v>
      </c>
      <c r="H43" s="27">
        <v>360.0</v>
      </c>
      <c r="I43" s="27">
        <v>360.0</v>
      </c>
      <c r="J43" s="27">
        <v>360.0</v>
      </c>
      <c r="K43" s="27">
        <v>360.0</v>
      </c>
      <c r="L43" s="21">
        <v>360.0</v>
      </c>
      <c r="M43" s="21">
        <v>360.0</v>
      </c>
      <c r="N43" s="21">
        <v>360.0</v>
      </c>
      <c r="O43" s="21">
        <v>360.0</v>
      </c>
      <c r="P43" s="21">
        <v>360.0</v>
      </c>
      <c r="Q43" s="21">
        <v>360.0</v>
      </c>
      <c r="R43" s="21">
        <v>360.0</v>
      </c>
      <c r="S43" s="21">
        <v>360.0</v>
      </c>
      <c r="T43" s="21">
        <v>360.0</v>
      </c>
      <c r="U43" s="21">
        <v>360.0</v>
      </c>
      <c r="V43" s="10">
        <f t="shared" si="23"/>
        <v>0</v>
      </c>
      <c r="W43" s="10">
        <f t="shared" si="24"/>
        <v>6</v>
      </c>
      <c r="X43" s="10">
        <f t="shared" si="25"/>
        <v>6</v>
      </c>
      <c r="Y43" s="10">
        <f t="shared" si="26"/>
        <v>6</v>
      </c>
      <c r="Z43" s="10">
        <f t="shared" si="27"/>
        <v>6</v>
      </c>
      <c r="AA43" s="3">
        <f t="shared" si="28"/>
        <v>0</v>
      </c>
      <c r="AB43" s="3">
        <f t="shared" si="29"/>
        <v>6</v>
      </c>
      <c r="AC43" s="3">
        <f t="shared" si="30"/>
        <v>6</v>
      </c>
      <c r="AD43" s="3">
        <f t="shared" si="31"/>
        <v>6</v>
      </c>
      <c r="AE43" s="3">
        <f t="shared" si="32"/>
        <v>6</v>
      </c>
      <c r="AF43" s="25">
        <f t="shared" si="33"/>
        <v>10</v>
      </c>
      <c r="AG43" s="25">
        <f t="shared" si="34"/>
        <v>0</v>
      </c>
      <c r="AH43" s="25">
        <f t="shared" si="35"/>
        <v>10</v>
      </c>
      <c r="AI43" s="25">
        <f t="shared" si="36"/>
        <v>0</v>
      </c>
      <c r="AJ43" s="25">
        <f t="shared" si="37"/>
        <v>1</v>
      </c>
      <c r="AK43" s="11">
        <f t="shared" si="38"/>
        <v>105</v>
      </c>
      <c r="AL43" s="11">
        <f t="shared" si="39"/>
        <v>50</v>
      </c>
      <c r="AM43" s="12">
        <f t="shared" si="40"/>
        <v>0</v>
      </c>
      <c r="AN43" s="3">
        <f t="shared" si="41"/>
        <v>1</v>
      </c>
      <c r="AO43" s="3">
        <f t="shared" si="42"/>
        <v>105</v>
      </c>
      <c r="AP43" s="3">
        <f t="shared" si="43"/>
        <v>0.5</v>
      </c>
      <c r="AQ43" s="3">
        <f t="shared" si="44"/>
        <v>0.5</v>
      </c>
    </row>
    <row r="44">
      <c r="A44" s="37" t="s">
        <v>59</v>
      </c>
      <c r="B44" s="27">
        <v>360.0</v>
      </c>
      <c r="C44" s="27">
        <v>360.0</v>
      </c>
      <c r="D44" s="27">
        <v>360.0</v>
      </c>
      <c r="E44" s="27">
        <v>360.0</v>
      </c>
      <c r="F44" s="27">
        <v>360.0</v>
      </c>
      <c r="G44" s="27">
        <v>360.0</v>
      </c>
      <c r="H44" s="27">
        <v>360.0</v>
      </c>
      <c r="I44" s="27">
        <v>360.0</v>
      </c>
      <c r="J44" s="27">
        <v>360.0</v>
      </c>
      <c r="K44" s="27">
        <v>360.0</v>
      </c>
      <c r="L44" s="21">
        <v>360.0</v>
      </c>
      <c r="M44" s="21">
        <v>360.0</v>
      </c>
      <c r="N44" s="21">
        <v>360.0</v>
      </c>
      <c r="O44" s="21">
        <v>360.0</v>
      </c>
      <c r="P44" s="21">
        <v>360.0</v>
      </c>
      <c r="Q44" s="21">
        <v>360.0</v>
      </c>
      <c r="R44" s="21">
        <v>360.0</v>
      </c>
      <c r="S44" s="21">
        <v>360.0</v>
      </c>
      <c r="T44" s="21">
        <v>360.0</v>
      </c>
      <c r="U44" s="21">
        <v>360.0</v>
      </c>
      <c r="V44" s="10">
        <f t="shared" si="23"/>
        <v>0</v>
      </c>
      <c r="W44" s="10">
        <f t="shared" si="24"/>
        <v>6</v>
      </c>
      <c r="X44" s="10">
        <f t="shared" si="25"/>
        <v>6</v>
      </c>
      <c r="Y44" s="10">
        <f t="shared" si="26"/>
        <v>6</v>
      </c>
      <c r="Z44" s="10">
        <f t="shared" si="27"/>
        <v>6</v>
      </c>
      <c r="AA44" s="3">
        <f t="shared" si="28"/>
        <v>0</v>
      </c>
      <c r="AB44" s="3">
        <f t="shared" si="29"/>
        <v>6</v>
      </c>
      <c r="AC44" s="3">
        <f t="shared" si="30"/>
        <v>6</v>
      </c>
      <c r="AD44" s="3">
        <f t="shared" si="31"/>
        <v>6</v>
      </c>
      <c r="AE44" s="3">
        <f t="shared" si="32"/>
        <v>6</v>
      </c>
      <c r="AF44" s="25">
        <f t="shared" si="33"/>
        <v>10</v>
      </c>
      <c r="AG44" s="25">
        <f t="shared" si="34"/>
        <v>0</v>
      </c>
      <c r="AH44" s="25">
        <f t="shared" si="35"/>
        <v>10</v>
      </c>
      <c r="AI44" s="25">
        <f t="shared" si="36"/>
        <v>0</v>
      </c>
      <c r="AJ44" s="25">
        <f t="shared" si="37"/>
        <v>1</v>
      </c>
      <c r="AK44" s="38">
        <f t="shared" si="38"/>
        <v>105</v>
      </c>
      <c r="AL44" s="38">
        <f t="shared" si="39"/>
        <v>50</v>
      </c>
      <c r="AM44" s="39">
        <f t="shared" si="40"/>
        <v>0</v>
      </c>
      <c r="AN44" s="40">
        <f t="shared" si="41"/>
        <v>1</v>
      </c>
      <c r="AO44" s="3">
        <f t="shared" si="42"/>
        <v>105</v>
      </c>
      <c r="AP44" s="40">
        <f t="shared" si="43"/>
        <v>0.5</v>
      </c>
      <c r="AQ44" s="40">
        <f t="shared" si="44"/>
        <v>0.5</v>
      </c>
      <c r="AR44" s="31"/>
      <c r="AS44" s="31"/>
      <c r="AT44" s="31"/>
      <c r="AU44" s="31"/>
      <c r="AV44" s="31"/>
    </row>
    <row r="45">
      <c r="A45" s="37" t="s">
        <v>60</v>
      </c>
      <c r="B45" s="27">
        <v>360.0</v>
      </c>
      <c r="C45" s="27">
        <v>360.0</v>
      </c>
      <c r="D45" s="27">
        <v>360.0</v>
      </c>
      <c r="E45" s="27">
        <v>360.0</v>
      </c>
      <c r="F45" s="27">
        <v>360.0</v>
      </c>
      <c r="G45" s="27">
        <v>360.0</v>
      </c>
      <c r="H45" s="27">
        <v>360.0</v>
      </c>
      <c r="I45" s="27">
        <v>360.0</v>
      </c>
      <c r="J45" s="27">
        <v>360.0</v>
      </c>
      <c r="K45" s="27">
        <v>360.0</v>
      </c>
      <c r="L45" s="21">
        <v>360.0</v>
      </c>
      <c r="M45" s="21">
        <v>360.0</v>
      </c>
      <c r="N45" s="21">
        <v>360.0</v>
      </c>
      <c r="O45" s="21">
        <v>360.0</v>
      </c>
      <c r="P45" s="21">
        <v>360.0</v>
      </c>
      <c r="Q45" s="21">
        <v>360.0</v>
      </c>
      <c r="R45" s="21">
        <v>360.0</v>
      </c>
      <c r="S45" s="21">
        <v>360.0</v>
      </c>
      <c r="T45" s="21">
        <v>360.0</v>
      </c>
      <c r="U45" s="21">
        <v>360.0</v>
      </c>
      <c r="V45" s="10">
        <f t="shared" si="23"/>
        <v>0</v>
      </c>
      <c r="W45" s="10">
        <f t="shared" si="24"/>
        <v>6</v>
      </c>
      <c r="X45" s="10">
        <f t="shared" si="25"/>
        <v>6</v>
      </c>
      <c r="Y45" s="10">
        <f t="shared" si="26"/>
        <v>6</v>
      </c>
      <c r="Z45" s="10">
        <f t="shared" si="27"/>
        <v>6</v>
      </c>
      <c r="AA45" s="3">
        <f t="shared" si="28"/>
        <v>0</v>
      </c>
      <c r="AB45" s="3">
        <f t="shared" si="29"/>
        <v>6</v>
      </c>
      <c r="AC45" s="3">
        <f t="shared" si="30"/>
        <v>6</v>
      </c>
      <c r="AD45" s="3">
        <f t="shared" si="31"/>
        <v>6</v>
      </c>
      <c r="AE45" s="3">
        <f t="shared" si="32"/>
        <v>6</v>
      </c>
      <c r="AF45" s="25">
        <f t="shared" si="33"/>
        <v>10</v>
      </c>
      <c r="AG45" s="25">
        <f t="shared" si="34"/>
        <v>0</v>
      </c>
      <c r="AH45" s="25">
        <f t="shared" si="35"/>
        <v>10</v>
      </c>
      <c r="AI45" s="25">
        <f t="shared" si="36"/>
        <v>0</v>
      </c>
      <c r="AJ45" s="25">
        <f t="shared" si="37"/>
        <v>1</v>
      </c>
      <c r="AK45" s="38">
        <f t="shared" si="38"/>
        <v>105</v>
      </c>
      <c r="AL45" s="38">
        <f t="shared" si="39"/>
        <v>50</v>
      </c>
      <c r="AM45" s="39">
        <f t="shared" si="40"/>
        <v>0</v>
      </c>
      <c r="AN45" s="40">
        <f t="shared" si="41"/>
        <v>1</v>
      </c>
      <c r="AO45" s="3">
        <f t="shared" si="42"/>
        <v>105</v>
      </c>
      <c r="AP45" s="40">
        <f t="shared" si="43"/>
        <v>0.5</v>
      </c>
      <c r="AQ45" s="40">
        <f t="shared" si="44"/>
        <v>0.5</v>
      </c>
      <c r="AR45" s="31"/>
      <c r="AS45" s="31"/>
      <c r="AT45" s="31"/>
      <c r="AU45" s="31"/>
      <c r="AV45" s="31"/>
    </row>
    <row r="46">
      <c r="A46" s="8" t="s">
        <v>57</v>
      </c>
      <c r="B46" s="27">
        <v>360.0</v>
      </c>
      <c r="C46" s="27">
        <v>360.0</v>
      </c>
      <c r="D46" s="27">
        <v>360.0</v>
      </c>
      <c r="E46" s="27">
        <v>360.0</v>
      </c>
      <c r="F46" s="27">
        <v>360.0</v>
      </c>
      <c r="G46" s="27">
        <v>360.0</v>
      </c>
      <c r="H46" s="27">
        <v>360.0</v>
      </c>
      <c r="I46" s="27">
        <v>360.0</v>
      </c>
      <c r="J46" s="27">
        <v>360.0</v>
      </c>
      <c r="K46" s="27">
        <v>360.0</v>
      </c>
      <c r="L46" s="21">
        <v>360.0</v>
      </c>
      <c r="M46" s="21">
        <v>360.0</v>
      </c>
      <c r="N46" s="21">
        <v>360.0</v>
      </c>
      <c r="O46" s="21">
        <v>360.0</v>
      </c>
      <c r="P46" s="21">
        <v>360.0</v>
      </c>
      <c r="Q46" s="21">
        <v>360.0</v>
      </c>
      <c r="R46" s="21">
        <v>360.0</v>
      </c>
      <c r="S46" s="21">
        <v>360.0</v>
      </c>
      <c r="T46" s="21">
        <v>360.0</v>
      </c>
      <c r="U46" s="21">
        <v>360.0</v>
      </c>
      <c r="V46" s="10">
        <f t="shared" si="23"/>
        <v>0</v>
      </c>
      <c r="W46" s="10">
        <f t="shared" si="24"/>
        <v>6</v>
      </c>
      <c r="X46" s="10">
        <f t="shared" si="25"/>
        <v>6</v>
      </c>
      <c r="Y46" s="10">
        <f t="shared" si="26"/>
        <v>6</v>
      </c>
      <c r="Z46" s="10">
        <f t="shared" si="27"/>
        <v>6</v>
      </c>
      <c r="AA46" s="3">
        <f t="shared" si="28"/>
        <v>0</v>
      </c>
      <c r="AB46" s="3">
        <f t="shared" si="29"/>
        <v>6</v>
      </c>
      <c r="AC46" s="3">
        <f t="shared" si="30"/>
        <v>6</v>
      </c>
      <c r="AD46" s="3">
        <f t="shared" si="31"/>
        <v>6</v>
      </c>
      <c r="AE46" s="3">
        <f t="shared" si="32"/>
        <v>6</v>
      </c>
      <c r="AF46" s="25">
        <f t="shared" si="33"/>
        <v>10</v>
      </c>
      <c r="AG46" s="25">
        <f t="shared" si="34"/>
        <v>0</v>
      </c>
      <c r="AH46" s="25">
        <f t="shared" si="35"/>
        <v>10</v>
      </c>
      <c r="AI46" s="25">
        <f t="shared" si="36"/>
        <v>0</v>
      </c>
      <c r="AJ46" s="25">
        <f t="shared" si="37"/>
        <v>1</v>
      </c>
      <c r="AK46" s="11">
        <f t="shared" si="38"/>
        <v>105</v>
      </c>
      <c r="AL46" s="11">
        <f t="shared" si="39"/>
        <v>50</v>
      </c>
      <c r="AM46" s="12">
        <f t="shared" si="40"/>
        <v>0</v>
      </c>
      <c r="AN46" s="3">
        <f t="shared" si="41"/>
        <v>1</v>
      </c>
      <c r="AO46" s="3">
        <f t="shared" si="42"/>
        <v>105</v>
      </c>
      <c r="AP46" s="3">
        <f t="shared" si="43"/>
        <v>0.5</v>
      </c>
      <c r="AQ46" s="3">
        <f t="shared" si="44"/>
        <v>0.5</v>
      </c>
    </row>
    <row r="47">
      <c r="A47" s="8" t="s">
        <v>61</v>
      </c>
      <c r="B47" s="9">
        <v>360.0</v>
      </c>
      <c r="C47" s="9">
        <v>360.0</v>
      </c>
      <c r="D47" s="9">
        <v>360.0</v>
      </c>
      <c r="E47" s="9">
        <v>360.0</v>
      </c>
      <c r="F47" s="9">
        <v>360.0</v>
      </c>
      <c r="G47" s="9">
        <v>360.0</v>
      </c>
      <c r="H47" s="9">
        <v>360.0</v>
      </c>
      <c r="I47" s="9">
        <v>360.0</v>
      </c>
      <c r="J47" s="9">
        <v>360.0</v>
      </c>
      <c r="K47" s="9">
        <v>360.0</v>
      </c>
      <c r="L47" s="9">
        <v>360.0</v>
      </c>
      <c r="M47" s="9">
        <v>360.0</v>
      </c>
      <c r="N47" s="9">
        <v>360.0</v>
      </c>
      <c r="O47" s="9">
        <v>360.0</v>
      </c>
      <c r="P47" s="9">
        <v>360.0</v>
      </c>
      <c r="Q47" s="9">
        <v>360.0</v>
      </c>
      <c r="R47" s="9">
        <v>360.0</v>
      </c>
      <c r="S47" s="9">
        <v>360.0</v>
      </c>
      <c r="T47" s="9">
        <v>360.0</v>
      </c>
      <c r="U47" s="9">
        <v>360.0</v>
      </c>
      <c r="V47" s="10">
        <f t="shared" si="23"/>
        <v>0</v>
      </c>
      <c r="W47" s="10">
        <f t="shared" si="24"/>
        <v>6</v>
      </c>
      <c r="X47" s="10">
        <f t="shared" si="25"/>
        <v>6</v>
      </c>
      <c r="Y47" s="10">
        <f t="shared" si="26"/>
        <v>6</v>
      </c>
      <c r="Z47" s="10">
        <f t="shared" si="27"/>
        <v>6</v>
      </c>
      <c r="AA47" s="3">
        <f t="shared" si="28"/>
        <v>0</v>
      </c>
      <c r="AB47" s="3">
        <f t="shared" si="29"/>
        <v>6</v>
      </c>
      <c r="AC47" s="3">
        <f t="shared" si="30"/>
        <v>6</v>
      </c>
      <c r="AD47" s="3">
        <f t="shared" si="31"/>
        <v>6</v>
      </c>
      <c r="AE47" s="3">
        <f t="shared" si="32"/>
        <v>6</v>
      </c>
      <c r="AF47" s="25">
        <f t="shared" si="33"/>
        <v>10</v>
      </c>
      <c r="AG47" s="25">
        <f t="shared" si="34"/>
        <v>0</v>
      </c>
      <c r="AH47" s="25">
        <f t="shared" si="35"/>
        <v>10</v>
      </c>
      <c r="AI47" s="25">
        <f t="shared" si="36"/>
        <v>0</v>
      </c>
      <c r="AJ47" s="25">
        <f t="shared" si="37"/>
        <v>1</v>
      </c>
      <c r="AK47" s="11">
        <f t="shared" si="38"/>
        <v>105</v>
      </c>
      <c r="AL47" s="11">
        <f t="shared" si="39"/>
        <v>50</v>
      </c>
      <c r="AM47" s="12">
        <f t="shared" si="40"/>
        <v>0</v>
      </c>
      <c r="AN47" s="3">
        <f t="shared" si="41"/>
        <v>1</v>
      </c>
      <c r="AO47" s="3">
        <f t="shared" si="42"/>
        <v>105</v>
      </c>
      <c r="AP47" s="3">
        <f t="shared" si="43"/>
        <v>0.5</v>
      </c>
      <c r="AQ47" s="3">
        <f t="shared" si="44"/>
        <v>0.5</v>
      </c>
    </row>
    <row r="48" ht="15.0" customHeight="1">
      <c r="A48" s="8" t="s">
        <v>58</v>
      </c>
      <c r="B48" s="9">
        <v>360.0</v>
      </c>
      <c r="C48" s="9">
        <v>360.0</v>
      </c>
      <c r="D48" s="9">
        <v>360.0</v>
      </c>
      <c r="E48" s="9">
        <v>360.0</v>
      </c>
      <c r="F48" s="9">
        <v>360.0</v>
      </c>
      <c r="G48" s="9">
        <v>360.0</v>
      </c>
      <c r="H48" s="9">
        <v>360.0</v>
      </c>
      <c r="I48" s="9">
        <v>360.0</v>
      </c>
      <c r="J48" s="9">
        <v>360.0</v>
      </c>
      <c r="K48" s="9">
        <v>360.0</v>
      </c>
      <c r="L48" s="9">
        <v>360.0</v>
      </c>
      <c r="M48" s="9">
        <v>360.0</v>
      </c>
      <c r="N48" s="9">
        <v>360.0</v>
      </c>
      <c r="O48" s="9">
        <v>360.0</v>
      </c>
      <c r="P48" s="9">
        <v>360.0</v>
      </c>
      <c r="Q48" s="9">
        <v>360.0</v>
      </c>
      <c r="R48" s="9">
        <v>360.0</v>
      </c>
      <c r="S48" s="9">
        <v>360.0</v>
      </c>
      <c r="T48" s="9">
        <v>360.0</v>
      </c>
      <c r="U48" s="9">
        <v>360.0</v>
      </c>
      <c r="V48" s="10">
        <f>1 - AVERAGE(B48:K48)/360</f>
        <v>0</v>
      </c>
      <c r="W48" s="10">
        <f>AVERAGE(B48:K48)/60</f>
        <v>6</v>
      </c>
      <c r="X48" s="10">
        <f t="shared" si="25"/>
        <v>6</v>
      </c>
      <c r="Y48" s="10">
        <f t="shared" si="26"/>
        <v>6</v>
      </c>
      <c r="Z48" s="10">
        <f t="shared" si="27"/>
        <v>6</v>
      </c>
      <c r="AA48" s="3">
        <f>1 - AVERAGE(L48:U48)/360</f>
        <v>0</v>
      </c>
      <c r="AB48" s="3">
        <f t="shared" si="29"/>
        <v>6</v>
      </c>
      <c r="AC48" s="3">
        <f t="shared" si="30"/>
        <v>6</v>
      </c>
      <c r="AD48" s="3">
        <f t="shared" si="31"/>
        <v>6</v>
      </c>
      <c r="AE48" s="3">
        <f t="shared" si="32"/>
        <v>6</v>
      </c>
      <c r="AF48" s="25">
        <f t="shared" si="33"/>
        <v>10</v>
      </c>
      <c r="AG48" s="25">
        <f t="shared" si="34"/>
        <v>0</v>
      </c>
      <c r="AH48" s="25">
        <f t="shared" si="35"/>
        <v>10</v>
      </c>
      <c r="AI48" s="25">
        <f t="shared" si="36"/>
        <v>0</v>
      </c>
      <c r="AJ48" s="25">
        <f t="shared" si="37"/>
        <v>1</v>
      </c>
      <c r="AK48" s="11">
        <f t="shared" si="38"/>
        <v>105</v>
      </c>
      <c r="AL48" s="11">
        <f>MIN(100+110/2-AK48,100+110/2-$AO$21)</f>
        <v>50</v>
      </c>
      <c r="AM48" s="12">
        <f t="shared" si="40"/>
        <v>0</v>
      </c>
      <c r="AN48" s="3">
        <f t="shared" si="41"/>
        <v>1</v>
      </c>
      <c r="AO48" s="3">
        <f t="shared" si="42"/>
        <v>105</v>
      </c>
      <c r="AP48" s="3">
        <f t="shared" si="43"/>
        <v>0.5</v>
      </c>
      <c r="AQ48" s="3">
        <f t="shared" si="44"/>
        <v>0.5</v>
      </c>
      <c r="AR48" s="3"/>
      <c r="AS48" s="3"/>
      <c r="AT48" s="3"/>
      <c r="AU48" s="3"/>
      <c r="AV48" s="3"/>
    </row>
    <row r="49">
      <c r="A49" s="8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10"/>
      <c r="W49" s="10"/>
      <c r="X49" s="10"/>
      <c r="Y49" s="10"/>
      <c r="Z49" s="10"/>
      <c r="AA49" s="3"/>
      <c r="AB49" s="3"/>
      <c r="AC49" s="3"/>
      <c r="AD49" s="3"/>
      <c r="AE49" s="3"/>
      <c r="AF49" s="11"/>
      <c r="AG49" s="11"/>
      <c r="AH49" s="11"/>
      <c r="AI49" s="11"/>
      <c r="AJ49" s="11"/>
      <c r="AK49" s="11"/>
      <c r="AL49" s="11"/>
      <c r="AM49" s="12"/>
      <c r="AN49" s="3"/>
      <c r="AO49" s="3"/>
      <c r="AP49" s="3"/>
      <c r="AQ49" s="3"/>
    </row>
    <row r="50">
      <c r="A50" s="8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10"/>
      <c r="W50" s="10"/>
      <c r="X50" s="10"/>
      <c r="Y50" s="10"/>
      <c r="Z50" s="10"/>
      <c r="AA50" s="3"/>
      <c r="AB50" s="3"/>
      <c r="AC50" s="3"/>
      <c r="AD50" s="3"/>
      <c r="AE50" s="3"/>
      <c r="AF50" s="11"/>
      <c r="AG50" s="11"/>
      <c r="AH50" s="11"/>
      <c r="AI50" s="11"/>
      <c r="AJ50" s="11"/>
      <c r="AK50" s="11"/>
      <c r="AL50" s="11"/>
      <c r="AM50" s="12"/>
      <c r="AN50" s="3"/>
      <c r="AO50" s="3"/>
      <c r="AP50" s="3"/>
      <c r="AQ50" s="3"/>
    </row>
    <row r="51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10"/>
      <c r="W51" s="10"/>
      <c r="X51" s="10"/>
      <c r="Y51" s="10"/>
      <c r="Z51" s="10"/>
      <c r="AA51" s="3"/>
      <c r="AB51" s="3"/>
      <c r="AC51" s="3"/>
      <c r="AD51" s="3"/>
      <c r="AE51" s="3"/>
      <c r="AF51" s="11"/>
      <c r="AG51" s="11"/>
      <c r="AH51" s="11"/>
      <c r="AI51" s="11"/>
      <c r="AJ51" s="11"/>
      <c r="AK51" s="11"/>
      <c r="AL51" s="11"/>
      <c r="AM51" s="12"/>
      <c r="AN51" s="3"/>
      <c r="AO51" s="3"/>
      <c r="AP51" s="3"/>
      <c r="AQ51" s="3"/>
    </row>
  </sheetData>
  <mergeCells count="13">
    <mergeCell ref="AA26:AE27"/>
    <mergeCell ref="AF26:AJ27"/>
    <mergeCell ref="B27:K27"/>
    <mergeCell ref="L27:U27"/>
    <mergeCell ref="V27:Z27"/>
    <mergeCell ref="AS28:AV28"/>
    <mergeCell ref="B1:K1"/>
    <mergeCell ref="L1:U1"/>
    <mergeCell ref="V1:Z1"/>
    <mergeCell ref="AA1:AE1"/>
    <mergeCell ref="AF1:AJ1"/>
    <mergeCell ref="AS3:AV3"/>
    <mergeCell ref="AS14:AV1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4.88"/>
    <col customWidth="1" min="32" max="39" width="11.38"/>
    <col customWidth="1" min="43" max="43" width="16.38"/>
    <col customWidth="1" min="46" max="46" width="16.63"/>
  </cols>
  <sheetData>
    <row r="1" ht="15.0" customHeight="1">
      <c r="A1" s="1"/>
      <c r="B1" s="1" t="s">
        <v>0</v>
      </c>
      <c r="L1" s="1" t="s">
        <v>1</v>
      </c>
      <c r="V1" s="1" t="s">
        <v>2</v>
      </c>
      <c r="AA1" s="2" t="s">
        <v>1</v>
      </c>
      <c r="AF1" s="2" t="s">
        <v>3</v>
      </c>
      <c r="AK1" s="2"/>
      <c r="AL1" s="2" t="s">
        <v>67</v>
      </c>
      <c r="AR1" s="3"/>
      <c r="AS1" s="3"/>
      <c r="AT1" s="3"/>
      <c r="AU1" s="3"/>
      <c r="AV1" s="3"/>
    </row>
    <row r="2" ht="39.0" customHeight="1">
      <c r="A2" s="4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15</v>
      </c>
      <c r="L2" s="4" t="s">
        <v>6</v>
      </c>
      <c r="M2" s="4" t="s">
        <v>7</v>
      </c>
      <c r="N2" s="4" t="s">
        <v>8</v>
      </c>
      <c r="O2" s="4" t="s">
        <v>9</v>
      </c>
      <c r="P2" s="4" t="s">
        <v>10</v>
      </c>
      <c r="Q2" s="4" t="s">
        <v>11</v>
      </c>
      <c r="R2" s="4" t="s">
        <v>12</v>
      </c>
      <c r="S2" s="4" t="s">
        <v>13</v>
      </c>
      <c r="T2" s="4" t="s">
        <v>14</v>
      </c>
      <c r="U2" s="4" t="s">
        <v>15</v>
      </c>
      <c r="V2" s="5" t="s">
        <v>16</v>
      </c>
      <c r="W2" s="5" t="s">
        <v>17</v>
      </c>
      <c r="X2" s="4" t="s">
        <v>18</v>
      </c>
      <c r="Y2" s="4" t="s">
        <v>19</v>
      </c>
      <c r="Z2" s="4" t="s">
        <v>20</v>
      </c>
      <c r="AA2" s="5" t="s">
        <v>16</v>
      </c>
      <c r="AB2" s="5" t="s">
        <v>17</v>
      </c>
      <c r="AC2" s="4" t="s">
        <v>18</v>
      </c>
      <c r="AD2" s="4" t="s">
        <v>19</v>
      </c>
      <c r="AE2" s="4" t="s">
        <v>20</v>
      </c>
      <c r="AF2" s="5" t="s">
        <v>21</v>
      </c>
      <c r="AG2" s="5" t="s">
        <v>22</v>
      </c>
      <c r="AH2" s="5" t="s">
        <v>23</v>
      </c>
      <c r="AI2" s="5" t="s">
        <v>24</v>
      </c>
      <c r="AJ2" s="5" t="s">
        <v>25</v>
      </c>
      <c r="AK2" s="4" t="s">
        <v>26</v>
      </c>
      <c r="AL2" s="4" t="s">
        <v>27</v>
      </c>
      <c r="AM2" s="4" t="s">
        <v>28</v>
      </c>
      <c r="AN2" s="4" t="s">
        <v>25</v>
      </c>
      <c r="AO2" s="6" t="s">
        <v>29</v>
      </c>
      <c r="AP2" s="4" t="s">
        <v>30</v>
      </c>
      <c r="AQ2" s="4" t="s">
        <v>31</v>
      </c>
      <c r="AR2" s="7"/>
      <c r="AS2" s="7"/>
      <c r="AT2" s="7"/>
      <c r="AU2" s="7"/>
      <c r="AV2" s="7"/>
    </row>
    <row r="3" ht="15.0" customHeight="1">
      <c r="A3" s="8" t="s">
        <v>32</v>
      </c>
      <c r="B3" s="9">
        <v>360.0</v>
      </c>
      <c r="C3" s="9">
        <v>360.0</v>
      </c>
      <c r="D3" s="9">
        <v>360.0</v>
      </c>
      <c r="E3" s="9">
        <v>360.0</v>
      </c>
      <c r="F3" s="9">
        <v>360.0</v>
      </c>
      <c r="G3" s="9">
        <v>360.0</v>
      </c>
      <c r="H3" s="9">
        <v>360.0</v>
      </c>
      <c r="I3" s="9">
        <v>360.0</v>
      </c>
      <c r="J3" s="9">
        <v>360.0</v>
      </c>
      <c r="K3" s="9">
        <v>360.0</v>
      </c>
      <c r="L3" s="9">
        <v>360.0</v>
      </c>
      <c r="M3" s="9">
        <v>360.0</v>
      </c>
      <c r="N3" s="9">
        <v>360.0</v>
      </c>
      <c r="O3" s="9">
        <v>360.0</v>
      </c>
      <c r="P3" s="9">
        <v>360.0</v>
      </c>
      <c r="Q3" s="9">
        <v>360.0</v>
      </c>
      <c r="R3" s="9">
        <v>360.0</v>
      </c>
      <c r="S3" s="9">
        <v>360.0</v>
      </c>
      <c r="T3" s="9">
        <v>360.0</v>
      </c>
      <c r="U3" s="9">
        <v>360.0</v>
      </c>
      <c r="V3" s="10">
        <f t="shared" ref="V3:V22" si="1">1 - AVERAGE(B3:K3)/360</f>
        <v>0</v>
      </c>
      <c r="W3" s="10">
        <f t="shared" ref="W3:W22" si="2">AVERAGE(B3:K3)/60</f>
        <v>6</v>
      </c>
      <c r="X3" s="10">
        <f t="shared" ref="X3:X22" si="3">MIN(B3:K3)/60</f>
        <v>6</v>
      </c>
      <c r="Y3" s="10">
        <f t="shared" ref="Y3:Y22" si="4">MAX(B3:K3)/60</f>
        <v>6</v>
      </c>
      <c r="Z3" s="10">
        <f t="shared" ref="Z3:Z22" si="5">MEDIAN(B3:K3)/60</f>
        <v>6</v>
      </c>
      <c r="AA3" s="3">
        <f t="shared" ref="AA3:AA22" si="6">1 - AVERAGE(L3:U3)/360</f>
        <v>0</v>
      </c>
      <c r="AB3" s="3">
        <f t="shared" ref="AB3:AB22" si="7">AVERAGE(L3:U3)/60</f>
        <v>6</v>
      </c>
      <c r="AC3" s="3">
        <f t="shared" ref="AC3:AC22" si="8">MIN(L3:U3)/60</f>
        <v>6</v>
      </c>
      <c r="AD3" s="3">
        <f t="shared" ref="AD3:AD22" si="9">MAX(L3:U3)/60</f>
        <v>6</v>
      </c>
      <c r="AE3" s="3">
        <f t="shared" ref="AE3:AE22" si="10">MEDIAN(L3:U3)/60</f>
        <v>6</v>
      </c>
      <c r="AF3" s="25">
        <f t="shared" ref="AF3:AF22" si="11">COUNTIF(B3:K3,"=360")</f>
        <v>10</v>
      </c>
      <c r="AG3" s="11">
        <f t="shared" ref="AG3:AG22" si="12">COUNTIF(B3:K3,"&lt;360")</f>
        <v>0</v>
      </c>
      <c r="AH3" s="11">
        <f t="shared" ref="AH3:AH22" si="13">COUNTIF(L3:U3,"=360")</f>
        <v>10</v>
      </c>
      <c r="AI3" s="11">
        <f t="shared" ref="AI3:AI22" si="14">COUNTIF(L3:U3,"&lt;360")</f>
        <v>0</v>
      </c>
      <c r="AJ3" s="11">
        <f t="shared" ref="AJ3:AJ22" si="15">(FACT(AF3+AG3)*FACT(AH3+AI3)*FACT(AI3+AG3)*FACT(AF3+AH3))/(FACT(20)*FACT(AF3)*FACT(AG3)*FACT(AH3)*FACT(AI3))</f>
        <v>1</v>
      </c>
      <c r="AK3" s="11">
        <f t="shared" ref="AK3:AK22" si="16">SUM(_xlfn.RANK.AVG(B3,B3:U3,1))+SUM(_xlfn.RANK.AVG(C3,B3:U3,1))+SUM(_xlfn.RANK.AVG(D3,B3:U3,1))+SUM(_xlfn.RANK.AVG(E3,B3:U3,1))+SUM(_xlfn.RANK.AVG(F3,B3:U3,1))+SUM(_xlfn.RANK.AVG(G3,B3:U3,1))+SUM(_xlfn.RANK.AVG(H3,B3:U3,1))+SUM(_xlfn.RANK.AVG(I3,B3:U3,1))+SUM(_xlfn.RANK.AVG(J3,B3:U3,1))+SUM(_xlfn.RANK.AVG(K3,B3:U3,1))</f>
        <v>105</v>
      </c>
      <c r="AL3" s="11">
        <f t="shared" ref="AL3:AL20" si="17">MIN(100+110/2-AK3,100+110/2-AO3)</f>
        <v>50</v>
      </c>
      <c r="AM3" s="12">
        <f t="shared" ref="AM3:AM22" si="18">((AL3-(10*10/2))/ SQRT(10*10*(10+10+1)/12))</f>
        <v>0</v>
      </c>
      <c r="AN3" s="3">
        <f t="shared" ref="AN3:AN22" si="19">_xlfn.NORM.DIST(AM3,0,1,TRUE)*2</f>
        <v>1</v>
      </c>
      <c r="AO3" s="3">
        <f t="shared" ref="AO3:AO22" si="20">SUM(_xlfn.RANK.AVG(L3,B3:U3,1))+SUM(_xlfn.RANK.AVG(M3,B3:U3,1))+SUM(_xlfn.RANK.AVG(N3,B3:U3,1))+SUM(_xlfn.RANK.AVG(O3,B3:U3,1))+SUM(_xlfn.RANK.AVG(P3,B3:U3,1))+SUM(_xlfn.RANK.AVG(Q3,B3:U3,1))+SUM(_xlfn.RANK.AVG(R3,B3:U3,1))+SUM(_xlfn.RANK.AVG(S3,B3:U3,1))+SUM(_xlfn.RANK.AVG(T3,B3:U3,1))+SUM(_xlfn.RANK.AVG(U3,B3:U3,1))</f>
        <v>105</v>
      </c>
      <c r="AP3" s="3">
        <f t="shared" ref="AP3:AP22" si="21">(2*AO3 - 110)/200</f>
        <v>0.5</v>
      </c>
      <c r="AQ3" s="3">
        <f t="shared" ref="AQ3:AQ22" si="22">((AO3/10)-(11/2))/10</f>
        <v>0.5</v>
      </c>
      <c r="AR3" s="3"/>
      <c r="AS3" s="13" t="s">
        <v>0</v>
      </c>
    </row>
    <row r="4" ht="15.0" customHeight="1">
      <c r="A4" s="8" t="s">
        <v>34</v>
      </c>
      <c r="B4" s="9">
        <v>360.0</v>
      </c>
      <c r="C4" s="9">
        <v>360.0</v>
      </c>
      <c r="D4" s="9">
        <v>360.0</v>
      </c>
      <c r="E4" s="9">
        <v>360.0</v>
      </c>
      <c r="F4" s="9">
        <v>360.0</v>
      </c>
      <c r="G4" s="9">
        <v>360.0</v>
      </c>
      <c r="H4" s="9">
        <v>360.0</v>
      </c>
      <c r="I4" s="9">
        <v>360.0</v>
      </c>
      <c r="J4" s="9">
        <v>360.0</v>
      </c>
      <c r="K4" s="9">
        <v>360.0</v>
      </c>
      <c r="L4" s="9">
        <v>360.0</v>
      </c>
      <c r="M4" s="9">
        <v>360.0</v>
      </c>
      <c r="N4" s="9">
        <v>360.0</v>
      </c>
      <c r="O4" s="9">
        <v>360.0</v>
      </c>
      <c r="P4" s="9">
        <v>360.0</v>
      </c>
      <c r="Q4" s="9">
        <v>360.0</v>
      </c>
      <c r="R4" s="9">
        <v>360.0</v>
      </c>
      <c r="S4" s="9">
        <v>360.0</v>
      </c>
      <c r="T4" s="9">
        <v>360.0</v>
      </c>
      <c r="U4" s="9">
        <v>360.0</v>
      </c>
      <c r="V4" s="10">
        <f t="shared" si="1"/>
        <v>0</v>
      </c>
      <c r="W4" s="10">
        <f t="shared" si="2"/>
        <v>6</v>
      </c>
      <c r="X4" s="10">
        <f t="shared" si="3"/>
        <v>6</v>
      </c>
      <c r="Y4" s="10">
        <f t="shared" si="4"/>
        <v>6</v>
      </c>
      <c r="Z4" s="10">
        <f t="shared" si="5"/>
        <v>6</v>
      </c>
      <c r="AA4" s="3">
        <f t="shared" si="6"/>
        <v>0</v>
      </c>
      <c r="AB4" s="3">
        <f t="shared" si="7"/>
        <v>6</v>
      </c>
      <c r="AC4" s="3">
        <f t="shared" si="8"/>
        <v>6</v>
      </c>
      <c r="AD4" s="3">
        <f t="shared" si="9"/>
        <v>6</v>
      </c>
      <c r="AE4" s="3">
        <f t="shared" si="10"/>
        <v>6</v>
      </c>
      <c r="AF4" s="25">
        <f t="shared" si="11"/>
        <v>10</v>
      </c>
      <c r="AG4" s="11">
        <f t="shared" si="12"/>
        <v>0</v>
      </c>
      <c r="AH4" s="11">
        <f t="shared" si="13"/>
        <v>10</v>
      </c>
      <c r="AI4" s="11">
        <f t="shared" si="14"/>
        <v>0</v>
      </c>
      <c r="AJ4" s="11">
        <f t="shared" si="15"/>
        <v>1</v>
      </c>
      <c r="AK4" s="11">
        <f t="shared" si="16"/>
        <v>105</v>
      </c>
      <c r="AL4" s="11">
        <f t="shared" si="17"/>
        <v>50</v>
      </c>
      <c r="AM4" s="12">
        <f t="shared" si="18"/>
        <v>0</v>
      </c>
      <c r="AN4" s="3">
        <f t="shared" si="19"/>
        <v>1</v>
      </c>
      <c r="AO4" s="3">
        <f t="shared" si="20"/>
        <v>105</v>
      </c>
      <c r="AP4" s="3">
        <f t="shared" si="21"/>
        <v>0.5</v>
      </c>
      <c r="AQ4" s="3">
        <f t="shared" si="22"/>
        <v>0.5</v>
      </c>
      <c r="AR4" s="15"/>
      <c r="AS4" s="13" t="s">
        <v>16</v>
      </c>
      <c r="AT4" s="13" t="s">
        <v>35</v>
      </c>
      <c r="AU4" s="13" t="s">
        <v>36</v>
      </c>
      <c r="AV4" s="13" t="s">
        <v>37</v>
      </c>
    </row>
    <row r="5" ht="15.0" customHeight="1">
      <c r="A5" s="8" t="s">
        <v>38</v>
      </c>
      <c r="B5" s="9">
        <v>360.0</v>
      </c>
      <c r="C5" s="9">
        <v>360.0</v>
      </c>
      <c r="D5" s="9">
        <v>360.0</v>
      </c>
      <c r="E5" s="9">
        <v>360.0</v>
      </c>
      <c r="F5" s="9">
        <v>360.0</v>
      </c>
      <c r="G5" s="9">
        <v>360.0</v>
      </c>
      <c r="H5" s="9">
        <v>360.0</v>
      </c>
      <c r="I5" s="9">
        <v>360.0</v>
      </c>
      <c r="J5" s="9">
        <v>360.0</v>
      </c>
      <c r="K5" s="9">
        <v>360.0</v>
      </c>
      <c r="L5" s="9">
        <v>360.0</v>
      </c>
      <c r="M5" s="9">
        <v>360.0</v>
      </c>
      <c r="N5" s="9">
        <v>360.0</v>
      </c>
      <c r="O5" s="9">
        <v>360.0</v>
      </c>
      <c r="P5" s="9">
        <v>360.0</v>
      </c>
      <c r="Q5" s="9">
        <v>360.0</v>
      </c>
      <c r="R5" s="9">
        <v>360.0</v>
      </c>
      <c r="S5" s="9">
        <v>360.0</v>
      </c>
      <c r="T5" s="9">
        <v>360.0</v>
      </c>
      <c r="U5" s="9">
        <v>360.0</v>
      </c>
      <c r="V5" s="10">
        <f t="shared" si="1"/>
        <v>0</v>
      </c>
      <c r="W5" s="10">
        <f t="shared" si="2"/>
        <v>6</v>
      </c>
      <c r="X5" s="10">
        <f t="shared" si="3"/>
        <v>6</v>
      </c>
      <c r="Y5" s="10">
        <f t="shared" si="4"/>
        <v>6</v>
      </c>
      <c r="Z5" s="10">
        <f t="shared" si="5"/>
        <v>6</v>
      </c>
      <c r="AA5" s="3">
        <f t="shared" si="6"/>
        <v>0</v>
      </c>
      <c r="AB5" s="3">
        <f t="shared" si="7"/>
        <v>6</v>
      </c>
      <c r="AC5" s="3">
        <f t="shared" si="8"/>
        <v>6</v>
      </c>
      <c r="AD5" s="3">
        <f t="shared" si="9"/>
        <v>6</v>
      </c>
      <c r="AE5" s="3">
        <f t="shared" si="10"/>
        <v>6</v>
      </c>
      <c r="AF5" s="25">
        <f t="shared" si="11"/>
        <v>10</v>
      </c>
      <c r="AG5" s="11">
        <f t="shared" si="12"/>
        <v>0</v>
      </c>
      <c r="AH5" s="11">
        <f t="shared" si="13"/>
        <v>10</v>
      </c>
      <c r="AI5" s="11">
        <f t="shared" si="14"/>
        <v>0</v>
      </c>
      <c r="AJ5" s="11">
        <f t="shared" si="15"/>
        <v>1</v>
      </c>
      <c r="AK5" s="11">
        <f t="shared" si="16"/>
        <v>105</v>
      </c>
      <c r="AL5" s="11">
        <f t="shared" si="17"/>
        <v>50</v>
      </c>
      <c r="AM5" s="12">
        <f t="shared" si="18"/>
        <v>0</v>
      </c>
      <c r="AN5" s="3">
        <f t="shared" si="19"/>
        <v>1</v>
      </c>
      <c r="AO5" s="3">
        <f t="shared" si="20"/>
        <v>105</v>
      </c>
      <c r="AP5" s="3">
        <f t="shared" si="21"/>
        <v>0.5</v>
      </c>
      <c r="AQ5" s="3">
        <f t="shared" si="22"/>
        <v>0.5</v>
      </c>
      <c r="AR5" s="3"/>
      <c r="AS5" s="17" t="s">
        <v>39</v>
      </c>
      <c r="AT5" s="17">
        <f>COUNTIFS(V3:V22,"&gt;="&amp;0,V3:V22,"&lt;="&amp;0.2)</f>
        <v>14</v>
      </c>
      <c r="AU5" s="18">
        <f>AT5/AT10 * 100</f>
        <v>70</v>
      </c>
      <c r="AV5" s="17">
        <v>91.0</v>
      </c>
    </row>
    <row r="6" ht="15.0" customHeight="1">
      <c r="A6" s="8" t="s">
        <v>40</v>
      </c>
      <c r="B6" s="9">
        <v>360.0</v>
      </c>
      <c r="C6" s="9">
        <v>360.0</v>
      </c>
      <c r="D6" s="9">
        <v>360.0</v>
      </c>
      <c r="E6" s="9">
        <v>360.0</v>
      </c>
      <c r="F6" s="9">
        <v>360.0</v>
      </c>
      <c r="G6" s="9">
        <v>360.0</v>
      </c>
      <c r="H6" s="9">
        <v>360.0</v>
      </c>
      <c r="I6" s="9">
        <v>360.0</v>
      </c>
      <c r="J6" s="9">
        <v>360.0</v>
      </c>
      <c r="K6" s="9">
        <v>360.0</v>
      </c>
      <c r="L6" s="9">
        <v>60.0</v>
      </c>
      <c r="M6" s="9">
        <v>70.0</v>
      </c>
      <c r="N6" s="9">
        <v>70.0</v>
      </c>
      <c r="O6" s="9">
        <v>80.0</v>
      </c>
      <c r="P6" s="9">
        <v>60.0</v>
      </c>
      <c r="Q6" s="9">
        <v>65.0</v>
      </c>
      <c r="R6" s="9">
        <v>66.0</v>
      </c>
      <c r="S6" s="9">
        <v>69.0</v>
      </c>
      <c r="T6" s="9">
        <v>360.0</v>
      </c>
      <c r="U6" s="9">
        <v>360.0</v>
      </c>
      <c r="V6" s="10">
        <f t="shared" si="1"/>
        <v>0</v>
      </c>
      <c r="W6" s="10">
        <f t="shared" si="2"/>
        <v>6</v>
      </c>
      <c r="X6" s="10">
        <f t="shared" si="3"/>
        <v>6</v>
      </c>
      <c r="Y6" s="10">
        <f t="shared" si="4"/>
        <v>6</v>
      </c>
      <c r="Z6" s="10">
        <f t="shared" si="5"/>
        <v>6</v>
      </c>
      <c r="AA6" s="3">
        <f t="shared" si="6"/>
        <v>0.65</v>
      </c>
      <c r="AB6" s="3">
        <f t="shared" si="7"/>
        <v>2.1</v>
      </c>
      <c r="AC6" s="3">
        <f t="shared" si="8"/>
        <v>1</v>
      </c>
      <c r="AD6" s="3">
        <f t="shared" si="9"/>
        <v>6</v>
      </c>
      <c r="AE6" s="3">
        <f t="shared" si="10"/>
        <v>1.158333333</v>
      </c>
      <c r="AF6" s="25">
        <f t="shared" si="11"/>
        <v>10</v>
      </c>
      <c r="AG6" s="11">
        <f t="shared" si="12"/>
        <v>0</v>
      </c>
      <c r="AH6" s="11">
        <f t="shared" si="13"/>
        <v>2</v>
      </c>
      <c r="AI6" s="11">
        <f t="shared" si="14"/>
        <v>8</v>
      </c>
      <c r="AJ6" s="11">
        <f t="shared" si="15"/>
        <v>0.0003572279114</v>
      </c>
      <c r="AK6" s="11">
        <f t="shared" si="16"/>
        <v>145</v>
      </c>
      <c r="AL6" s="11">
        <f t="shared" si="17"/>
        <v>10</v>
      </c>
      <c r="AM6" s="12">
        <f t="shared" si="18"/>
        <v>-3.023715784</v>
      </c>
      <c r="AN6" s="3">
        <f t="shared" si="19"/>
        <v>0.002496908915</v>
      </c>
      <c r="AO6" s="3">
        <f t="shared" si="20"/>
        <v>65</v>
      </c>
      <c r="AP6" s="3">
        <f t="shared" si="21"/>
        <v>0.1</v>
      </c>
      <c r="AQ6" s="3">
        <f t="shared" si="22"/>
        <v>0.1</v>
      </c>
      <c r="AR6" s="3"/>
      <c r="AS6" s="17" t="s">
        <v>41</v>
      </c>
      <c r="AT6" s="17">
        <f>COUNTIFS(V3:V22,"&gt;"&amp;0.2,V3:V22,"&lt;="&amp;0.4)</f>
        <v>3</v>
      </c>
      <c r="AU6" s="18">
        <f>AT6/AT10 * 100</f>
        <v>15</v>
      </c>
      <c r="AV6" s="17">
        <v>0.0</v>
      </c>
    </row>
    <row r="7" ht="15.0" customHeight="1">
      <c r="A7" s="8" t="s">
        <v>42</v>
      </c>
      <c r="B7" s="9">
        <v>360.0</v>
      </c>
      <c r="C7" s="9">
        <v>360.0</v>
      </c>
      <c r="D7" s="9">
        <v>360.0</v>
      </c>
      <c r="E7" s="9">
        <v>360.0</v>
      </c>
      <c r="F7" s="9">
        <v>360.0</v>
      </c>
      <c r="G7" s="27">
        <v>360.0</v>
      </c>
      <c r="H7" s="27">
        <v>360.0</v>
      </c>
      <c r="I7" s="27">
        <v>360.0</v>
      </c>
      <c r="J7" s="27">
        <v>360.0</v>
      </c>
      <c r="K7" s="27">
        <v>360.0</v>
      </c>
      <c r="L7" s="9">
        <v>360.0</v>
      </c>
      <c r="M7" s="9">
        <v>360.0</v>
      </c>
      <c r="N7" s="9">
        <v>360.0</v>
      </c>
      <c r="O7" s="9">
        <v>360.0</v>
      </c>
      <c r="P7" s="9">
        <v>360.0</v>
      </c>
      <c r="Q7" s="9">
        <v>360.0</v>
      </c>
      <c r="R7" s="9">
        <v>360.0</v>
      </c>
      <c r="S7" s="9">
        <v>360.0</v>
      </c>
      <c r="T7" s="9">
        <v>360.0</v>
      </c>
      <c r="U7" s="9">
        <v>360.0</v>
      </c>
      <c r="V7" s="10">
        <f t="shared" si="1"/>
        <v>0</v>
      </c>
      <c r="W7" s="10">
        <f t="shared" si="2"/>
        <v>6</v>
      </c>
      <c r="X7" s="10">
        <f t="shared" si="3"/>
        <v>6</v>
      </c>
      <c r="Y7" s="10">
        <f t="shared" si="4"/>
        <v>6</v>
      </c>
      <c r="Z7" s="10">
        <f t="shared" si="5"/>
        <v>6</v>
      </c>
      <c r="AA7" s="3">
        <f t="shared" si="6"/>
        <v>0</v>
      </c>
      <c r="AB7" s="3">
        <f t="shared" si="7"/>
        <v>6</v>
      </c>
      <c r="AC7" s="3">
        <f t="shared" si="8"/>
        <v>6</v>
      </c>
      <c r="AD7" s="3">
        <f t="shared" si="9"/>
        <v>6</v>
      </c>
      <c r="AE7" s="3">
        <f t="shared" si="10"/>
        <v>6</v>
      </c>
      <c r="AF7" s="25">
        <f t="shared" si="11"/>
        <v>10</v>
      </c>
      <c r="AG7" s="11">
        <f t="shared" si="12"/>
        <v>0</v>
      </c>
      <c r="AH7" s="11">
        <f t="shared" si="13"/>
        <v>10</v>
      </c>
      <c r="AI7" s="11">
        <f t="shared" si="14"/>
        <v>0</v>
      </c>
      <c r="AJ7" s="11">
        <f t="shared" si="15"/>
        <v>1</v>
      </c>
      <c r="AK7" s="11">
        <f t="shared" si="16"/>
        <v>105</v>
      </c>
      <c r="AL7" s="11">
        <f t="shared" si="17"/>
        <v>50</v>
      </c>
      <c r="AM7" s="12">
        <f t="shared" si="18"/>
        <v>0</v>
      </c>
      <c r="AN7" s="3">
        <f t="shared" si="19"/>
        <v>1</v>
      </c>
      <c r="AO7" s="3">
        <f t="shared" si="20"/>
        <v>105</v>
      </c>
      <c r="AP7" s="3">
        <f t="shared" si="21"/>
        <v>0.5</v>
      </c>
      <c r="AQ7" s="3">
        <f t="shared" si="22"/>
        <v>0.5</v>
      </c>
      <c r="AR7" s="3"/>
      <c r="AS7" s="17" t="s">
        <v>43</v>
      </c>
      <c r="AT7" s="17">
        <f>COUNTIFS(V3:V22,"&gt;"&amp;0.4,V3:V22,"&lt;="&amp;0.6)</f>
        <v>1</v>
      </c>
      <c r="AU7" s="18">
        <f>AT7/AT10 * 100</f>
        <v>5</v>
      </c>
      <c r="AV7" s="17">
        <v>0.0</v>
      </c>
    </row>
    <row r="8" ht="15.0" customHeight="1">
      <c r="A8" s="8" t="s">
        <v>44</v>
      </c>
      <c r="B8" s="9">
        <v>360.0</v>
      </c>
      <c r="C8" s="9">
        <v>360.0</v>
      </c>
      <c r="D8" s="9">
        <v>360.0</v>
      </c>
      <c r="E8" s="9">
        <v>360.0</v>
      </c>
      <c r="F8" s="9">
        <v>360.0</v>
      </c>
      <c r="G8" s="9">
        <v>360.0</v>
      </c>
      <c r="H8" s="9">
        <v>360.0</v>
      </c>
      <c r="I8" s="9">
        <v>360.0</v>
      </c>
      <c r="J8" s="9">
        <v>360.0</v>
      </c>
      <c r="K8" s="9">
        <v>360.0</v>
      </c>
      <c r="L8" s="9">
        <v>360.0</v>
      </c>
      <c r="M8" s="9">
        <v>360.0</v>
      </c>
      <c r="N8" s="9">
        <v>360.0</v>
      </c>
      <c r="O8" s="9">
        <v>360.0</v>
      </c>
      <c r="P8" s="9">
        <v>360.0</v>
      </c>
      <c r="Q8" s="9">
        <v>360.0</v>
      </c>
      <c r="R8" s="9">
        <v>360.0</v>
      </c>
      <c r="S8" s="9">
        <v>360.0</v>
      </c>
      <c r="T8" s="9">
        <v>360.0</v>
      </c>
      <c r="U8" s="9">
        <v>360.0</v>
      </c>
      <c r="V8" s="10">
        <f t="shared" si="1"/>
        <v>0</v>
      </c>
      <c r="W8" s="10">
        <f t="shared" si="2"/>
        <v>6</v>
      </c>
      <c r="X8" s="10">
        <f t="shared" si="3"/>
        <v>6</v>
      </c>
      <c r="Y8" s="10">
        <f t="shared" si="4"/>
        <v>6</v>
      </c>
      <c r="Z8" s="10">
        <f t="shared" si="5"/>
        <v>6</v>
      </c>
      <c r="AA8" s="3">
        <f t="shared" si="6"/>
        <v>0</v>
      </c>
      <c r="AB8" s="3">
        <f t="shared" si="7"/>
        <v>6</v>
      </c>
      <c r="AC8" s="3">
        <f t="shared" si="8"/>
        <v>6</v>
      </c>
      <c r="AD8" s="3">
        <f t="shared" si="9"/>
        <v>6</v>
      </c>
      <c r="AE8" s="3">
        <f t="shared" si="10"/>
        <v>6</v>
      </c>
      <c r="AF8" s="25">
        <f t="shared" si="11"/>
        <v>10</v>
      </c>
      <c r="AG8" s="11">
        <f t="shared" si="12"/>
        <v>0</v>
      </c>
      <c r="AH8" s="11">
        <f t="shared" si="13"/>
        <v>10</v>
      </c>
      <c r="AI8" s="11">
        <f t="shared" si="14"/>
        <v>0</v>
      </c>
      <c r="AJ8" s="11">
        <f t="shared" si="15"/>
        <v>1</v>
      </c>
      <c r="AK8" s="11">
        <f t="shared" si="16"/>
        <v>105</v>
      </c>
      <c r="AL8" s="11">
        <f t="shared" si="17"/>
        <v>50</v>
      </c>
      <c r="AM8" s="12">
        <f t="shared" si="18"/>
        <v>0</v>
      </c>
      <c r="AN8" s="3">
        <f t="shared" si="19"/>
        <v>1</v>
      </c>
      <c r="AO8" s="3">
        <f t="shared" si="20"/>
        <v>105</v>
      </c>
      <c r="AP8" s="3">
        <f t="shared" si="21"/>
        <v>0.5</v>
      </c>
      <c r="AQ8" s="3">
        <f t="shared" si="22"/>
        <v>0.5</v>
      </c>
      <c r="AR8" s="3"/>
      <c r="AS8" s="17" t="s">
        <v>45</v>
      </c>
      <c r="AT8" s="17">
        <f>COUNTIFS(V3:V22,"&gt;"&amp;0.6,V3:V22,"&lt;="&amp;0.8)</f>
        <v>0</v>
      </c>
      <c r="AU8" s="18">
        <f>AT8/AT10 * 100</f>
        <v>0</v>
      </c>
      <c r="AV8" s="17">
        <v>0.0</v>
      </c>
    </row>
    <row r="9" ht="15.0" customHeight="1">
      <c r="A9" s="8" t="s">
        <v>46</v>
      </c>
      <c r="B9" s="9">
        <v>360.0</v>
      </c>
      <c r="C9" s="9">
        <v>360.0</v>
      </c>
      <c r="D9" s="9">
        <v>360.0</v>
      </c>
      <c r="E9" s="9">
        <v>360.0</v>
      </c>
      <c r="F9" s="9">
        <v>360.0</v>
      </c>
      <c r="G9" s="9">
        <v>300.0</v>
      </c>
      <c r="H9" s="9">
        <v>360.0</v>
      </c>
      <c r="I9" s="9">
        <v>360.0</v>
      </c>
      <c r="J9" s="9">
        <v>360.0</v>
      </c>
      <c r="K9" s="9">
        <v>360.0</v>
      </c>
      <c r="L9" s="20">
        <v>25.0</v>
      </c>
      <c r="M9" s="20">
        <v>90.0</v>
      </c>
      <c r="N9" s="20">
        <v>150.0</v>
      </c>
      <c r="O9" s="9">
        <v>210.0</v>
      </c>
      <c r="P9" s="9">
        <v>25.0</v>
      </c>
      <c r="Q9" s="9">
        <v>85.0</v>
      </c>
      <c r="R9" s="9">
        <v>210.0</v>
      </c>
      <c r="S9" s="9">
        <v>217.0</v>
      </c>
      <c r="T9" s="9">
        <v>25.0</v>
      </c>
      <c r="U9" s="9">
        <v>360.0</v>
      </c>
      <c r="V9" s="10">
        <f t="shared" si="1"/>
        <v>0.01666666667</v>
      </c>
      <c r="W9" s="10">
        <f t="shared" si="2"/>
        <v>5.9</v>
      </c>
      <c r="X9" s="10">
        <f t="shared" si="3"/>
        <v>5</v>
      </c>
      <c r="Y9" s="10">
        <f t="shared" si="4"/>
        <v>6</v>
      </c>
      <c r="Z9" s="10">
        <f t="shared" si="5"/>
        <v>6</v>
      </c>
      <c r="AA9" s="3">
        <f t="shared" si="6"/>
        <v>0.6119444444</v>
      </c>
      <c r="AB9" s="3">
        <f t="shared" si="7"/>
        <v>2.328333333</v>
      </c>
      <c r="AC9" s="3">
        <f t="shared" si="8"/>
        <v>0.4166666667</v>
      </c>
      <c r="AD9" s="3">
        <f t="shared" si="9"/>
        <v>6</v>
      </c>
      <c r="AE9" s="3">
        <f t="shared" si="10"/>
        <v>2</v>
      </c>
      <c r="AF9" s="25">
        <f t="shared" si="11"/>
        <v>9</v>
      </c>
      <c r="AG9" s="11">
        <f t="shared" si="12"/>
        <v>1</v>
      </c>
      <c r="AH9" s="11">
        <f t="shared" si="13"/>
        <v>1</v>
      </c>
      <c r="AI9" s="11">
        <f t="shared" si="14"/>
        <v>9</v>
      </c>
      <c r="AJ9" s="11">
        <f t="shared" si="15"/>
        <v>0.0005412544112</v>
      </c>
      <c r="AK9" s="11">
        <f t="shared" si="16"/>
        <v>149.5</v>
      </c>
      <c r="AL9" s="11">
        <f t="shared" si="17"/>
        <v>5.5</v>
      </c>
      <c r="AM9" s="12">
        <f t="shared" si="18"/>
        <v>-3.36388381</v>
      </c>
      <c r="AN9" s="3">
        <f t="shared" si="19"/>
        <v>0.0007685389132</v>
      </c>
      <c r="AO9" s="3">
        <f t="shared" si="20"/>
        <v>60.5</v>
      </c>
      <c r="AP9" s="3">
        <f t="shared" si="21"/>
        <v>0.055</v>
      </c>
      <c r="AQ9" s="3">
        <f t="shared" si="22"/>
        <v>0.055</v>
      </c>
      <c r="AR9" s="3"/>
      <c r="AS9" s="17" t="s">
        <v>47</v>
      </c>
      <c r="AT9" s="17">
        <f>COUNTIFS(V3:V22,"&gt;"&amp;0.8,V3:V22,"&lt;="&amp;1)</f>
        <v>2</v>
      </c>
      <c r="AU9" s="18">
        <f>AT9/AT10 * 100</f>
        <v>10</v>
      </c>
      <c r="AV9" s="17">
        <v>7.0</v>
      </c>
    </row>
    <row r="10" ht="15.0" customHeight="1">
      <c r="A10" s="8" t="s">
        <v>48</v>
      </c>
      <c r="B10" s="9">
        <v>360.0</v>
      </c>
      <c r="C10" s="9">
        <v>360.0</v>
      </c>
      <c r="D10" s="9">
        <v>360.0</v>
      </c>
      <c r="E10" s="9">
        <v>360.0</v>
      </c>
      <c r="F10" s="9">
        <v>360.0</v>
      </c>
      <c r="G10" s="9">
        <v>360.0</v>
      </c>
      <c r="H10" s="9">
        <v>360.0</v>
      </c>
      <c r="I10" s="9">
        <v>360.0</v>
      </c>
      <c r="J10" s="9">
        <v>360.0</v>
      </c>
      <c r="K10" s="9">
        <v>360.0</v>
      </c>
      <c r="L10" s="9">
        <v>360.0</v>
      </c>
      <c r="M10" s="9">
        <v>360.0</v>
      </c>
      <c r="N10" s="9">
        <v>360.0</v>
      </c>
      <c r="O10" s="9">
        <v>360.0</v>
      </c>
      <c r="P10" s="9">
        <v>360.0</v>
      </c>
      <c r="Q10" s="9">
        <v>360.0</v>
      </c>
      <c r="R10" s="9">
        <v>360.0</v>
      </c>
      <c r="S10" s="9">
        <v>360.0</v>
      </c>
      <c r="T10" s="9">
        <v>360.0</v>
      </c>
      <c r="U10" s="9">
        <v>360.0</v>
      </c>
      <c r="V10" s="10">
        <f t="shared" si="1"/>
        <v>0</v>
      </c>
      <c r="W10" s="10">
        <f t="shared" si="2"/>
        <v>6</v>
      </c>
      <c r="X10" s="10">
        <f t="shared" si="3"/>
        <v>6</v>
      </c>
      <c r="Y10" s="10">
        <f t="shared" si="4"/>
        <v>6</v>
      </c>
      <c r="Z10" s="10">
        <f t="shared" si="5"/>
        <v>6</v>
      </c>
      <c r="AA10" s="3">
        <f t="shared" si="6"/>
        <v>0</v>
      </c>
      <c r="AB10" s="3">
        <f t="shared" si="7"/>
        <v>6</v>
      </c>
      <c r="AC10" s="3">
        <f t="shared" si="8"/>
        <v>6</v>
      </c>
      <c r="AD10" s="3">
        <f t="shared" si="9"/>
        <v>6</v>
      </c>
      <c r="AE10" s="3">
        <f t="shared" si="10"/>
        <v>6</v>
      </c>
      <c r="AF10" s="25">
        <f t="shared" si="11"/>
        <v>10</v>
      </c>
      <c r="AG10" s="11">
        <f t="shared" si="12"/>
        <v>0</v>
      </c>
      <c r="AH10" s="11">
        <f t="shared" si="13"/>
        <v>10</v>
      </c>
      <c r="AI10" s="11">
        <f t="shared" si="14"/>
        <v>0</v>
      </c>
      <c r="AJ10" s="11">
        <f t="shared" si="15"/>
        <v>1</v>
      </c>
      <c r="AK10" s="11">
        <f t="shared" si="16"/>
        <v>105</v>
      </c>
      <c r="AL10" s="11">
        <f t="shared" si="17"/>
        <v>50</v>
      </c>
      <c r="AM10" s="12">
        <f t="shared" si="18"/>
        <v>0</v>
      </c>
      <c r="AN10" s="3">
        <f t="shared" si="19"/>
        <v>1</v>
      </c>
      <c r="AO10" s="3">
        <f t="shared" si="20"/>
        <v>105</v>
      </c>
      <c r="AP10" s="3">
        <f t="shared" si="21"/>
        <v>0.5</v>
      </c>
      <c r="AQ10" s="3">
        <f t="shared" si="22"/>
        <v>0.5</v>
      </c>
      <c r="AR10" s="3"/>
      <c r="AS10" s="17" t="s">
        <v>49</v>
      </c>
      <c r="AT10" s="18">
        <f>SUM(AT5:AT9)</f>
        <v>20</v>
      </c>
      <c r="AU10" s="18">
        <f>AT10/AT10 * 100</f>
        <v>100</v>
      </c>
      <c r="AV10" s="17">
        <v>2.0</v>
      </c>
    </row>
    <row r="11" ht="15.0" customHeight="1">
      <c r="A11" s="8" t="s">
        <v>50</v>
      </c>
      <c r="B11" s="9">
        <v>360.0</v>
      </c>
      <c r="C11" s="9">
        <v>60.0</v>
      </c>
      <c r="D11" s="9">
        <v>60.0</v>
      </c>
      <c r="E11" s="9">
        <v>1.0</v>
      </c>
      <c r="F11" s="9">
        <v>1.0</v>
      </c>
      <c r="G11" s="9">
        <v>360.0</v>
      </c>
      <c r="H11" s="9">
        <v>360.0</v>
      </c>
      <c r="I11" s="9">
        <v>360.0</v>
      </c>
      <c r="J11" s="9">
        <v>360.0</v>
      </c>
      <c r="K11" s="9">
        <v>360.0</v>
      </c>
      <c r="L11" s="9">
        <v>50.0</v>
      </c>
      <c r="M11" s="9">
        <v>130.0</v>
      </c>
      <c r="N11" s="9">
        <v>50.0</v>
      </c>
      <c r="O11" s="9">
        <v>70.0</v>
      </c>
      <c r="P11" s="9">
        <v>110.0</v>
      </c>
      <c r="Q11" s="9">
        <v>59.0</v>
      </c>
      <c r="R11" s="9">
        <v>100.0</v>
      </c>
      <c r="S11" s="9">
        <v>50.0</v>
      </c>
      <c r="T11" s="9">
        <v>50.0</v>
      </c>
      <c r="U11" s="9">
        <v>60.0</v>
      </c>
      <c r="V11" s="10">
        <f t="shared" si="1"/>
        <v>0.3661111111</v>
      </c>
      <c r="W11" s="10">
        <f t="shared" si="2"/>
        <v>3.803333333</v>
      </c>
      <c r="X11" s="10">
        <f t="shared" si="3"/>
        <v>0.01666666667</v>
      </c>
      <c r="Y11" s="10">
        <f t="shared" si="4"/>
        <v>6</v>
      </c>
      <c r="Z11" s="10">
        <f t="shared" si="5"/>
        <v>6</v>
      </c>
      <c r="AA11" s="3">
        <f t="shared" si="6"/>
        <v>0.7975</v>
      </c>
      <c r="AB11" s="3">
        <f t="shared" si="7"/>
        <v>1.215</v>
      </c>
      <c r="AC11" s="3">
        <f t="shared" si="8"/>
        <v>0.8333333333</v>
      </c>
      <c r="AD11" s="3">
        <f t="shared" si="9"/>
        <v>2.166666667</v>
      </c>
      <c r="AE11" s="3">
        <f t="shared" si="10"/>
        <v>0.9916666667</v>
      </c>
      <c r="AF11" s="25">
        <f t="shared" si="11"/>
        <v>6</v>
      </c>
      <c r="AG11" s="11">
        <f t="shared" si="12"/>
        <v>4</v>
      </c>
      <c r="AH11" s="11">
        <f t="shared" si="13"/>
        <v>0</v>
      </c>
      <c r="AI11" s="11">
        <f t="shared" si="14"/>
        <v>10</v>
      </c>
      <c r="AJ11" s="11">
        <f t="shared" si="15"/>
        <v>0.005417956656</v>
      </c>
      <c r="AK11" s="11">
        <f t="shared" si="16"/>
        <v>126</v>
      </c>
      <c r="AL11" s="11">
        <f t="shared" si="17"/>
        <v>29</v>
      </c>
      <c r="AM11" s="12">
        <f t="shared" si="18"/>
        <v>-1.587450787</v>
      </c>
      <c r="AN11" s="3">
        <f t="shared" si="19"/>
        <v>0.1124105847</v>
      </c>
      <c r="AO11" s="3">
        <f t="shared" si="20"/>
        <v>84</v>
      </c>
      <c r="AP11" s="3">
        <f t="shared" si="21"/>
        <v>0.29</v>
      </c>
      <c r="AQ11" s="3">
        <f t="shared" si="22"/>
        <v>0.29</v>
      </c>
      <c r="AR11" s="3"/>
      <c r="AS11" s="3"/>
      <c r="AT11" s="3"/>
      <c r="AU11" s="3"/>
      <c r="AV11" s="3"/>
    </row>
    <row r="12" ht="15.0" customHeight="1">
      <c r="A12" s="8" t="s">
        <v>51</v>
      </c>
      <c r="B12" s="9">
        <v>360.0</v>
      </c>
      <c r="C12" s="9">
        <v>360.0</v>
      </c>
      <c r="D12" s="9">
        <v>360.0</v>
      </c>
      <c r="E12" s="9">
        <v>360.0</v>
      </c>
      <c r="F12" s="9">
        <v>360.0</v>
      </c>
      <c r="G12" s="9">
        <v>360.0</v>
      </c>
      <c r="H12" s="9">
        <v>360.0</v>
      </c>
      <c r="I12" s="9">
        <v>360.0</v>
      </c>
      <c r="J12" s="9">
        <v>360.0</v>
      </c>
      <c r="K12" s="9">
        <v>360.0</v>
      </c>
      <c r="L12" s="9">
        <v>223.0</v>
      </c>
      <c r="M12" s="9">
        <v>8.0</v>
      </c>
      <c r="N12" s="9">
        <v>3.0</v>
      </c>
      <c r="O12" s="9">
        <v>360.0</v>
      </c>
      <c r="P12" s="9">
        <v>360.0</v>
      </c>
      <c r="Q12" s="9">
        <v>360.0</v>
      </c>
      <c r="R12" s="9">
        <v>360.0</v>
      </c>
      <c r="S12" s="9">
        <v>20.0</v>
      </c>
      <c r="T12" s="9">
        <v>30.0</v>
      </c>
      <c r="U12" s="9">
        <v>15.0</v>
      </c>
      <c r="V12" s="10">
        <f t="shared" si="1"/>
        <v>0</v>
      </c>
      <c r="W12" s="10">
        <f t="shared" si="2"/>
        <v>6</v>
      </c>
      <c r="X12" s="10">
        <f t="shared" si="3"/>
        <v>6</v>
      </c>
      <c r="Y12" s="10">
        <f t="shared" si="4"/>
        <v>6</v>
      </c>
      <c r="Z12" s="10">
        <f t="shared" si="5"/>
        <v>6</v>
      </c>
      <c r="AA12" s="3">
        <f t="shared" si="6"/>
        <v>0.5169444444</v>
      </c>
      <c r="AB12" s="3">
        <f t="shared" si="7"/>
        <v>2.898333333</v>
      </c>
      <c r="AC12" s="3">
        <f t="shared" si="8"/>
        <v>0.05</v>
      </c>
      <c r="AD12" s="3">
        <f t="shared" si="9"/>
        <v>6</v>
      </c>
      <c r="AE12" s="3">
        <f t="shared" si="10"/>
        <v>2.108333333</v>
      </c>
      <c r="AF12" s="25">
        <f t="shared" si="11"/>
        <v>10</v>
      </c>
      <c r="AG12" s="11">
        <f t="shared" si="12"/>
        <v>0</v>
      </c>
      <c r="AH12" s="11">
        <f t="shared" si="13"/>
        <v>4</v>
      </c>
      <c r="AI12" s="11">
        <f t="shared" si="14"/>
        <v>6</v>
      </c>
      <c r="AJ12" s="11">
        <f t="shared" si="15"/>
        <v>0.005417956656</v>
      </c>
      <c r="AK12" s="11">
        <f t="shared" si="16"/>
        <v>135</v>
      </c>
      <c r="AL12" s="11">
        <f t="shared" si="17"/>
        <v>20</v>
      </c>
      <c r="AM12" s="12">
        <f t="shared" si="18"/>
        <v>-2.267786838</v>
      </c>
      <c r="AN12" s="3">
        <f t="shared" si="19"/>
        <v>0.02334220201</v>
      </c>
      <c r="AO12" s="3">
        <f t="shared" si="20"/>
        <v>75</v>
      </c>
      <c r="AP12" s="3">
        <f t="shared" si="21"/>
        <v>0.2</v>
      </c>
      <c r="AQ12" s="3">
        <f t="shared" si="22"/>
        <v>0.2</v>
      </c>
      <c r="AR12" s="3"/>
      <c r="AS12" s="13" t="s">
        <v>33</v>
      </c>
    </row>
    <row r="13" ht="15.0" customHeight="1">
      <c r="A13" s="8" t="s">
        <v>52</v>
      </c>
      <c r="B13" s="9">
        <v>360.0</v>
      </c>
      <c r="C13" s="9">
        <v>360.0</v>
      </c>
      <c r="D13" s="9">
        <v>360.0</v>
      </c>
      <c r="E13" s="9">
        <v>360.0</v>
      </c>
      <c r="F13" s="9">
        <v>360.0</v>
      </c>
      <c r="G13" s="9">
        <v>360.0</v>
      </c>
      <c r="H13" s="9">
        <v>360.0</v>
      </c>
      <c r="I13" s="9">
        <v>360.0</v>
      </c>
      <c r="J13" s="9">
        <v>360.0</v>
      </c>
      <c r="K13" s="9">
        <v>360.0</v>
      </c>
      <c r="L13" s="9">
        <v>360.0</v>
      </c>
      <c r="M13" s="9">
        <v>360.0</v>
      </c>
      <c r="N13" s="9">
        <v>360.0</v>
      </c>
      <c r="O13" s="9">
        <v>360.0</v>
      </c>
      <c r="P13" s="9">
        <v>360.0</v>
      </c>
      <c r="Q13" s="9">
        <v>360.0</v>
      </c>
      <c r="R13" s="9">
        <v>360.0</v>
      </c>
      <c r="S13" s="9">
        <v>360.0</v>
      </c>
      <c r="T13" s="9">
        <v>360.0</v>
      </c>
      <c r="U13" s="9">
        <v>360.0</v>
      </c>
      <c r="V13" s="10">
        <f t="shared" si="1"/>
        <v>0</v>
      </c>
      <c r="W13" s="10">
        <f t="shared" si="2"/>
        <v>6</v>
      </c>
      <c r="X13" s="10">
        <f t="shared" si="3"/>
        <v>6</v>
      </c>
      <c r="Y13" s="10">
        <f t="shared" si="4"/>
        <v>6</v>
      </c>
      <c r="Z13" s="10">
        <f t="shared" si="5"/>
        <v>6</v>
      </c>
      <c r="AA13" s="3">
        <f t="shared" si="6"/>
        <v>0</v>
      </c>
      <c r="AB13" s="3">
        <f t="shared" si="7"/>
        <v>6</v>
      </c>
      <c r="AC13" s="3">
        <f t="shared" si="8"/>
        <v>6</v>
      </c>
      <c r="AD13" s="3">
        <f t="shared" si="9"/>
        <v>6</v>
      </c>
      <c r="AE13" s="3">
        <f t="shared" si="10"/>
        <v>6</v>
      </c>
      <c r="AF13" s="25">
        <f t="shared" si="11"/>
        <v>10</v>
      </c>
      <c r="AG13" s="11">
        <f t="shared" si="12"/>
        <v>0</v>
      </c>
      <c r="AH13" s="11">
        <f t="shared" si="13"/>
        <v>10</v>
      </c>
      <c r="AI13" s="11">
        <f t="shared" si="14"/>
        <v>0</v>
      </c>
      <c r="AJ13" s="11">
        <f t="shared" si="15"/>
        <v>1</v>
      </c>
      <c r="AK13" s="11">
        <f t="shared" si="16"/>
        <v>105</v>
      </c>
      <c r="AL13" s="11">
        <f t="shared" si="17"/>
        <v>50</v>
      </c>
      <c r="AM13" s="12">
        <f t="shared" si="18"/>
        <v>0</v>
      </c>
      <c r="AN13" s="3">
        <f t="shared" si="19"/>
        <v>1</v>
      </c>
      <c r="AO13" s="3">
        <f t="shared" si="20"/>
        <v>105</v>
      </c>
      <c r="AP13" s="3">
        <f t="shared" si="21"/>
        <v>0.5</v>
      </c>
      <c r="AQ13" s="3">
        <f t="shared" si="22"/>
        <v>0.5</v>
      </c>
      <c r="AR13" s="3"/>
      <c r="AS13" s="13" t="s">
        <v>16</v>
      </c>
      <c r="AT13" s="13" t="s">
        <v>35</v>
      </c>
      <c r="AU13" s="13" t="s">
        <v>36</v>
      </c>
      <c r="AV13" s="13" t="s">
        <v>37</v>
      </c>
    </row>
    <row r="14" ht="15.0" customHeight="1">
      <c r="A14" s="8" t="s">
        <v>53</v>
      </c>
      <c r="B14" s="22">
        <v>2.0</v>
      </c>
      <c r="C14" s="22">
        <v>1.0</v>
      </c>
      <c r="D14" s="22">
        <v>1.0</v>
      </c>
      <c r="E14" s="22">
        <v>1.0</v>
      </c>
      <c r="F14" s="22">
        <v>1.0</v>
      </c>
      <c r="G14" s="22">
        <v>1.0</v>
      </c>
      <c r="H14" s="22">
        <v>1.0</v>
      </c>
      <c r="I14" s="22">
        <v>1.0</v>
      </c>
      <c r="J14" s="22">
        <v>1.0</v>
      </c>
      <c r="K14" s="22">
        <v>1.0</v>
      </c>
      <c r="L14" s="16">
        <v>2.0</v>
      </c>
      <c r="M14" s="16">
        <v>2.0</v>
      </c>
      <c r="N14" s="16">
        <v>1.0</v>
      </c>
      <c r="O14" s="16">
        <v>1.0</v>
      </c>
      <c r="P14" s="16">
        <v>2.0</v>
      </c>
      <c r="Q14" s="16">
        <v>2.0</v>
      </c>
      <c r="R14" s="16">
        <v>1.0</v>
      </c>
      <c r="S14" s="16">
        <v>1.0</v>
      </c>
      <c r="T14" s="16">
        <v>2.0</v>
      </c>
      <c r="U14" s="16">
        <v>2.0</v>
      </c>
      <c r="V14" s="10">
        <f t="shared" si="1"/>
        <v>0.9969444444</v>
      </c>
      <c r="W14" s="10">
        <f t="shared" si="2"/>
        <v>0.01833333333</v>
      </c>
      <c r="X14" s="10">
        <f t="shared" si="3"/>
        <v>0.01666666667</v>
      </c>
      <c r="Y14" s="10">
        <f t="shared" si="4"/>
        <v>0.03333333333</v>
      </c>
      <c r="Z14" s="10">
        <f t="shared" si="5"/>
        <v>0.01666666667</v>
      </c>
      <c r="AA14" s="3">
        <f t="shared" si="6"/>
        <v>0.9955555556</v>
      </c>
      <c r="AB14" s="3">
        <f t="shared" si="7"/>
        <v>0.02666666667</v>
      </c>
      <c r="AC14" s="3">
        <f t="shared" si="8"/>
        <v>0.01666666667</v>
      </c>
      <c r="AD14" s="3">
        <f t="shared" si="9"/>
        <v>0.03333333333</v>
      </c>
      <c r="AE14" s="3">
        <f t="shared" si="10"/>
        <v>0.03333333333</v>
      </c>
      <c r="AF14" s="25">
        <f t="shared" si="11"/>
        <v>0</v>
      </c>
      <c r="AG14" s="11">
        <f t="shared" si="12"/>
        <v>10</v>
      </c>
      <c r="AH14" s="11">
        <f t="shared" si="13"/>
        <v>0</v>
      </c>
      <c r="AI14" s="11">
        <f t="shared" si="14"/>
        <v>10</v>
      </c>
      <c r="AJ14" s="11">
        <f t="shared" si="15"/>
        <v>1</v>
      </c>
      <c r="AK14" s="11">
        <f t="shared" si="16"/>
        <v>80</v>
      </c>
      <c r="AL14" s="11">
        <f t="shared" si="17"/>
        <v>25</v>
      </c>
      <c r="AM14" s="12">
        <f t="shared" si="18"/>
        <v>-1.889822365</v>
      </c>
      <c r="AN14" s="3">
        <f t="shared" si="19"/>
        <v>0.05878172136</v>
      </c>
      <c r="AO14" s="3">
        <f t="shared" si="20"/>
        <v>130</v>
      </c>
      <c r="AP14" s="3">
        <f t="shared" si="21"/>
        <v>0.75</v>
      </c>
      <c r="AQ14" s="3">
        <f t="shared" si="22"/>
        <v>0.75</v>
      </c>
      <c r="AR14" s="3"/>
      <c r="AS14" s="17" t="s">
        <v>39</v>
      </c>
      <c r="AT14" s="17">
        <f>COUNTIFS(AA3:AA22,"&gt;="&amp;0,AA3:AA22,"&lt;="&amp;0.2)</f>
        <v>12</v>
      </c>
      <c r="AU14" s="18">
        <f>AT14/AT19 * 100</f>
        <v>60</v>
      </c>
      <c r="AV14" s="17">
        <v>91.0</v>
      </c>
    </row>
    <row r="15" ht="15.0" customHeight="1">
      <c r="A15" s="8" t="s">
        <v>54</v>
      </c>
      <c r="B15" s="9">
        <v>1.0</v>
      </c>
      <c r="C15" s="9">
        <v>1.0</v>
      </c>
      <c r="D15" s="9">
        <v>1.0</v>
      </c>
      <c r="E15" s="9">
        <v>1.0</v>
      </c>
      <c r="F15" s="9">
        <v>1.0</v>
      </c>
      <c r="G15" s="9">
        <v>1.0</v>
      </c>
      <c r="H15" s="9">
        <v>1.0</v>
      </c>
      <c r="I15" s="9">
        <v>1.0</v>
      </c>
      <c r="J15" s="9">
        <v>1.0</v>
      </c>
      <c r="K15" s="9">
        <v>1.0</v>
      </c>
      <c r="L15" s="9">
        <v>2.0</v>
      </c>
      <c r="M15" s="9">
        <v>2.0</v>
      </c>
      <c r="N15" s="9">
        <v>2.0</v>
      </c>
      <c r="O15" s="9">
        <v>2.0</v>
      </c>
      <c r="P15" s="9">
        <v>2.0</v>
      </c>
      <c r="Q15" s="9">
        <v>2.0</v>
      </c>
      <c r="R15" s="9">
        <v>2.0</v>
      </c>
      <c r="S15" s="9">
        <v>2.0</v>
      </c>
      <c r="T15" s="9">
        <v>2.0</v>
      </c>
      <c r="U15" s="9">
        <v>2.0</v>
      </c>
      <c r="V15" s="10">
        <f t="shared" si="1"/>
        <v>0.9972222222</v>
      </c>
      <c r="W15" s="10">
        <f t="shared" si="2"/>
        <v>0.01666666667</v>
      </c>
      <c r="X15" s="10">
        <f t="shared" si="3"/>
        <v>0.01666666667</v>
      </c>
      <c r="Y15" s="10">
        <f t="shared" si="4"/>
        <v>0.01666666667</v>
      </c>
      <c r="Z15" s="10">
        <f t="shared" si="5"/>
        <v>0.01666666667</v>
      </c>
      <c r="AA15" s="3">
        <f t="shared" si="6"/>
        <v>0.9944444444</v>
      </c>
      <c r="AB15" s="3">
        <f t="shared" si="7"/>
        <v>0.03333333333</v>
      </c>
      <c r="AC15" s="3">
        <f t="shared" si="8"/>
        <v>0.03333333333</v>
      </c>
      <c r="AD15" s="3">
        <f t="shared" si="9"/>
        <v>0.03333333333</v>
      </c>
      <c r="AE15" s="3">
        <f t="shared" si="10"/>
        <v>0.03333333333</v>
      </c>
      <c r="AF15" s="25">
        <f t="shared" si="11"/>
        <v>0</v>
      </c>
      <c r="AG15" s="11">
        <f t="shared" si="12"/>
        <v>10</v>
      </c>
      <c r="AH15" s="11">
        <f t="shared" si="13"/>
        <v>0</v>
      </c>
      <c r="AI15" s="11">
        <f t="shared" si="14"/>
        <v>10</v>
      </c>
      <c r="AJ15" s="11">
        <f t="shared" si="15"/>
        <v>1</v>
      </c>
      <c r="AK15" s="11">
        <f t="shared" si="16"/>
        <v>55</v>
      </c>
      <c r="AL15" s="11">
        <f t="shared" si="17"/>
        <v>0</v>
      </c>
      <c r="AM15" s="12">
        <f t="shared" si="18"/>
        <v>-3.77964473</v>
      </c>
      <c r="AN15" s="3">
        <f t="shared" si="19"/>
        <v>0.0001570522842</v>
      </c>
      <c r="AO15" s="3">
        <f t="shared" si="20"/>
        <v>155</v>
      </c>
      <c r="AP15" s="3">
        <f t="shared" si="21"/>
        <v>1</v>
      </c>
      <c r="AQ15" s="3">
        <f t="shared" si="22"/>
        <v>1</v>
      </c>
      <c r="AR15" s="3"/>
      <c r="AS15" s="17" t="s">
        <v>41</v>
      </c>
      <c r="AT15" s="17">
        <f>COUNTIFS(AA3:AA22,"&gt;"&amp;0.2,AA3:AA22,"&lt;="&amp;0.4)</f>
        <v>0</v>
      </c>
      <c r="AU15" s="18">
        <f>AT15/AT19 * 100</f>
        <v>0</v>
      </c>
      <c r="AV15" s="17">
        <v>0.0</v>
      </c>
    </row>
    <row r="16" ht="15.0" customHeight="1">
      <c r="A16" s="8" t="s">
        <v>55</v>
      </c>
      <c r="B16" s="9">
        <v>60.0</v>
      </c>
      <c r="C16" s="9">
        <v>360.0</v>
      </c>
      <c r="D16" s="9">
        <v>360.0</v>
      </c>
      <c r="E16" s="9">
        <v>360.0</v>
      </c>
      <c r="F16" s="9">
        <v>70.0</v>
      </c>
      <c r="G16" s="9">
        <v>360.0</v>
      </c>
      <c r="H16" s="9">
        <v>360.0</v>
      </c>
      <c r="I16" s="9">
        <v>360.0</v>
      </c>
      <c r="J16" s="9">
        <v>360.0</v>
      </c>
      <c r="K16" s="9">
        <v>65.0</v>
      </c>
      <c r="L16" s="16">
        <v>16.0</v>
      </c>
      <c r="M16" s="16">
        <v>129.0</v>
      </c>
      <c r="N16" s="16">
        <v>6.0</v>
      </c>
      <c r="O16" s="16">
        <v>27.0</v>
      </c>
      <c r="P16" s="16">
        <v>4.0</v>
      </c>
      <c r="Q16" s="16">
        <v>350.0</v>
      </c>
      <c r="R16" s="16">
        <v>27.0</v>
      </c>
      <c r="S16" s="16">
        <v>217.0</v>
      </c>
      <c r="T16" s="16">
        <v>16.0</v>
      </c>
      <c r="U16" s="16">
        <v>320.0</v>
      </c>
      <c r="V16" s="10">
        <f t="shared" si="1"/>
        <v>0.2458333333</v>
      </c>
      <c r="W16" s="10">
        <f t="shared" si="2"/>
        <v>4.525</v>
      </c>
      <c r="X16" s="10">
        <f t="shared" si="3"/>
        <v>1</v>
      </c>
      <c r="Y16" s="10">
        <f t="shared" si="4"/>
        <v>6</v>
      </c>
      <c r="Z16" s="10">
        <f t="shared" si="5"/>
        <v>6</v>
      </c>
      <c r="AA16" s="3">
        <f t="shared" si="6"/>
        <v>0.6911111111</v>
      </c>
      <c r="AB16" s="3">
        <f t="shared" si="7"/>
        <v>1.853333333</v>
      </c>
      <c r="AC16" s="3">
        <f t="shared" si="8"/>
        <v>0.06666666667</v>
      </c>
      <c r="AD16" s="3">
        <f t="shared" si="9"/>
        <v>5.833333333</v>
      </c>
      <c r="AE16" s="3">
        <f t="shared" si="10"/>
        <v>0.45</v>
      </c>
      <c r="AF16" s="25">
        <f t="shared" si="11"/>
        <v>7</v>
      </c>
      <c r="AG16" s="11">
        <f t="shared" si="12"/>
        <v>3</v>
      </c>
      <c r="AH16" s="11">
        <f t="shared" si="13"/>
        <v>0</v>
      </c>
      <c r="AI16" s="11">
        <f t="shared" si="14"/>
        <v>10</v>
      </c>
      <c r="AJ16" s="11">
        <f t="shared" si="15"/>
        <v>0.001547987616</v>
      </c>
      <c r="AK16" s="11">
        <f t="shared" si="16"/>
        <v>143</v>
      </c>
      <c r="AL16" s="11">
        <f t="shared" si="17"/>
        <v>12</v>
      </c>
      <c r="AM16" s="12">
        <f t="shared" si="18"/>
        <v>-2.872529995</v>
      </c>
      <c r="AN16" s="3">
        <f t="shared" si="19"/>
        <v>0.004071994218</v>
      </c>
      <c r="AO16" s="3">
        <f t="shared" si="20"/>
        <v>67</v>
      </c>
      <c r="AP16" s="3">
        <f t="shared" si="21"/>
        <v>0.12</v>
      </c>
      <c r="AQ16" s="3">
        <f t="shared" si="22"/>
        <v>0.12</v>
      </c>
      <c r="AR16" s="3"/>
      <c r="AS16" s="17" t="s">
        <v>43</v>
      </c>
      <c r="AT16" s="17">
        <f>COUNTIFS(AA3:AA22,"&gt;"&amp;0.4,AA3:AA22,"&lt;="&amp;0.6)</f>
        <v>1</v>
      </c>
      <c r="AU16" s="18">
        <f>AT16/AT19 * 100</f>
        <v>5</v>
      </c>
      <c r="AV16" s="17">
        <v>0.0</v>
      </c>
    </row>
    <row r="17" ht="15.0" customHeight="1">
      <c r="A17" s="8" t="s">
        <v>56</v>
      </c>
      <c r="B17" s="9">
        <v>120.0</v>
      </c>
      <c r="C17" s="9">
        <v>90.0</v>
      </c>
      <c r="D17" s="9">
        <v>240.0</v>
      </c>
      <c r="E17" s="9">
        <v>360.0</v>
      </c>
      <c r="F17" s="9">
        <v>360.0</v>
      </c>
      <c r="G17" s="9">
        <v>360.0</v>
      </c>
      <c r="H17" s="9">
        <v>360.0</v>
      </c>
      <c r="I17" s="9">
        <v>360.0</v>
      </c>
      <c r="J17" s="9">
        <v>360.0</v>
      </c>
      <c r="K17" s="9">
        <v>360.0</v>
      </c>
      <c r="L17" s="9">
        <v>360.0</v>
      </c>
      <c r="M17" s="9">
        <v>360.0</v>
      </c>
      <c r="N17" s="9">
        <v>360.0</v>
      </c>
      <c r="O17" s="9">
        <v>360.0</v>
      </c>
      <c r="P17" s="9">
        <v>360.0</v>
      </c>
      <c r="Q17" s="9">
        <v>360.0</v>
      </c>
      <c r="R17" s="9">
        <v>360.0</v>
      </c>
      <c r="S17" s="9">
        <v>360.0</v>
      </c>
      <c r="T17" s="9">
        <v>360.0</v>
      </c>
      <c r="U17" s="9">
        <v>360.0</v>
      </c>
      <c r="V17" s="10">
        <f t="shared" si="1"/>
        <v>0.175</v>
      </c>
      <c r="W17" s="10">
        <f t="shared" si="2"/>
        <v>4.95</v>
      </c>
      <c r="X17" s="10">
        <f t="shared" si="3"/>
        <v>1.5</v>
      </c>
      <c r="Y17" s="10">
        <f t="shared" si="4"/>
        <v>6</v>
      </c>
      <c r="Z17" s="10">
        <f t="shared" si="5"/>
        <v>6</v>
      </c>
      <c r="AA17" s="3">
        <f t="shared" si="6"/>
        <v>0</v>
      </c>
      <c r="AB17" s="3">
        <f t="shared" si="7"/>
        <v>6</v>
      </c>
      <c r="AC17" s="3">
        <f t="shared" si="8"/>
        <v>6</v>
      </c>
      <c r="AD17" s="3">
        <f t="shared" si="9"/>
        <v>6</v>
      </c>
      <c r="AE17" s="3">
        <f t="shared" si="10"/>
        <v>6</v>
      </c>
      <c r="AF17" s="25">
        <f t="shared" si="11"/>
        <v>7</v>
      </c>
      <c r="AG17" s="11">
        <f t="shared" si="12"/>
        <v>3</v>
      </c>
      <c r="AH17" s="11">
        <f t="shared" si="13"/>
        <v>10</v>
      </c>
      <c r="AI17" s="11">
        <f t="shared" si="14"/>
        <v>0</v>
      </c>
      <c r="AJ17" s="11">
        <f t="shared" si="15"/>
        <v>0.1052631579</v>
      </c>
      <c r="AK17" s="11">
        <f t="shared" si="16"/>
        <v>90</v>
      </c>
      <c r="AL17" s="11">
        <f t="shared" si="17"/>
        <v>35</v>
      </c>
      <c r="AM17" s="12">
        <f t="shared" si="18"/>
        <v>-1.133893419</v>
      </c>
      <c r="AN17" s="3">
        <f t="shared" si="19"/>
        <v>0.256839258</v>
      </c>
      <c r="AO17" s="3">
        <f t="shared" si="20"/>
        <v>120</v>
      </c>
      <c r="AP17" s="3">
        <f t="shared" si="21"/>
        <v>0.65</v>
      </c>
      <c r="AQ17" s="3">
        <f t="shared" si="22"/>
        <v>0.65</v>
      </c>
      <c r="AR17" s="3"/>
      <c r="AS17" s="17" t="s">
        <v>45</v>
      </c>
      <c r="AT17" s="17">
        <f>COUNTIFS(AA3:AA22,"&gt;"&amp;0.6,AA3:AA22,"&lt;="&amp;0.8)</f>
        <v>4</v>
      </c>
      <c r="AU17" s="18">
        <f>AT17/AT19 * 100</f>
        <v>20</v>
      </c>
      <c r="AV17" s="17">
        <v>0.0</v>
      </c>
    </row>
    <row r="18" ht="15.0" customHeight="1">
      <c r="A18" s="8" t="s">
        <v>59</v>
      </c>
      <c r="B18" s="20">
        <v>360.0</v>
      </c>
      <c r="C18" s="20">
        <v>360.0</v>
      </c>
      <c r="D18" s="20">
        <v>360.0</v>
      </c>
      <c r="E18" s="20">
        <v>360.0</v>
      </c>
      <c r="F18" s="20">
        <v>360.0</v>
      </c>
      <c r="G18" s="20">
        <v>360.0</v>
      </c>
      <c r="H18" s="20">
        <v>360.0</v>
      </c>
      <c r="I18" s="20">
        <v>360.0</v>
      </c>
      <c r="J18" s="20">
        <v>360.0</v>
      </c>
      <c r="K18" s="20">
        <v>360.0</v>
      </c>
      <c r="L18" s="9">
        <v>360.0</v>
      </c>
      <c r="M18" s="9">
        <v>360.0</v>
      </c>
      <c r="N18" s="9">
        <v>360.0</v>
      </c>
      <c r="O18" s="9">
        <v>360.0</v>
      </c>
      <c r="P18" s="9">
        <v>360.0</v>
      </c>
      <c r="Q18" s="9">
        <v>360.0</v>
      </c>
      <c r="R18" s="9">
        <v>360.0</v>
      </c>
      <c r="S18" s="9">
        <v>360.0</v>
      </c>
      <c r="T18" s="9">
        <v>360.0</v>
      </c>
      <c r="U18" s="9">
        <v>360.0</v>
      </c>
      <c r="V18" s="10">
        <f t="shared" si="1"/>
        <v>0</v>
      </c>
      <c r="W18" s="10">
        <f t="shared" si="2"/>
        <v>6</v>
      </c>
      <c r="X18" s="10">
        <f t="shared" si="3"/>
        <v>6</v>
      </c>
      <c r="Y18" s="10">
        <f t="shared" si="4"/>
        <v>6</v>
      </c>
      <c r="Z18" s="10">
        <f t="shared" si="5"/>
        <v>6</v>
      </c>
      <c r="AA18" s="3">
        <f t="shared" si="6"/>
        <v>0</v>
      </c>
      <c r="AB18" s="3">
        <f t="shared" si="7"/>
        <v>6</v>
      </c>
      <c r="AC18" s="3">
        <f t="shared" si="8"/>
        <v>6</v>
      </c>
      <c r="AD18" s="3">
        <f t="shared" si="9"/>
        <v>6</v>
      </c>
      <c r="AE18" s="3">
        <f t="shared" si="10"/>
        <v>6</v>
      </c>
      <c r="AF18" s="25">
        <f t="shared" si="11"/>
        <v>10</v>
      </c>
      <c r="AG18" s="11">
        <f t="shared" si="12"/>
        <v>0</v>
      </c>
      <c r="AH18" s="11">
        <f t="shared" si="13"/>
        <v>10</v>
      </c>
      <c r="AI18" s="11">
        <f t="shared" si="14"/>
        <v>0</v>
      </c>
      <c r="AJ18" s="11">
        <f t="shared" si="15"/>
        <v>1</v>
      </c>
      <c r="AK18" s="11">
        <f t="shared" si="16"/>
        <v>105</v>
      </c>
      <c r="AL18" s="11">
        <f t="shared" si="17"/>
        <v>50</v>
      </c>
      <c r="AM18" s="12">
        <f t="shared" si="18"/>
        <v>0</v>
      </c>
      <c r="AN18" s="3">
        <f t="shared" si="19"/>
        <v>1</v>
      </c>
      <c r="AO18" s="3">
        <f t="shared" si="20"/>
        <v>105</v>
      </c>
      <c r="AP18" s="3">
        <f t="shared" si="21"/>
        <v>0.5</v>
      </c>
      <c r="AQ18" s="3">
        <f t="shared" si="22"/>
        <v>0.5</v>
      </c>
      <c r="AR18" s="3"/>
      <c r="AS18" s="17" t="s">
        <v>47</v>
      </c>
      <c r="AT18" s="17">
        <f>COUNTIFS(AA3:AA22,"&gt;"&amp;0.8,AA3:AA22,"&lt;="&amp;1)</f>
        <v>3</v>
      </c>
      <c r="AU18" s="18">
        <f>AT18/AT19 * 100</f>
        <v>15</v>
      </c>
      <c r="AV18" s="17">
        <v>7.0</v>
      </c>
    </row>
    <row r="19" ht="15.0" customHeight="1">
      <c r="A19" s="8" t="s">
        <v>60</v>
      </c>
      <c r="B19" s="9">
        <v>110.0</v>
      </c>
      <c r="C19" s="9">
        <v>5.0</v>
      </c>
      <c r="D19" s="9">
        <v>5.0</v>
      </c>
      <c r="E19" s="9">
        <v>300.0</v>
      </c>
      <c r="F19" s="9">
        <v>360.0</v>
      </c>
      <c r="G19" s="9">
        <v>10.0</v>
      </c>
      <c r="H19" s="9">
        <v>300.0</v>
      </c>
      <c r="I19" s="9">
        <v>300.0</v>
      </c>
      <c r="J19" s="9">
        <v>300.0</v>
      </c>
      <c r="K19" s="9">
        <v>360.0</v>
      </c>
      <c r="L19" s="9">
        <v>360.0</v>
      </c>
      <c r="M19" s="9">
        <v>360.0</v>
      </c>
      <c r="N19" s="9">
        <v>360.0</v>
      </c>
      <c r="O19" s="9">
        <v>360.0</v>
      </c>
      <c r="P19" s="9">
        <v>360.0</v>
      </c>
      <c r="Q19" s="9">
        <v>360.0</v>
      </c>
      <c r="R19" s="9">
        <v>360.0</v>
      </c>
      <c r="S19" s="9">
        <v>360.0</v>
      </c>
      <c r="T19" s="9">
        <v>360.0</v>
      </c>
      <c r="U19" s="9">
        <v>360.0</v>
      </c>
      <c r="V19" s="10">
        <f t="shared" si="1"/>
        <v>0.4305555556</v>
      </c>
      <c r="W19" s="10">
        <f t="shared" si="2"/>
        <v>3.416666667</v>
      </c>
      <c r="X19" s="10">
        <f t="shared" si="3"/>
        <v>0.08333333333</v>
      </c>
      <c r="Y19" s="10">
        <f t="shared" si="4"/>
        <v>6</v>
      </c>
      <c r="Z19" s="10">
        <f t="shared" si="5"/>
        <v>5</v>
      </c>
      <c r="AA19" s="3">
        <f t="shared" si="6"/>
        <v>0</v>
      </c>
      <c r="AB19" s="3">
        <f t="shared" si="7"/>
        <v>6</v>
      </c>
      <c r="AC19" s="3">
        <f t="shared" si="8"/>
        <v>6</v>
      </c>
      <c r="AD19" s="3">
        <f t="shared" si="9"/>
        <v>6</v>
      </c>
      <c r="AE19" s="3">
        <f t="shared" si="10"/>
        <v>6</v>
      </c>
      <c r="AF19" s="25">
        <f t="shared" si="11"/>
        <v>2</v>
      </c>
      <c r="AG19" s="11">
        <f t="shared" si="12"/>
        <v>8</v>
      </c>
      <c r="AH19" s="11">
        <f t="shared" si="13"/>
        <v>10</v>
      </c>
      <c r="AI19" s="11">
        <f t="shared" si="14"/>
        <v>0</v>
      </c>
      <c r="AJ19" s="11">
        <f t="shared" si="15"/>
        <v>0.0003572279114</v>
      </c>
      <c r="AK19" s="11">
        <f t="shared" si="16"/>
        <v>65</v>
      </c>
      <c r="AL19" s="11">
        <f t="shared" si="17"/>
        <v>10</v>
      </c>
      <c r="AM19" s="12">
        <f t="shared" si="18"/>
        <v>-3.023715784</v>
      </c>
      <c r="AN19" s="3">
        <f t="shared" si="19"/>
        <v>0.002496908915</v>
      </c>
      <c r="AO19" s="3">
        <f t="shared" si="20"/>
        <v>145</v>
      </c>
      <c r="AP19" s="3">
        <f t="shared" si="21"/>
        <v>0.9</v>
      </c>
      <c r="AQ19" s="3">
        <f t="shared" si="22"/>
        <v>0.9</v>
      </c>
      <c r="AR19" s="3"/>
      <c r="AS19" s="17" t="s">
        <v>49</v>
      </c>
      <c r="AT19" s="18">
        <f>SUM(AT14:AT18)</f>
        <v>20</v>
      </c>
      <c r="AU19" s="18">
        <f>AT19/AT19 * 100</f>
        <v>100</v>
      </c>
      <c r="AV19" s="17">
        <v>2.0</v>
      </c>
    </row>
    <row r="20" ht="15.0" customHeight="1">
      <c r="A20" s="8" t="s">
        <v>57</v>
      </c>
      <c r="B20" s="9">
        <v>360.0</v>
      </c>
      <c r="C20" s="9">
        <v>360.0</v>
      </c>
      <c r="D20" s="9">
        <v>360.0</v>
      </c>
      <c r="E20" s="9">
        <v>360.0</v>
      </c>
      <c r="F20" s="9">
        <v>360.0</v>
      </c>
      <c r="G20" s="9">
        <v>360.0</v>
      </c>
      <c r="H20" s="9">
        <v>360.0</v>
      </c>
      <c r="I20" s="9">
        <v>360.0</v>
      </c>
      <c r="J20" s="9">
        <v>360.0</v>
      </c>
      <c r="K20" s="9">
        <v>360.0</v>
      </c>
      <c r="L20" s="9">
        <v>3.0</v>
      </c>
      <c r="M20" s="9">
        <v>180.0</v>
      </c>
      <c r="N20" s="9">
        <v>360.0</v>
      </c>
      <c r="O20" s="9">
        <v>360.0</v>
      </c>
      <c r="P20" s="9">
        <v>360.0</v>
      </c>
      <c r="Q20" s="9">
        <v>360.0</v>
      </c>
      <c r="R20" s="9">
        <v>360.0</v>
      </c>
      <c r="S20" s="9">
        <v>360.0</v>
      </c>
      <c r="T20" s="9">
        <v>360.0</v>
      </c>
      <c r="U20" s="9">
        <v>360.0</v>
      </c>
      <c r="V20" s="10">
        <f t="shared" si="1"/>
        <v>0</v>
      </c>
      <c r="W20" s="10">
        <f t="shared" si="2"/>
        <v>6</v>
      </c>
      <c r="X20" s="10">
        <f t="shared" si="3"/>
        <v>6</v>
      </c>
      <c r="Y20" s="10">
        <f t="shared" si="4"/>
        <v>6</v>
      </c>
      <c r="Z20" s="10">
        <f t="shared" si="5"/>
        <v>6</v>
      </c>
      <c r="AA20" s="3">
        <f t="shared" si="6"/>
        <v>0.1491666667</v>
      </c>
      <c r="AB20" s="3">
        <f t="shared" si="7"/>
        <v>5.105</v>
      </c>
      <c r="AC20" s="3">
        <f t="shared" si="8"/>
        <v>0.05</v>
      </c>
      <c r="AD20" s="3">
        <f t="shared" si="9"/>
        <v>6</v>
      </c>
      <c r="AE20" s="3">
        <f t="shared" si="10"/>
        <v>6</v>
      </c>
      <c r="AF20" s="25">
        <f t="shared" si="11"/>
        <v>10</v>
      </c>
      <c r="AG20" s="11">
        <f t="shared" si="12"/>
        <v>0</v>
      </c>
      <c r="AH20" s="11">
        <f t="shared" si="13"/>
        <v>8</v>
      </c>
      <c r="AI20" s="11">
        <f t="shared" si="14"/>
        <v>2</v>
      </c>
      <c r="AJ20" s="11">
        <f t="shared" si="15"/>
        <v>0.2368421053</v>
      </c>
      <c r="AK20" s="11">
        <f t="shared" si="16"/>
        <v>115</v>
      </c>
      <c r="AL20" s="11">
        <f t="shared" si="17"/>
        <v>40</v>
      </c>
      <c r="AM20" s="12">
        <f t="shared" si="18"/>
        <v>-0.755928946</v>
      </c>
      <c r="AN20" s="3">
        <f t="shared" si="19"/>
        <v>0.449691798</v>
      </c>
      <c r="AO20" s="3">
        <f t="shared" si="20"/>
        <v>95</v>
      </c>
      <c r="AP20" s="3">
        <f t="shared" si="21"/>
        <v>0.4</v>
      </c>
      <c r="AQ20" s="3">
        <f t="shared" si="22"/>
        <v>0.4</v>
      </c>
      <c r="AR20" s="3"/>
      <c r="AS20" s="3"/>
      <c r="AT20" s="3"/>
      <c r="AU20" s="3"/>
      <c r="AV20" s="3"/>
    </row>
    <row r="21" ht="15.0" customHeight="1">
      <c r="A21" s="8" t="s">
        <v>58</v>
      </c>
      <c r="B21" s="9">
        <v>360.0</v>
      </c>
      <c r="C21" s="9">
        <v>360.0</v>
      </c>
      <c r="D21" s="9">
        <v>360.0</v>
      </c>
      <c r="E21" s="9">
        <v>360.0</v>
      </c>
      <c r="F21" s="9">
        <v>360.0</v>
      </c>
      <c r="G21" s="9">
        <v>360.0</v>
      </c>
      <c r="H21" s="9">
        <v>360.0</v>
      </c>
      <c r="I21" s="9">
        <v>360.0</v>
      </c>
      <c r="J21" s="9">
        <v>360.0</v>
      </c>
      <c r="K21" s="9">
        <v>360.0</v>
      </c>
      <c r="L21" s="9">
        <v>360.0</v>
      </c>
      <c r="M21" s="9">
        <v>360.0</v>
      </c>
      <c r="N21" s="9">
        <v>360.0</v>
      </c>
      <c r="O21" s="9">
        <v>360.0</v>
      </c>
      <c r="P21" s="9">
        <v>360.0</v>
      </c>
      <c r="Q21" s="9">
        <v>360.0</v>
      </c>
      <c r="R21" s="9">
        <v>360.0</v>
      </c>
      <c r="S21" s="9">
        <v>360.0</v>
      </c>
      <c r="T21" s="9">
        <v>360.0</v>
      </c>
      <c r="U21" s="9">
        <v>360.0</v>
      </c>
      <c r="V21" s="10">
        <f t="shared" si="1"/>
        <v>0</v>
      </c>
      <c r="W21" s="10">
        <f t="shared" si="2"/>
        <v>6</v>
      </c>
      <c r="X21" s="10">
        <f t="shared" si="3"/>
        <v>6</v>
      </c>
      <c r="Y21" s="10">
        <f t="shared" si="4"/>
        <v>6</v>
      </c>
      <c r="Z21" s="10">
        <f t="shared" si="5"/>
        <v>6</v>
      </c>
      <c r="AA21" s="3">
        <f t="shared" si="6"/>
        <v>0</v>
      </c>
      <c r="AB21" s="3">
        <f t="shared" si="7"/>
        <v>6</v>
      </c>
      <c r="AC21" s="3">
        <f t="shared" si="8"/>
        <v>6</v>
      </c>
      <c r="AD21" s="3">
        <f t="shared" si="9"/>
        <v>6</v>
      </c>
      <c r="AE21" s="3">
        <f t="shared" si="10"/>
        <v>6</v>
      </c>
      <c r="AF21" s="25">
        <f t="shared" si="11"/>
        <v>10</v>
      </c>
      <c r="AG21" s="11">
        <f t="shared" si="12"/>
        <v>0</v>
      </c>
      <c r="AH21" s="11">
        <f t="shared" si="13"/>
        <v>10</v>
      </c>
      <c r="AI21" s="11">
        <f t="shared" si="14"/>
        <v>0</v>
      </c>
      <c r="AJ21" s="11">
        <f t="shared" si="15"/>
        <v>1</v>
      </c>
      <c r="AK21" s="11">
        <f t="shared" si="16"/>
        <v>105</v>
      </c>
      <c r="AL21" s="11">
        <f t="shared" ref="AL21:AL23" si="23">MIN(100+110/2-AK21,100+110/2-$AO$21)</f>
        <v>50</v>
      </c>
      <c r="AM21" s="12">
        <f t="shared" si="18"/>
        <v>0</v>
      </c>
      <c r="AN21" s="3">
        <f t="shared" si="19"/>
        <v>1</v>
      </c>
      <c r="AO21" s="3">
        <f t="shared" si="20"/>
        <v>105</v>
      </c>
      <c r="AP21" s="3">
        <f t="shared" si="21"/>
        <v>0.5</v>
      </c>
      <c r="AQ21" s="3">
        <f t="shared" si="22"/>
        <v>0.5</v>
      </c>
      <c r="AR21" s="3"/>
      <c r="AS21" s="3"/>
      <c r="AT21" s="3"/>
      <c r="AU21" s="3"/>
      <c r="AV21" s="3"/>
    </row>
    <row r="22" ht="15.0" customHeight="1">
      <c r="A22" s="8" t="s">
        <v>61</v>
      </c>
      <c r="B22" s="9">
        <v>14.0</v>
      </c>
      <c r="C22" s="9">
        <v>21.0</v>
      </c>
      <c r="D22" s="9">
        <v>90.0</v>
      </c>
      <c r="E22" s="9">
        <v>360.0</v>
      </c>
      <c r="F22" s="9">
        <v>360.0</v>
      </c>
      <c r="G22" s="9">
        <v>360.0</v>
      </c>
      <c r="H22" s="9">
        <v>360.0</v>
      </c>
      <c r="I22" s="9">
        <v>360.0</v>
      </c>
      <c r="J22" s="9">
        <v>360.0</v>
      </c>
      <c r="K22" s="9">
        <v>360.0</v>
      </c>
      <c r="L22" s="9">
        <v>3.0</v>
      </c>
      <c r="M22" s="9">
        <v>8.0</v>
      </c>
      <c r="N22" s="9">
        <v>17.0</v>
      </c>
      <c r="O22" s="9">
        <v>12.0</v>
      </c>
      <c r="P22" s="9">
        <v>12.0</v>
      </c>
      <c r="Q22" s="9">
        <v>1.0</v>
      </c>
      <c r="R22" s="9">
        <v>8.0</v>
      </c>
      <c r="S22" s="9">
        <v>12.0</v>
      </c>
      <c r="T22" s="9">
        <v>3.0</v>
      </c>
      <c r="U22" s="9">
        <v>5.0</v>
      </c>
      <c r="V22" s="10">
        <f t="shared" si="1"/>
        <v>0.2652777778</v>
      </c>
      <c r="W22" s="10">
        <f t="shared" si="2"/>
        <v>4.408333333</v>
      </c>
      <c r="X22" s="10">
        <f t="shared" si="3"/>
        <v>0.2333333333</v>
      </c>
      <c r="Y22" s="10">
        <f t="shared" si="4"/>
        <v>6</v>
      </c>
      <c r="Z22" s="10">
        <f t="shared" si="5"/>
        <v>6</v>
      </c>
      <c r="AA22" s="3">
        <f t="shared" si="6"/>
        <v>0.9775</v>
      </c>
      <c r="AB22" s="3">
        <f t="shared" si="7"/>
        <v>0.135</v>
      </c>
      <c r="AC22" s="3">
        <f t="shared" si="8"/>
        <v>0.01666666667</v>
      </c>
      <c r="AD22" s="3">
        <f t="shared" si="9"/>
        <v>0.2833333333</v>
      </c>
      <c r="AE22" s="3">
        <f t="shared" si="10"/>
        <v>0.1333333333</v>
      </c>
      <c r="AF22" s="25">
        <f t="shared" si="11"/>
        <v>7</v>
      </c>
      <c r="AG22" s="11">
        <f t="shared" si="12"/>
        <v>3</v>
      </c>
      <c r="AH22" s="11">
        <f t="shared" si="13"/>
        <v>0</v>
      </c>
      <c r="AI22" s="11">
        <f t="shared" si="14"/>
        <v>10</v>
      </c>
      <c r="AJ22" s="11">
        <f t="shared" si="15"/>
        <v>0.001547987616</v>
      </c>
      <c r="AK22" s="11">
        <f t="shared" si="16"/>
        <v>154</v>
      </c>
      <c r="AL22" s="11">
        <f t="shared" si="23"/>
        <v>1</v>
      </c>
      <c r="AM22" s="12">
        <f t="shared" si="18"/>
        <v>-3.704051835</v>
      </c>
      <c r="AN22" s="3">
        <f t="shared" si="19"/>
        <v>0.0002121828712</v>
      </c>
      <c r="AO22" s="3">
        <f t="shared" si="20"/>
        <v>56</v>
      </c>
      <c r="AP22" s="3">
        <f t="shared" si="21"/>
        <v>0.01</v>
      </c>
      <c r="AQ22" s="3">
        <f t="shared" si="22"/>
        <v>0.01</v>
      </c>
      <c r="AR22" s="3"/>
      <c r="AS22" s="3"/>
      <c r="AT22" s="3"/>
      <c r="AU22" s="3"/>
      <c r="AV22" s="3"/>
    </row>
    <row r="23" ht="15.0" customHeight="1">
      <c r="A23" s="8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9"/>
      <c r="M23" s="9"/>
      <c r="N23" s="9"/>
      <c r="O23" s="9"/>
      <c r="P23" s="9"/>
      <c r="Q23" s="9"/>
      <c r="R23" s="9"/>
      <c r="S23" s="9"/>
      <c r="T23" s="9"/>
      <c r="U23" s="9"/>
      <c r="V23" s="10"/>
      <c r="W23" s="10"/>
      <c r="X23" s="10"/>
      <c r="Y23" s="10"/>
      <c r="Z23" s="10"/>
      <c r="AA23" s="3"/>
      <c r="AB23" s="3"/>
      <c r="AC23" s="3"/>
      <c r="AD23" s="3"/>
      <c r="AE23" s="3"/>
      <c r="AF23" s="11"/>
      <c r="AG23" s="11"/>
      <c r="AH23" s="11"/>
      <c r="AI23" s="11"/>
      <c r="AJ23" s="11"/>
      <c r="AK23" s="11"/>
      <c r="AL23" s="11">
        <f t="shared" si="23"/>
        <v>50</v>
      </c>
      <c r="AM23" s="12"/>
      <c r="AN23" s="3"/>
      <c r="AO23" s="3"/>
      <c r="AP23" s="3"/>
      <c r="AQ23" s="3"/>
      <c r="AR23" s="3"/>
      <c r="AS23" s="3"/>
      <c r="AT23" s="3"/>
      <c r="AU23" s="3"/>
      <c r="AV23" s="3"/>
    </row>
    <row r="24" ht="15.0" customHeight="1">
      <c r="AR24" s="3"/>
      <c r="AS24" s="3"/>
      <c r="AT24" s="3"/>
      <c r="AU24" s="3"/>
      <c r="AV24" s="3"/>
    </row>
    <row r="25" ht="15.0" customHeight="1">
      <c r="AR25" s="3"/>
      <c r="AS25" s="3"/>
      <c r="AT25" s="3"/>
      <c r="AU25" s="3"/>
      <c r="AV25" s="3"/>
    </row>
    <row r="26" ht="15.0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</row>
    <row r="27" ht="15.0" customHeight="1">
      <c r="A27" s="1"/>
      <c r="B27" s="1" t="s">
        <v>0</v>
      </c>
      <c r="L27" s="1" t="s">
        <v>62</v>
      </c>
      <c r="V27" s="1" t="s">
        <v>2</v>
      </c>
      <c r="AA27" s="2" t="s">
        <v>68</v>
      </c>
      <c r="AF27" s="2" t="s">
        <v>3</v>
      </c>
      <c r="AK27" s="2"/>
      <c r="AL27" s="2" t="s">
        <v>67</v>
      </c>
      <c r="AR27" s="3"/>
      <c r="AS27" s="3"/>
      <c r="AT27" s="3"/>
      <c r="AU27" s="3"/>
      <c r="AV27" s="3"/>
    </row>
    <row r="28">
      <c r="A28" s="4" t="s">
        <v>5</v>
      </c>
      <c r="B28" s="4" t="s">
        <v>6</v>
      </c>
      <c r="C28" s="4" t="s">
        <v>7</v>
      </c>
      <c r="D28" s="4" t="s">
        <v>8</v>
      </c>
      <c r="E28" s="4" t="s">
        <v>9</v>
      </c>
      <c r="F28" s="4" t="s">
        <v>10</v>
      </c>
      <c r="G28" s="4" t="s">
        <v>11</v>
      </c>
      <c r="H28" s="4" t="s">
        <v>12</v>
      </c>
      <c r="I28" s="4" t="s">
        <v>13</v>
      </c>
      <c r="J28" s="4" t="s">
        <v>14</v>
      </c>
      <c r="K28" s="4" t="s">
        <v>15</v>
      </c>
      <c r="L28" s="4" t="s">
        <v>6</v>
      </c>
      <c r="M28" s="4" t="s">
        <v>7</v>
      </c>
      <c r="N28" s="4" t="s">
        <v>8</v>
      </c>
      <c r="O28" s="4" t="s">
        <v>9</v>
      </c>
      <c r="P28" s="4" t="s">
        <v>10</v>
      </c>
      <c r="Q28" s="4" t="s">
        <v>11</v>
      </c>
      <c r="R28" s="4" t="s">
        <v>12</v>
      </c>
      <c r="S28" s="4" t="s">
        <v>13</v>
      </c>
      <c r="T28" s="4" t="s">
        <v>14</v>
      </c>
      <c r="U28" s="4" t="s">
        <v>15</v>
      </c>
      <c r="V28" s="5" t="s">
        <v>16</v>
      </c>
      <c r="W28" s="5" t="s">
        <v>17</v>
      </c>
      <c r="X28" s="4" t="s">
        <v>18</v>
      </c>
      <c r="Y28" s="4" t="s">
        <v>19</v>
      </c>
      <c r="Z28" s="4" t="s">
        <v>20</v>
      </c>
      <c r="AA28" s="5" t="s">
        <v>16</v>
      </c>
      <c r="AB28" s="5" t="s">
        <v>17</v>
      </c>
      <c r="AC28" s="4" t="s">
        <v>18</v>
      </c>
      <c r="AD28" s="4" t="s">
        <v>19</v>
      </c>
      <c r="AE28" s="4" t="s">
        <v>20</v>
      </c>
      <c r="AF28" s="5" t="s">
        <v>63</v>
      </c>
      <c r="AG28" s="5" t="s">
        <v>64</v>
      </c>
      <c r="AH28" s="5" t="s">
        <v>23</v>
      </c>
      <c r="AI28" s="5" t="s">
        <v>24</v>
      </c>
      <c r="AJ28" s="5" t="s">
        <v>25</v>
      </c>
      <c r="AK28" s="4" t="s">
        <v>26</v>
      </c>
      <c r="AL28" s="4" t="s">
        <v>27</v>
      </c>
      <c r="AM28" s="4" t="s">
        <v>28</v>
      </c>
      <c r="AN28" s="4" t="s">
        <v>25</v>
      </c>
      <c r="AO28" s="6" t="s">
        <v>29</v>
      </c>
      <c r="AP28" s="4" t="s">
        <v>30</v>
      </c>
      <c r="AQ28" s="4" t="s">
        <v>31</v>
      </c>
      <c r="AR28" s="3"/>
      <c r="AS28" s="13" t="s">
        <v>65</v>
      </c>
    </row>
    <row r="29">
      <c r="A29" s="8" t="s">
        <v>32</v>
      </c>
      <c r="B29" s="9">
        <v>360.0</v>
      </c>
      <c r="C29" s="9">
        <v>360.0</v>
      </c>
      <c r="D29" s="9">
        <v>360.0</v>
      </c>
      <c r="E29" s="9">
        <v>360.0</v>
      </c>
      <c r="F29" s="9">
        <v>360.0</v>
      </c>
      <c r="G29" s="9">
        <v>360.0</v>
      </c>
      <c r="H29" s="9">
        <v>360.0</v>
      </c>
      <c r="I29" s="9">
        <v>360.0</v>
      </c>
      <c r="J29" s="9">
        <v>360.0</v>
      </c>
      <c r="K29" s="9">
        <v>360.0</v>
      </c>
      <c r="L29" s="9">
        <v>360.0</v>
      </c>
      <c r="M29" s="9">
        <v>360.0</v>
      </c>
      <c r="N29" s="9">
        <v>360.0</v>
      </c>
      <c r="O29" s="9">
        <v>360.0</v>
      </c>
      <c r="P29" s="9">
        <v>360.0</v>
      </c>
      <c r="Q29" s="9">
        <v>360.0</v>
      </c>
      <c r="R29" s="9">
        <v>360.0</v>
      </c>
      <c r="S29" s="9">
        <v>360.0</v>
      </c>
      <c r="T29" s="9">
        <v>360.0</v>
      </c>
      <c r="U29" s="9">
        <v>360.0</v>
      </c>
      <c r="V29" s="10">
        <f t="shared" ref="V29:W29" si="24">1- AVERAGE(B29:K29)/360</f>
        <v>0</v>
      </c>
      <c r="W29" s="10">
        <f t="shared" si="24"/>
        <v>0</v>
      </c>
      <c r="X29" s="10">
        <f t="shared" ref="X29:X48" si="25">MIN(B29:K29)/60</f>
        <v>6</v>
      </c>
      <c r="Y29" s="10">
        <f t="shared" ref="Y29:Y48" si="26">MAX(B29:K29)/60</f>
        <v>6</v>
      </c>
      <c r="Z29" s="10">
        <f t="shared" ref="Z29:Z48" si="27">MEDIAN(B29:K29)/60</f>
        <v>6</v>
      </c>
      <c r="AA29" s="3">
        <f t="shared" ref="AA29:AA48" si="28">1 - AVERAGE(L29:U29)/360</f>
        <v>0</v>
      </c>
      <c r="AB29" s="3">
        <f t="shared" ref="AB29:AB48" si="29">AVERAGE(L29:U29)/60</f>
        <v>6</v>
      </c>
      <c r="AC29" s="3">
        <f t="shared" ref="AC29:AC48" si="30">MIN(L29:U29)/60</f>
        <v>6</v>
      </c>
      <c r="AD29" s="3">
        <f t="shared" ref="AD29:AD48" si="31">MAX(L29:U29)/60</f>
        <v>6</v>
      </c>
      <c r="AE29" s="3">
        <f t="shared" ref="AE29:AE48" si="32">MEDIAN(L29:U29)/60</f>
        <v>6</v>
      </c>
      <c r="AF29" s="25">
        <f t="shared" ref="AF29:AF48" si="33">COUNTIF(L29:U29,"=360")</f>
        <v>10</v>
      </c>
      <c r="AG29" s="25">
        <f t="shared" ref="AG29:AG48" si="34">COUNTIF(L29:U29,"&lt;360")</f>
        <v>0</v>
      </c>
      <c r="AH29" s="25">
        <f t="shared" ref="AH29:AH48" si="35">COUNTIF(L3:U3,"=360")</f>
        <v>10</v>
      </c>
      <c r="AI29" s="11">
        <f t="shared" ref="AI29:AI48" si="36">COUNTIF(L3:U3,"&lt;360")</f>
        <v>0</v>
      </c>
      <c r="AJ29" s="25">
        <f t="shared" ref="AJ29:AJ48" si="37">(FACT(AF29+AG29)*FACT(AH29+AI29)*FACT(AI29+AG29)*FACT(AF29+AH29))/(FACT(20)*FACT(AF29)*FACT(AG29)*FACT(AH29)*FACT(AI29))</f>
        <v>1</v>
      </c>
      <c r="AK29" s="11">
        <f t="shared" ref="AK29:AK48" si="38">SUM(_xlfn.RANK.AVG(B29,B29:U29,1))+SUM(_xlfn.RANK.AVG(C29,B29:U29,1))+SUM(_xlfn.RANK.AVG(D29,B29:U29,1))+SUM(_xlfn.RANK.AVG(E29,B29:U29,1))+SUM(_xlfn.RANK.AVG(F29,B29:U29,1))+SUM(_xlfn.RANK.AVG(G29,B29:U29,1))+SUM(_xlfn.RANK.AVG(H29,B29:U29,1))+SUM(_xlfn.RANK.AVG(I29,B29:U29,1))+SUM(_xlfn.RANK.AVG(J29,B29:U29,1))+SUM(_xlfn.RANK.AVG(K29,B29:U29,1))</f>
        <v>105</v>
      </c>
      <c r="AL29" s="11">
        <f t="shared" ref="AL29:AL48" si="39">MIN(100+110/2-AK29,100+110/2-AO29)</f>
        <v>50</v>
      </c>
      <c r="AM29" s="12">
        <f t="shared" ref="AM29:AM48" si="40">((AL29-(10*10/2))/ SQRT(10*10*(10+10+1)/12))</f>
        <v>0</v>
      </c>
      <c r="AN29" s="3">
        <f t="shared" ref="AN29:AN48" si="41">_xlfn.NORM.DIST(AM29,0,1,TRUE)*2</f>
        <v>1</v>
      </c>
      <c r="AO29" s="3">
        <f t="shared" ref="AO29:AO48" si="42">SUM(_xlfn.RANK.AVG(L29,B29:U29,1))+SUM(_xlfn.RANK.AVG(M29,B29:U29,1))+SUM(_xlfn.RANK.AVG(N29,B29:U29,1))+SUM(_xlfn.RANK.AVG(O29,B29:U29,1))+SUM(_xlfn.RANK.AVG(P29,B29:U29,1))+SUM(_xlfn.RANK.AVG(Q29,B29:U29,1))+SUM(_xlfn.RANK.AVG(R29,B29:U29,1))+SUM(_xlfn.RANK.AVG(S29,B29:U29,1))+SUM(_xlfn.RANK.AVG(T29,B29:U29,1))+SUM(_xlfn.RANK.AVG(U29,B29:U29,1))</f>
        <v>105</v>
      </c>
      <c r="AP29" s="3">
        <f t="shared" ref="AP29:AP48" si="43">(2*AO29 - 110)/200</f>
        <v>0.5</v>
      </c>
      <c r="AQ29" s="3">
        <f t="shared" ref="AQ29:AQ48" si="44">((AO29/10)-(11/2))/10</f>
        <v>0.5</v>
      </c>
      <c r="AR29" s="3"/>
      <c r="AS29" s="13" t="s">
        <v>16</v>
      </c>
      <c r="AT29" s="13" t="s">
        <v>35</v>
      </c>
      <c r="AU29" s="13" t="s">
        <v>36</v>
      </c>
      <c r="AV29" s="13" t="s">
        <v>37</v>
      </c>
    </row>
    <row r="30">
      <c r="A30" s="8" t="s">
        <v>34</v>
      </c>
      <c r="B30" s="9">
        <v>360.0</v>
      </c>
      <c r="C30" s="9">
        <v>360.0</v>
      </c>
      <c r="D30" s="9">
        <v>360.0</v>
      </c>
      <c r="E30" s="9">
        <v>360.0</v>
      </c>
      <c r="F30" s="9">
        <v>360.0</v>
      </c>
      <c r="G30" s="9">
        <v>360.0</v>
      </c>
      <c r="H30" s="9">
        <v>360.0</v>
      </c>
      <c r="I30" s="9">
        <v>360.0</v>
      </c>
      <c r="J30" s="9">
        <v>360.0</v>
      </c>
      <c r="K30" s="9">
        <v>360.0</v>
      </c>
      <c r="L30" s="9">
        <v>360.0</v>
      </c>
      <c r="M30" s="9">
        <v>360.0</v>
      </c>
      <c r="N30" s="9">
        <v>360.0</v>
      </c>
      <c r="O30" s="9">
        <v>360.0</v>
      </c>
      <c r="P30" s="9">
        <v>360.0</v>
      </c>
      <c r="Q30" s="9">
        <v>360.0</v>
      </c>
      <c r="R30" s="9">
        <v>360.0</v>
      </c>
      <c r="S30" s="9">
        <v>360.0</v>
      </c>
      <c r="T30" s="9">
        <v>360.0</v>
      </c>
      <c r="U30" s="9">
        <v>360.0</v>
      </c>
      <c r="V30" s="10">
        <f t="shared" ref="V30:V48" si="45">1- AVERAGE(B30:K30)/360</f>
        <v>0</v>
      </c>
      <c r="W30" s="10">
        <f t="shared" ref="W30:W48" si="46">AVERAGE(A30:K30)/60</f>
        <v>6</v>
      </c>
      <c r="X30" s="10">
        <f t="shared" si="25"/>
        <v>6</v>
      </c>
      <c r="Y30" s="10">
        <f t="shared" si="26"/>
        <v>6</v>
      </c>
      <c r="Z30" s="10">
        <f t="shared" si="27"/>
        <v>6</v>
      </c>
      <c r="AA30" s="3">
        <f t="shared" si="28"/>
        <v>0</v>
      </c>
      <c r="AB30" s="3">
        <f t="shared" si="29"/>
        <v>6</v>
      </c>
      <c r="AC30" s="3">
        <f t="shared" si="30"/>
        <v>6</v>
      </c>
      <c r="AD30" s="3">
        <f t="shared" si="31"/>
        <v>6</v>
      </c>
      <c r="AE30" s="3">
        <f t="shared" si="32"/>
        <v>6</v>
      </c>
      <c r="AF30" s="25">
        <f t="shared" si="33"/>
        <v>10</v>
      </c>
      <c r="AG30" s="25">
        <f t="shared" si="34"/>
        <v>0</v>
      </c>
      <c r="AH30" s="25">
        <f t="shared" si="35"/>
        <v>10</v>
      </c>
      <c r="AI30" s="11">
        <f t="shared" si="36"/>
        <v>0</v>
      </c>
      <c r="AJ30" s="25">
        <f t="shared" si="37"/>
        <v>1</v>
      </c>
      <c r="AK30" s="11">
        <f t="shared" si="38"/>
        <v>105</v>
      </c>
      <c r="AL30" s="11">
        <f t="shared" si="39"/>
        <v>50</v>
      </c>
      <c r="AM30" s="12">
        <f t="shared" si="40"/>
        <v>0</v>
      </c>
      <c r="AN30" s="3">
        <f t="shared" si="41"/>
        <v>1</v>
      </c>
      <c r="AO30" s="3">
        <f t="shared" si="42"/>
        <v>105</v>
      </c>
      <c r="AP30" s="3">
        <f t="shared" si="43"/>
        <v>0.5</v>
      </c>
      <c r="AQ30" s="3">
        <f t="shared" si="44"/>
        <v>0.5</v>
      </c>
      <c r="AR30" s="26"/>
      <c r="AS30" s="17" t="s">
        <v>39</v>
      </c>
      <c r="AT30" s="17">
        <f>COUNTIFS(AA29:AA48,"&gt;="&amp;0,AA29:AA48,"&lt;="&amp;0.2)</f>
        <v>13</v>
      </c>
      <c r="AU30" s="18">
        <f>AT30/AT35 * 100</f>
        <v>65</v>
      </c>
      <c r="AV30" s="17">
        <v>91.0</v>
      </c>
    </row>
    <row r="31">
      <c r="A31" s="8" t="s">
        <v>38</v>
      </c>
      <c r="B31" s="9">
        <v>360.0</v>
      </c>
      <c r="C31" s="9">
        <v>360.0</v>
      </c>
      <c r="D31" s="9">
        <v>360.0</v>
      </c>
      <c r="E31" s="9">
        <v>360.0</v>
      </c>
      <c r="F31" s="9">
        <v>360.0</v>
      </c>
      <c r="G31" s="9">
        <v>360.0</v>
      </c>
      <c r="H31" s="9">
        <v>360.0</v>
      </c>
      <c r="I31" s="9">
        <v>360.0</v>
      </c>
      <c r="J31" s="9">
        <v>360.0</v>
      </c>
      <c r="K31" s="9">
        <v>360.0</v>
      </c>
      <c r="L31" s="9">
        <v>360.0</v>
      </c>
      <c r="M31" s="9">
        <v>360.0</v>
      </c>
      <c r="N31" s="9">
        <v>360.0</v>
      </c>
      <c r="O31" s="9">
        <v>360.0</v>
      </c>
      <c r="P31" s="9">
        <v>360.0</v>
      </c>
      <c r="Q31" s="9">
        <v>360.0</v>
      </c>
      <c r="R31" s="9">
        <v>360.0</v>
      </c>
      <c r="S31" s="9">
        <v>360.0</v>
      </c>
      <c r="T31" s="9">
        <v>360.0</v>
      </c>
      <c r="U31" s="9">
        <v>360.0</v>
      </c>
      <c r="V31" s="10">
        <f t="shared" si="45"/>
        <v>0</v>
      </c>
      <c r="W31" s="10">
        <f t="shared" si="46"/>
        <v>6</v>
      </c>
      <c r="X31" s="10">
        <f t="shared" si="25"/>
        <v>6</v>
      </c>
      <c r="Y31" s="10">
        <f t="shared" si="26"/>
        <v>6</v>
      </c>
      <c r="Z31" s="10">
        <f t="shared" si="27"/>
        <v>6</v>
      </c>
      <c r="AA31" s="3">
        <f t="shared" si="28"/>
        <v>0</v>
      </c>
      <c r="AB31" s="3">
        <f t="shared" si="29"/>
        <v>6</v>
      </c>
      <c r="AC31" s="3">
        <f t="shared" si="30"/>
        <v>6</v>
      </c>
      <c r="AD31" s="3">
        <f t="shared" si="31"/>
        <v>6</v>
      </c>
      <c r="AE31" s="3">
        <f t="shared" si="32"/>
        <v>6</v>
      </c>
      <c r="AF31" s="25">
        <f t="shared" si="33"/>
        <v>10</v>
      </c>
      <c r="AG31" s="25">
        <f t="shared" si="34"/>
        <v>0</v>
      </c>
      <c r="AH31" s="25">
        <f t="shared" si="35"/>
        <v>10</v>
      </c>
      <c r="AI31" s="11">
        <f t="shared" si="36"/>
        <v>0</v>
      </c>
      <c r="AJ31" s="25">
        <f t="shared" si="37"/>
        <v>1</v>
      </c>
      <c r="AK31" s="11">
        <f t="shared" si="38"/>
        <v>105</v>
      </c>
      <c r="AL31" s="11">
        <f t="shared" si="39"/>
        <v>50</v>
      </c>
      <c r="AM31" s="12">
        <f t="shared" si="40"/>
        <v>0</v>
      </c>
      <c r="AN31" s="3">
        <f t="shared" si="41"/>
        <v>1</v>
      </c>
      <c r="AO31" s="3">
        <f t="shared" si="42"/>
        <v>105</v>
      </c>
      <c r="AP31" s="3">
        <f t="shared" si="43"/>
        <v>0.5</v>
      </c>
      <c r="AQ31" s="3">
        <f t="shared" si="44"/>
        <v>0.5</v>
      </c>
      <c r="AS31" s="17" t="s">
        <v>41</v>
      </c>
      <c r="AT31" s="17">
        <f>COUNTIFS(AA29:AA48,"&gt;"&amp;0.2,AA29:AA48,"&lt;="&amp;0.4)</f>
        <v>4</v>
      </c>
      <c r="AU31" s="18">
        <f>AT31/AT35 * 100</f>
        <v>20</v>
      </c>
      <c r="AV31" s="17">
        <v>0.0</v>
      </c>
    </row>
    <row r="32">
      <c r="A32" s="8" t="s">
        <v>40</v>
      </c>
      <c r="B32" s="9">
        <v>360.0</v>
      </c>
      <c r="C32" s="9">
        <v>360.0</v>
      </c>
      <c r="D32" s="9">
        <v>360.0</v>
      </c>
      <c r="E32" s="9">
        <v>360.0</v>
      </c>
      <c r="F32" s="9">
        <v>360.0</v>
      </c>
      <c r="G32" s="9">
        <v>360.0</v>
      </c>
      <c r="H32" s="9">
        <v>360.0</v>
      </c>
      <c r="I32" s="9">
        <v>360.0</v>
      </c>
      <c r="J32" s="9">
        <v>360.0</v>
      </c>
      <c r="K32" s="9">
        <v>360.0</v>
      </c>
      <c r="L32" s="9">
        <v>360.0</v>
      </c>
      <c r="M32" s="9">
        <v>360.0</v>
      </c>
      <c r="N32" s="9">
        <v>360.0</v>
      </c>
      <c r="O32" s="9">
        <v>360.0</v>
      </c>
      <c r="P32" s="9">
        <v>360.0</v>
      </c>
      <c r="Q32" s="9">
        <v>360.0</v>
      </c>
      <c r="R32" s="9">
        <v>360.0</v>
      </c>
      <c r="S32" s="9">
        <v>360.0</v>
      </c>
      <c r="T32" s="9">
        <v>360.0</v>
      </c>
      <c r="U32" s="9">
        <v>360.0</v>
      </c>
      <c r="V32" s="10">
        <f t="shared" si="45"/>
        <v>0</v>
      </c>
      <c r="W32" s="10">
        <f t="shared" si="46"/>
        <v>6</v>
      </c>
      <c r="X32" s="10">
        <f t="shared" si="25"/>
        <v>6</v>
      </c>
      <c r="Y32" s="10">
        <f t="shared" si="26"/>
        <v>6</v>
      </c>
      <c r="Z32" s="10">
        <f t="shared" si="27"/>
        <v>6</v>
      </c>
      <c r="AA32" s="3">
        <f t="shared" si="28"/>
        <v>0</v>
      </c>
      <c r="AB32" s="3">
        <f t="shared" si="29"/>
        <v>6</v>
      </c>
      <c r="AC32" s="3">
        <f t="shared" si="30"/>
        <v>6</v>
      </c>
      <c r="AD32" s="3">
        <f t="shared" si="31"/>
        <v>6</v>
      </c>
      <c r="AE32" s="3">
        <f t="shared" si="32"/>
        <v>6</v>
      </c>
      <c r="AF32" s="25">
        <f t="shared" si="33"/>
        <v>10</v>
      </c>
      <c r="AG32" s="25">
        <f t="shared" si="34"/>
        <v>0</v>
      </c>
      <c r="AH32" s="25">
        <f t="shared" si="35"/>
        <v>2</v>
      </c>
      <c r="AI32" s="11">
        <f t="shared" si="36"/>
        <v>8</v>
      </c>
      <c r="AJ32" s="25">
        <f t="shared" si="37"/>
        <v>0.0003572279114</v>
      </c>
      <c r="AK32" s="11">
        <f t="shared" si="38"/>
        <v>105</v>
      </c>
      <c r="AL32" s="11">
        <f t="shared" si="39"/>
        <v>50</v>
      </c>
      <c r="AM32" s="12">
        <f t="shared" si="40"/>
        <v>0</v>
      </c>
      <c r="AN32" s="3">
        <f t="shared" si="41"/>
        <v>1</v>
      </c>
      <c r="AO32" s="3">
        <f t="shared" si="42"/>
        <v>105</v>
      </c>
      <c r="AP32" s="3">
        <f t="shared" si="43"/>
        <v>0.5</v>
      </c>
      <c r="AQ32" s="3">
        <f t="shared" si="44"/>
        <v>0.5</v>
      </c>
      <c r="AS32" s="17" t="s">
        <v>43</v>
      </c>
      <c r="AT32" s="17">
        <f>COUNTIFS(AA29:AA48,"&gt;="&amp;0.4,AA29:AA48,"&lt;"&amp;0.6)</f>
        <v>1</v>
      </c>
      <c r="AU32" s="18">
        <f>AT32/AT35 * 100</f>
        <v>5</v>
      </c>
      <c r="AV32" s="17">
        <v>0.0</v>
      </c>
    </row>
    <row r="33">
      <c r="A33" s="8" t="s">
        <v>42</v>
      </c>
      <c r="B33" s="9">
        <v>360.0</v>
      </c>
      <c r="C33" s="9">
        <v>360.0</v>
      </c>
      <c r="D33" s="9">
        <v>360.0</v>
      </c>
      <c r="E33" s="9">
        <v>360.0</v>
      </c>
      <c r="F33" s="9">
        <v>360.0</v>
      </c>
      <c r="G33" s="27">
        <v>360.0</v>
      </c>
      <c r="H33" s="27">
        <v>360.0</v>
      </c>
      <c r="I33" s="27">
        <v>360.0</v>
      </c>
      <c r="J33" s="27">
        <v>360.0</v>
      </c>
      <c r="K33" s="27">
        <v>360.0</v>
      </c>
      <c r="L33" s="9">
        <v>360.0</v>
      </c>
      <c r="M33" s="9">
        <v>360.0</v>
      </c>
      <c r="N33" s="9">
        <v>360.0</v>
      </c>
      <c r="O33" s="9">
        <v>360.0</v>
      </c>
      <c r="P33" s="9">
        <v>360.0</v>
      </c>
      <c r="Q33" s="9">
        <v>360.0</v>
      </c>
      <c r="R33" s="9">
        <v>360.0</v>
      </c>
      <c r="S33" s="9">
        <v>360.0</v>
      </c>
      <c r="T33" s="9">
        <v>360.0</v>
      </c>
      <c r="U33" s="9">
        <v>360.0</v>
      </c>
      <c r="V33" s="10">
        <f t="shared" si="45"/>
        <v>0</v>
      </c>
      <c r="W33" s="10">
        <f t="shared" si="46"/>
        <v>6</v>
      </c>
      <c r="X33" s="10">
        <f t="shared" si="25"/>
        <v>6</v>
      </c>
      <c r="Y33" s="10">
        <f t="shared" si="26"/>
        <v>6</v>
      </c>
      <c r="Z33" s="10">
        <f t="shared" si="27"/>
        <v>6</v>
      </c>
      <c r="AA33" s="3">
        <f t="shared" si="28"/>
        <v>0</v>
      </c>
      <c r="AB33" s="3">
        <f t="shared" si="29"/>
        <v>6</v>
      </c>
      <c r="AC33" s="3">
        <f t="shared" si="30"/>
        <v>6</v>
      </c>
      <c r="AD33" s="3">
        <f t="shared" si="31"/>
        <v>6</v>
      </c>
      <c r="AE33" s="3">
        <f t="shared" si="32"/>
        <v>6</v>
      </c>
      <c r="AF33" s="25">
        <f t="shared" si="33"/>
        <v>10</v>
      </c>
      <c r="AG33" s="25">
        <f t="shared" si="34"/>
        <v>0</v>
      </c>
      <c r="AH33" s="25">
        <f t="shared" si="35"/>
        <v>10</v>
      </c>
      <c r="AI33" s="11">
        <f t="shared" si="36"/>
        <v>0</v>
      </c>
      <c r="AJ33" s="25">
        <f t="shared" si="37"/>
        <v>1</v>
      </c>
      <c r="AK33" s="11">
        <f t="shared" si="38"/>
        <v>105</v>
      </c>
      <c r="AL33" s="11">
        <f t="shared" si="39"/>
        <v>50</v>
      </c>
      <c r="AM33" s="12">
        <f t="shared" si="40"/>
        <v>0</v>
      </c>
      <c r="AN33" s="3">
        <f t="shared" si="41"/>
        <v>1</v>
      </c>
      <c r="AO33" s="3">
        <f t="shared" si="42"/>
        <v>105</v>
      </c>
      <c r="AP33" s="3">
        <f t="shared" si="43"/>
        <v>0.5</v>
      </c>
      <c r="AQ33" s="3">
        <f t="shared" si="44"/>
        <v>0.5</v>
      </c>
      <c r="AS33" s="17" t="s">
        <v>45</v>
      </c>
      <c r="AT33" s="17">
        <f>COUNTIFS(AA29:AA48,"&gt;="&amp;0.6,AA29:AA48,"&lt;"&amp;0.8)</f>
        <v>0</v>
      </c>
      <c r="AU33" s="18">
        <f>AT33/AT35 * 100</f>
        <v>0</v>
      </c>
      <c r="AV33" s="17">
        <v>0.0</v>
      </c>
    </row>
    <row r="34">
      <c r="A34" s="8" t="s">
        <v>44</v>
      </c>
      <c r="B34" s="9">
        <v>360.0</v>
      </c>
      <c r="C34" s="9">
        <v>360.0</v>
      </c>
      <c r="D34" s="9">
        <v>360.0</v>
      </c>
      <c r="E34" s="9">
        <v>360.0</v>
      </c>
      <c r="F34" s="9">
        <v>360.0</v>
      </c>
      <c r="G34" s="9">
        <v>360.0</v>
      </c>
      <c r="H34" s="9">
        <v>360.0</v>
      </c>
      <c r="I34" s="9">
        <v>360.0</v>
      </c>
      <c r="J34" s="9">
        <v>360.0</v>
      </c>
      <c r="K34" s="9">
        <v>360.0</v>
      </c>
      <c r="L34" s="9">
        <v>360.0</v>
      </c>
      <c r="M34" s="9">
        <v>360.0</v>
      </c>
      <c r="N34" s="9">
        <v>360.0</v>
      </c>
      <c r="O34" s="9">
        <v>360.0</v>
      </c>
      <c r="P34" s="9">
        <v>360.0</v>
      </c>
      <c r="Q34" s="9">
        <v>360.0</v>
      </c>
      <c r="R34" s="9">
        <v>360.0</v>
      </c>
      <c r="S34" s="9">
        <v>360.0</v>
      </c>
      <c r="T34" s="9">
        <v>360.0</v>
      </c>
      <c r="U34" s="9">
        <v>360.0</v>
      </c>
      <c r="V34" s="10">
        <f t="shared" si="45"/>
        <v>0</v>
      </c>
      <c r="W34" s="10">
        <f t="shared" si="46"/>
        <v>6</v>
      </c>
      <c r="X34" s="10">
        <f t="shared" si="25"/>
        <v>6</v>
      </c>
      <c r="Y34" s="10">
        <f t="shared" si="26"/>
        <v>6</v>
      </c>
      <c r="Z34" s="10">
        <f t="shared" si="27"/>
        <v>6</v>
      </c>
      <c r="AA34" s="3">
        <f t="shared" si="28"/>
        <v>0</v>
      </c>
      <c r="AB34" s="3">
        <f t="shared" si="29"/>
        <v>6</v>
      </c>
      <c r="AC34" s="3">
        <f t="shared" si="30"/>
        <v>6</v>
      </c>
      <c r="AD34" s="3">
        <f t="shared" si="31"/>
        <v>6</v>
      </c>
      <c r="AE34" s="3">
        <f t="shared" si="32"/>
        <v>6</v>
      </c>
      <c r="AF34" s="25">
        <f t="shared" si="33"/>
        <v>10</v>
      </c>
      <c r="AG34" s="25">
        <f t="shared" si="34"/>
        <v>0</v>
      </c>
      <c r="AH34" s="25">
        <f t="shared" si="35"/>
        <v>10</v>
      </c>
      <c r="AI34" s="11">
        <f t="shared" si="36"/>
        <v>0</v>
      </c>
      <c r="AJ34" s="25">
        <f t="shared" si="37"/>
        <v>1</v>
      </c>
      <c r="AK34" s="11">
        <f t="shared" si="38"/>
        <v>105</v>
      </c>
      <c r="AL34" s="11">
        <f t="shared" si="39"/>
        <v>50</v>
      </c>
      <c r="AM34" s="12">
        <f t="shared" si="40"/>
        <v>0</v>
      </c>
      <c r="AN34" s="3">
        <f t="shared" si="41"/>
        <v>1</v>
      </c>
      <c r="AO34" s="3">
        <f t="shared" si="42"/>
        <v>105</v>
      </c>
      <c r="AP34" s="3">
        <f t="shared" si="43"/>
        <v>0.5</v>
      </c>
      <c r="AQ34" s="3">
        <f t="shared" si="44"/>
        <v>0.5</v>
      </c>
      <c r="AS34" s="17" t="s">
        <v>47</v>
      </c>
      <c r="AT34" s="17">
        <f>COUNTIFS(AA29:AA48,"&gt;="&amp;0.8,AA29:AA48,"&lt;="&amp;1)</f>
        <v>2</v>
      </c>
      <c r="AU34" s="18">
        <f>AT34/AT35 * 100</f>
        <v>10</v>
      </c>
      <c r="AV34" s="17">
        <v>7.0</v>
      </c>
    </row>
    <row r="35">
      <c r="A35" s="8" t="s">
        <v>46</v>
      </c>
      <c r="B35" s="9">
        <v>360.0</v>
      </c>
      <c r="C35" s="9">
        <v>360.0</v>
      </c>
      <c r="D35" s="9">
        <v>360.0</v>
      </c>
      <c r="E35" s="9">
        <v>360.0</v>
      </c>
      <c r="F35" s="9">
        <v>360.0</v>
      </c>
      <c r="G35" s="9">
        <v>300.0</v>
      </c>
      <c r="H35" s="9">
        <v>360.0</v>
      </c>
      <c r="I35" s="9">
        <v>360.0</v>
      </c>
      <c r="J35" s="9">
        <v>360.0</v>
      </c>
      <c r="K35" s="9">
        <v>360.0</v>
      </c>
      <c r="L35" s="9">
        <v>70.0</v>
      </c>
      <c r="M35" s="9">
        <v>200.0</v>
      </c>
      <c r="N35" s="9">
        <v>259.0</v>
      </c>
      <c r="O35" s="9">
        <v>72.0</v>
      </c>
      <c r="P35" s="9">
        <v>80.0</v>
      </c>
      <c r="Q35" s="9">
        <v>360.0</v>
      </c>
      <c r="R35" s="9">
        <v>360.0</v>
      </c>
      <c r="S35" s="9">
        <v>360.0</v>
      </c>
      <c r="T35" s="9">
        <v>360.0</v>
      </c>
      <c r="U35" s="9">
        <v>360.0</v>
      </c>
      <c r="V35" s="10">
        <f t="shared" si="45"/>
        <v>0.01666666667</v>
      </c>
      <c r="W35" s="10">
        <f t="shared" si="46"/>
        <v>5.9</v>
      </c>
      <c r="X35" s="10">
        <f t="shared" si="25"/>
        <v>5</v>
      </c>
      <c r="Y35" s="10">
        <f t="shared" si="26"/>
        <v>6</v>
      </c>
      <c r="Z35" s="10">
        <f t="shared" si="27"/>
        <v>6</v>
      </c>
      <c r="AA35" s="3">
        <f t="shared" si="28"/>
        <v>0.3108333333</v>
      </c>
      <c r="AB35" s="3">
        <f t="shared" si="29"/>
        <v>4.135</v>
      </c>
      <c r="AC35" s="3">
        <f t="shared" si="30"/>
        <v>1.166666667</v>
      </c>
      <c r="AD35" s="3">
        <f t="shared" si="31"/>
        <v>6</v>
      </c>
      <c r="AE35" s="3">
        <f t="shared" si="32"/>
        <v>5.158333333</v>
      </c>
      <c r="AF35" s="25">
        <f t="shared" si="33"/>
        <v>5</v>
      </c>
      <c r="AG35" s="25">
        <f t="shared" si="34"/>
        <v>5</v>
      </c>
      <c r="AH35" s="25">
        <f t="shared" si="35"/>
        <v>1</v>
      </c>
      <c r="AI35" s="11">
        <f t="shared" si="36"/>
        <v>9</v>
      </c>
      <c r="AJ35" s="25">
        <f t="shared" si="37"/>
        <v>0.06501547988</v>
      </c>
      <c r="AK35" s="11">
        <f t="shared" si="38"/>
        <v>127.5</v>
      </c>
      <c r="AL35" s="11">
        <f t="shared" si="39"/>
        <v>27.5</v>
      </c>
      <c r="AM35" s="12">
        <f t="shared" si="40"/>
        <v>-1.700840129</v>
      </c>
      <c r="AN35" s="3">
        <f t="shared" si="41"/>
        <v>0.0889730117</v>
      </c>
      <c r="AO35" s="3">
        <f t="shared" si="42"/>
        <v>82.5</v>
      </c>
      <c r="AP35" s="3">
        <f t="shared" si="43"/>
        <v>0.275</v>
      </c>
      <c r="AQ35" s="3">
        <f t="shared" si="44"/>
        <v>0.275</v>
      </c>
      <c r="AS35" s="17" t="s">
        <v>49</v>
      </c>
      <c r="AT35" s="18">
        <f>SUM(AT30:AT34)</f>
        <v>20</v>
      </c>
      <c r="AU35" s="18">
        <f>AT35/AT35 * 100</f>
        <v>100</v>
      </c>
      <c r="AV35" s="17">
        <v>2.0</v>
      </c>
    </row>
    <row r="36">
      <c r="A36" s="8" t="s">
        <v>48</v>
      </c>
      <c r="B36" s="9">
        <v>360.0</v>
      </c>
      <c r="C36" s="9">
        <v>360.0</v>
      </c>
      <c r="D36" s="9">
        <v>360.0</v>
      </c>
      <c r="E36" s="9">
        <v>360.0</v>
      </c>
      <c r="F36" s="9">
        <v>360.0</v>
      </c>
      <c r="G36" s="9">
        <v>360.0</v>
      </c>
      <c r="H36" s="9">
        <v>360.0</v>
      </c>
      <c r="I36" s="9">
        <v>360.0</v>
      </c>
      <c r="J36" s="9">
        <v>360.0</v>
      </c>
      <c r="K36" s="9">
        <v>360.0</v>
      </c>
      <c r="L36" s="21">
        <v>360.0</v>
      </c>
      <c r="M36" s="21">
        <v>360.0</v>
      </c>
      <c r="N36" s="21">
        <v>360.0</v>
      </c>
      <c r="O36" s="21">
        <v>360.0</v>
      </c>
      <c r="P36" s="21">
        <v>360.0</v>
      </c>
      <c r="Q36" s="21">
        <v>360.0</v>
      </c>
      <c r="R36" s="21">
        <v>360.0</v>
      </c>
      <c r="S36" s="21">
        <v>360.0</v>
      </c>
      <c r="T36" s="21">
        <v>360.0</v>
      </c>
      <c r="U36" s="21">
        <v>360.0</v>
      </c>
      <c r="V36" s="10">
        <f t="shared" si="45"/>
        <v>0</v>
      </c>
      <c r="W36" s="10">
        <f t="shared" si="46"/>
        <v>6</v>
      </c>
      <c r="X36" s="10">
        <f t="shared" si="25"/>
        <v>6</v>
      </c>
      <c r="Y36" s="10">
        <f t="shared" si="26"/>
        <v>6</v>
      </c>
      <c r="Z36" s="10">
        <f t="shared" si="27"/>
        <v>6</v>
      </c>
      <c r="AA36" s="3">
        <f t="shared" si="28"/>
        <v>0</v>
      </c>
      <c r="AB36" s="3">
        <f t="shared" si="29"/>
        <v>6</v>
      </c>
      <c r="AC36" s="3">
        <f t="shared" si="30"/>
        <v>6</v>
      </c>
      <c r="AD36" s="3">
        <f t="shared" si="31"/>
        <v>6</v>
      </c>
      <c r="AE36" s="3">
        <f t="shared" si="32"/>
        <v>6</v>
      </c>
      <c r="AF36" s="25">
        <f t="shared" si="33"/>
        <v>10</v>
      </c>
      <c r="AG36" s="25">
        <f t="shared" si="34"/>
        <v>0</v>
      </c>
      <c r="AH36" s="25">
        <f t="shared" si="35"/>
        <v>10</v>
      </c>
      <c r="AI36" s="11">
        <f t="shared" si="36"/>
        <v>0</v>
      </c>
      <c r="AJ36" s="25">
        <f t="shared" si="37"/>
        <v>1</v>
      </c>
      <c r="AK36" s="11">
        <f t="shared" si="38"/>
        <v>105</v>
      </c>
      <c r="AL36" s="11">
        <f t="shared" si="39"/>
        <v>50</v>
      </c>
      <c r="AM36" s="12">
        <f t="shared" si="40"/>
        <v>0</v>
      </c>
      <c r="AN36" s="3">
        <f t="shared" si="41"/>
        <v>1</v>
      </c>
      <c r="AO36" s="3">
        <f t="shared" si="42"/>
        <v>105</v>
      </c>
      <c r="AP36" s="3">
        <f t="shared" si="43"/>
        <v>0.5</v>
      </c>
      <c r="AQ36" s="3">
        <f t="shared" si="44"/>
        <v>0.5</v>
      </c>
    </row>
    <row r="37">
      <c r="A37" s="8" t="s">
        <v>50</v>
      </c>
      <c r="B37" s="9">
        <v>360.0</v>
      </c>
      <c r="C37" s="9">
        <v>60.0</v>
      </c>
      <c r="D37" s="9">
        <v>60.0</v>
      </c>
      <c r="E37" s="9">
        <v>1.0</v>
      </c>
      <c r="F37" s="9">
        <v>1.0</v>
      </c>
      <c r="G37" s="9">
        <v>360.0</v>
      </c>
      <c r="H37" s="9">
        <v>360.0</v>
      </c>
      <c r="I37" s="9">
        <v>360.0</v>
      </c>
      <c r="J37" s="9">
        <v>360.0</v>
      </c>
      <c r="K37" s="9">
        <v>360.0</v>
      </c>
      <c r="L37" s="9">
        <v>60.0</v>
      </c>
      <c r="M37" s="9">
        <v>90.0</v>
      </c>
      <c r="N37" s="9">
        <v>70.0</v>
      </c>
      <c r="O37" s="9">
        <v>40.0</v>
      </c>
      <c r="P37" s="9">
        <v>50.0</v>
      </c>
      <c r="Q37" s="9">
        <v>360.0</v>
      </c>
      <c r="R37" s="9">
        <v>360.0</v>
      </c>
      <c r="S37" s="9">
        <v>360.0</v>
      </c>
      <c r="T37" s="9">
        <v>360.0</v>
      </c>
      <c r="U37" s="9">
        <v>360.0</v>
      </c>
      <c r="V37" s="10">
        <f t="shared" si="45"/>
        <v>0.3661111111</v>
      </c>
      <c r="W37" s="10">
        <f t="shared" si="46"/>
        <v>3.803333333</v>
      </c>
      <c r="X37" s="10">
        <f t="shared" si="25"/>
        <v>0.01666666667</v>
      </c>
      <c r="Y37" s="10">
        <f t="shared" si="26"/>
        <v>6</v>
      </c>
      <c r="Z37" s="10">
        <f t="shared" si="27"/>
        <v>6</v>
      </c>
      <c r="AA37" s="3">
        <f t="shared" si="28"/>
        <v>0.4138888889</v>
      </c>
      <c r="AB37" s="3">
        <f t="shared" si="29"/>
        <v>3.516666667</v>
      </c>
      <c r="AC37" s="3">
        <f t="shared" si="30"/>
        <v>0.6666666667</v>
      </c>
      <c r="AD37" s="3">
        <f t="shared" si="31"/>
        <v>6</v>
      </c>
      <c r="AE37" s="3">
        <f t="shared" si="32"/>
        <v>3.75</v>
      </c>
      <c r="AF37" s="25">
        <f t="shared" si="33"/>
        <v>5</v>
      </c>
      <c r="AG37" s="25">
        <f t="shared" si="34"/>
        <v>5</v>
      </c>
      <c r="AH37" s="25">
        <f t="shared" si="35"/>
        <v>0</v>
      </c>
      <c r="AI37" s="11">
        <f t="shared" si="36"/>
        <v>10</v>
      </c>
      <c r="AJ37" s="25">
        <f t="shared" si="37"/>
        <v>0.01625386997</v>
      </c>
      <c r="AK37" s="11">
        <f t="shared" si="38"/>
        <v>105</v>
      </c>
      <c r="AL37" s="11">
        <f t="shared" si="39"/>
        <v>50</v>
      </c>
      <c r="AM37" s="12">
        <f t="shared" si="40"/>
        <v>0</v>
      </c>
      <c r="AN37" s="3">
        <f t="shared" si="41"/>
        <v>1</v>
      </c>
      <c r="AO37" s="3">
        <f t="shared" si="42"/>
        <v>105</v>
      </c>
      <c r="AP37" s="3">
        <f t="shared" si="43"/>
        <v>0.5</v>
      </c>
      <c r="AQ37" s="3">
        <f t="shared" si="44"/>
        <v>0.5</v>
      </c>
    </row>
    <row r="38">
      <c r="A38" s="8" t="s">
        <v>51</v>
      </c>
      <c r="B38" s="9">
        <v>360.0</v>
      </c>
      <c r="C38" s="9">
        <v>360.0</v>
      </c>
      <c r="D38" s="9">
        <v>360.0</v>
      </c>
      <c r="E38" s="9">
        <v>360.0</v>
      </c>
      <c r="F38" s="9">
        <v>360.0</v>
      </c>
      <c r="G38" s="9">
        <v>360.0</v>
      </c>
      <c r="H38" s="9">
        <v>360.0</v>
      </c>
      <c r="I38" s="9">
        <v>360.0</v>
      </c>
      <c r="J38" s="9">
        <v>360.0</v>
      </c>
      <c r="K38" s="9">
        <v>360.0</v>
      </c>
      <c r="L38" s="9">
        <v>150.0</v>
      </c>
      <c r="M38" s="9">
        <v>20.0</v>
      </c>
      <c r="N38" s="9">
        <v>29.0</v>
      </c>
      <c r="O38" s="9">
        <v>41.0</v>
      </c>
      <c r="P38" s="9">
        <v>360.0</v>
      </c>
      <c r="Q38" s="9">
        <v>360.0</v>
      </c>
      <c r="R38" s="9">
        <v>360.0</v>
      </c>
      <c r="S38" s="9">
        <v>360.0</v>
      </c>
      <c r="T38" s="9">
        <v>360.0</v>
      </c>
      <c r="U38" s="9">
        <v>360.0</v>
      </c>
      <c r="V38" s="10">
        <f t="shared" si="45"/>
        <v>0</v>
      </c>
      <c r="W38" s="10">
        <f t="shared" si="46"/>
        <v>6</v>
      </c>
      <c r="X38" s="10">
        <f t="shared" si="25"/>
        <v>6</v>
      </c>
      <c r="Y38" s="10">
        <f t="shared" si="26"/>
        <v>6</v>
      </c>
      <c r="Z38" s="10">
        <f t="shared" si="27"/>
        <v>6</v>
      </c>
      <c r="AA38" s="3">
        <f t="shared" si="28"/>
        <v>0.3333333333</v>
      </c>
      <c r="AB38" s="3">
        <f t="shared" si="29"/>
        <v>4</v>
      </c>
      <c r="AC38" s="3">
        <f t="shared" si="30"/>
        <v>0.3333333333</v>
      </c>
      <c r="AD38" s="3">
        <f t="shared" si="31"/>
        <v>6</v>
      </c>
      <c r="AE38" s="3">
        <f t="shared" si="32"/>
        <v>6</v>
      </c>
      <c r="AF38" s="25">
        <f t="shared" si="33"/>
        <v>6</v>
      </c>
      <c r="AG38" s="25">
        <f t="shared" si="34"/>
        <v>4</v>
      </c>
      <c r="AH38" s="25">
        <f t="shared" si="35"/>
        <v>4</v>
      </c>
      <c r="AI38" s="11">
        <f t="shared" si="36"/>
        <v>6</v>
      </c>
      <c r="AJ38" s="25">
        <f t="shared" si="37"/>
        <v>0.2386931953</v>
      </c>
      <c r="AK38" s="11">
        <f t="shared" si="38"/>
        <v>125</v>
      </c>
      <c r="AL38" s="11">
        <f t="shared" si="39"/>
        <v>30</v>
      </c>
      <c r="AM38" s="12">
        <f t="shared" si="40"/>
        <v>-1.511857892</v>
      </c>
      <c r="AN38" s="3">
        <f t="shared" si="41"/>
        <v>0.1305700181</v>
      </c>
      <c r="AO38" s="3">
        <f t="shared" si="42"/>
        <v>85</v>
      </c>
      <c r="AP38" s="3">
        <f t="shared" si="43"/>
        <v>0.3</v>
      </c>
      <c r="AQ38" s="3">
        <f t="shared" si="44"/>
        <v>0.3</v>
      </c>
    </row>
    <row r="39">
      <c r="A39" s="8" t="s">
        <v>52</v>
      </c>
      <c r="B39" s="9">
        <v>360.0</v>
      </c>
      <c r="C39" s="9">
        <v>360.0</v>
      </c>
      <c r="D39" s="9">
        <v>360.0</v>
      </c>
      <c r="E39" s="9">
        <v>360.0</v>
      </c>
      <c r="F39" s="9">
        <v>360.0</v>
      </c>
      <c r="G39" s="9">
        <v>360.0</v>
      </c>
      <c r="H39" s="9">
        <v>360.0</v>
      </c>
      <c r="I39" s="9">
        <v>360.0</v>
      </c>
      <c r="J39" s="9">
        <v>360.0</v>
      </c>
      <c r="K39" s="9">
        <v>360.0</v>
      </c>
      <c r="L39" s="21">
        <v>360.0</v>
      </c>
      <c r="M39" s="21">
        <v>360.0</v>
      </c>
      <c r="N39" s="21">
        <v>360.0</v>
      </c>
      <c r="O39" s="21">
        <v>360.0</v>
      </c>
      <c r="P39" s="21">
        <v>360.0</v>
      </c>
      <c r="Q39" s="21">
        <v>360.0</v>
      </c>
      <c r="R39" s="21">
        <v>360.0</v>
      </c>
      <c r="S39" s="21">
        <v>360.0</v>
      </c>
      <c r="T39" s="21">
        <v>360.0</v>
      </c>
      <c r="U39" s="21">
        <v>360.0</v>
      </c>
      <c r="V39" s="10">
        <f t="shared" si="45"/>
        <v>0</v>
      </c>
      <c r="W39" s="10">
        <f t="shared" si="46"/>
        <v>6</v>
      </c>
      <c r="X39" s="10">
        <f t="shared" si="25"/>
        <v>6</v>
      </c>
      <c r="Y39" s="10">
        <f t="shared" si="26"/>
        <v>6</v>
      </c>
      <c r="Z39" s="10">
        <f t="shared" si="27"/>
        <v>6</v>
      </c>
      <c r="AA39" s="3">
        <f t="shared" si="28"/>
        <v>0</v>
      </c>
      <c r="AB39" s="3">
        <f t="shared" si="29"/>
        <v>6</v>
      </c>
      <c r="AC39" s="3">
        <f t="shared" si="30"/>
        <v>6</v>
      </c>
      <c r="AD39" s="3">
        <f t="shared" si="31"/>
        <v>6</v>
      </c>
      <c r="AE39" s="3">
        <f t="shared" si="32"/>
        <v>6</v>
      </c>
      <c r="AF39" s="25">
        <f t="shared" si="33"/>
        <v>10</v>
      </c>
      <c r="AG39" s="25">
        <f t="shared" si="34"/>
        <v>0</v>
      </c>
      <c r="AH39" s="25">
        <f t="shared" si="35"/>
        <v>10</v>
      </c>
      <c r="AI39" s="11">
        <f t="shared" si="36"/>
        <v>0</v>
      </c>
      <c r="AJ39" s="25">
        <f t="shared" si="37"/>
        <v>1</v>
      </c>
      <c r="AK39" s="11">
        <f t="shared" si="38"/>
        <v>105</v>
      </c>
      <c r="AL39" s="11">
        <f t="shared" si="39"/>
        <v>50</v>
      </c>
      <c r="AM39" s="12">
        <f t="shared" si="40"/>
        <v>0</v>
      </c>
      <c r="AN39" s="3">
        <f t="shared" si="41"/>
        <v>1</v>
      </c>
      <c r="AO39" s="3">
        <f t="shared" si="42"/>
        <v>105</v>
      </c>
      <c r="AP39" s="3">
        <f t="shared" si="43"/>
        <v>0.5</v>
      </c>
      <c r="AQ39" s="3">
        <f t="shared" si="44"/>
        <v>0.5</v>
      </c>
    </row>
    <row r="40">
      <c r="A40" s="8" t="s">
        <v>53</v>
      </c>
      <c r="B40" s="22">
        <v>2.0</v>
      </c>
      <c r="C40" s="22">
        <v>1.0</v>
      </c>
      <c r="D40" s="22">
        <v>1.0</v>
      </c>
      <c r="E40" s="22">
        <v>1.0</v>
      </c>
      <c r="F40" s="22">
        <v>1.0</v>
      </c>
      <c r="G40" s="22">
        <v>1.0</v>
      </c>
      <c r="H40" s="22">
        <v>1.0</v>
      </c>
      <c r="I40" s="22">
        <v>1.0</v>
      </c>
      <c r="J40" s="22">
        <v>1.0</v>
      </c>
      <c r="K40" s="22">
        <v>1.0</v>
      </c>
      <c r="L40" s="16">
        <v>2.0</v>
      </c>
      <c r="M40" s="16">
        <v>2.0</v>
      </c>
      <c r="N40" s="16">
        <v>1.0</v>
      </c>
      <c r="O40" s="16">
        <v>1.0</v>
      </c>
      <c r="P40" s="16">
        <v>2.0</v>
      </c>
      <c r="Q40" s="16">
        <v>2.0</v>
      </c>
      <c r="R40" s="16">
        <v>1.0</v>
      </c>
      <c r="S40" s="16">
        <v>1.0</v>
      </c>
      <c r="T40" s="16">
        <v>2.0</v>
      </c>
      <c r="U40" s="16">
        <v>2.0</v>
      </c>
      <c r="V40" s="10">
        <f t="shared" si="45"/>
        <v>0.9969444444</v>
      </c>
      <c r="W40" s="10">
        <f t="shared" si="46"/>
        <v>0.01833333333</v>
      </c>
      <c r="X40" s="10">
        <f t="shared" si="25"/>
        <v>0.01666666667</v>
      </c>
      <c r="Y40" s="10">
        <f t="shared" si="26"/>
        <v>0.03333333333</v>
      </c>
      <c r="Z40" s="10">
        <f t="shared" si="27"/>
        <v>0.01666666667</v>
      </c>
      <c r="AA40" s="3">
        <f t="shared" si="28"/>
        <v>0.9955555556</v>
      </c>
      <c r="AB40" s="3">
        <f t="shared" si="29"/>
        <v>0.02666666667</v>
      </c>
      <c r="AC40" s="3">
        <f t="shared" si="30"/>
        <v>0.01666666667</v>
      </c>
      <c r="AD40" s="3">
        <f t="shared" si="31"/>
        <v>0.03333333333</v>
      </c>
      <c r="AE40" s="3">
        <f t="shared" si="32"/>
        <v>0.03333333333</v>
      </c>
      <c r="AF40" s="25">
        <f t="shared" si="33"/>
        <v>0</v>
      </c>
      <c r="AG40" s="25">
        <f t="shared" si="34"/>
        <v>10</v>
      </c>
      <c r="AH40" s="25">
        <f t="shared" si="35"/>
        <v>0</v>
      </c>
      <c r="AI40" s="11">
        <f t="shared" si="36"/>
        <v>10</v>
      </c>
      <c r="AJ40" s="25">
        <f t="shared" si="37"/>
        <v>1</v>
      </c>
      <c r="AK40" s="11">
        <f t="shared" si="38"/>
        <v>80</v>
      </c>
      <c r="AL40" s="11">
        <f t="shared" si="39"/>
        <v>25</v>
      </c>
      <c r="AM40" s="12">
        <f t="shared" si="40"/>
        <v>-1.889822365</v>
      </c>
      <c r="AN40" s="3">
        <f t="shared" si="41"/>
        <v>0.05878172136</v>
      </c>
      <c r="AO40" s="3">
        <f t="shared" si="42"/>
        <v>130</v>
      </c>
      <c r="AP40" s="3">
        <f t="shared" si="43"/>
        <v>0.75</v>
      </c>
      <c r="AQ40" s="3">
        <f t="shared" si="44"/>
        <v>0.75</v>
      </c>
    </row>
    <row r="41">
      <c r="A41" s="8" t="s">
        <v>54</v>
      </c>
      <c r="B41" s="9">
        <v>1.0</v>
      </c>
      <c r="C41" s="9">
        <v>1.0</v>
      </c>
      <c r="D41" s="9">
        <v>1.0</v>
      </c>
      <c r="E41" s="9">
        <v>1.0</v>
      </c>
      <c r="F41" s="9">
        <v>1.0</v>
      </c>
      <c r="G41" s="9">
        <v>1.0</v>
      </c>
      <c r="H41" s="9">
        <v>1.0</v>
      </c>
      <c r="I41" s="9">
        <v>1.0</v>
      </c>
      <c r="J41" s="9">
        <v>1.0</v>
      </c>
      <c r="K41" s="9">
        <v>1.0</v>
      </c>
      <c r="L41" s="9">
        <v>2.0</v>
      </c>
      <c r="M41" s="9">
        <v>2.0</v>
      </c>
      <c r="N41" s="9">
        <v>2.0</v>
      </c>
      <c r="O41" s="9">
        <v>2.0</v>
      </c>
      <c r="P41" s="9">
        <v>2.0</v>
      </c>
      <c r="Q41" s="9">
        <v>2.0</v>
      </c>
      <c r="R41" s="9">
        <v>2.0</v>
      </c>
      <c r="S41" s="9">
        <v>2.0</v>
      </c>
      <c r="T41" s="9">
        <v>2.0</v>
      </c>
      <c r="U41" s="9">
        <v>2.0</v>
      </c>
      <c r="V41" s="10">
        <f t="shared" si="45"/>
        <v>0.9972222222</v>
      </c>
      <c r="W41" s="10">
        <f t="shared" si="46"/>
        <v>0.01666666667</v>
      </c>
      <c r="X41" s="10">
        <f t="shared" si="25"/>
        <v>0.01666666667</v>
      </c>
      <c r="Y41" s="10">
        <f t="shared" si="26"/>
        <v>0.01666666667</v>
      </c>
      <c r="Z41" s="10">
        <f t="shared" si="27"/>
        <v>0.01666666667</v>
      </c>
      <c r="AA41" s="3">
        <f t="shared" si="28"/>
        <v>0.9944444444</v>
      </c>
      <c r="AB41" s="3">
        <f t="shared" si="29"/>
        <v>0.03333333333</v>
      </c>
      <c r="AC41" s="3">
        <f t="shared" si="30"/>
        <v>0.03333333333</v>
      </c>
      <c r="AD41" s="3">
        <f t="shared" si="31"/>
        <v>0.03333333333</v>
      </c>
      <c r="AE41" s="3">
        <f t="shared" si="32"/>
        <v>0.03333333333</v>
      </c>
      <c r="AF41" s="25">
        <f t="shared" si="33"/>
        <v>0</v>
      </c>
      <c r="AG41" s="25">
        <f t="shared" si="34"/>
        <v>10</v>
      </c>
      <c r="AH41" s="25">
        <f t="shared" si="35"/>
        <v>0</v>
      </c>
      <c r="AI41" s="11">
        <f t="shared" si="36"/>
        <v>10</v>
      </c>
      <c r="AJ41" s="25">
        <f t="shared" si="37"/>
        <v>1</v>
      </c>
      <c r="AK41" s="11">
        <f t="shared" si="38"/>
        <v>55</v>
      </c>
      <c r="AL41" s="11">
        <f t="shared" si="39"/>
        <v>0</v>
      </c>
      <c r="AM41" s="12">
        <f t="shared" si="40"/>
        <v>-3.77964473</v>
      </c>
      <c r="AN41" s="3">
        <f t="shared" si="41"/>
        <v>0.0001570522842</v>
      </c>
      <c r="AO41" s="3">
        <f t="shared" si="42"/>
        <v>155</v>
      </c>
      <c r="AP41" s="3">
        <f t="shared" si="43"/>
        <v>1</v>
      </c>
      <c r="AQ41" s="3">
        <f t="shared" si="44"/>
        <v>1</v>
      </c>
    </row>
    <row r="42">
      <c r="A42" s="8" t="s">
        <v>55</v>
      </c>
      <c r="B42" s="9">
        <v>60.0</v>
      </c>
      <c r="C42" s="9">
        <v>360.0</v>
      </c>
      <c r="D42" s="9">
        <v>360.0</v>
      </c>
      <c r="E42" s="9">
        <v>360.0</v>
      </c>
      <c r="F42" s="9">
        <v>70.0</v>
      </c>
      <c r="G42" s="9">
        <v>360.0</v>
      </c>
      <c r="H42" s="9">
        <v>360.0</v>
      </c>
      <c r="I42" s="9">
        <v>360.0</v>
      </c>
      <c r="J42" s="9">
        <v>360.0</v>
      </c>
      <c r="K42" s="9">
        <v>65.0</v>
      </c>
      <c r="L42" s="16">
        <v>17.0</v>
      </c>
      <c r="M42" s="16">
        <v>50.0</v>
      </c>
      <c r="N42" s="9">
        <v>360.0</v>
      </c>
      <c r="O42" s="9">
        <v>360.0</v>
      </c>
      <c r="P42" s="9">
        <v>360.0</v>
      </c>
      <c r="Q42" s="16">
        <v>17.0</v>
      </c>
      <c r="R42" s="16">
        <v>50.0</v>
      </c>
      <c r="S42" s="9">
        <v>360.0</v>
      </c>
      <c r="T42" s="9">
        <v>360.0</v>
      </c>
      <c r="U42" s="9">
        <v>360.0</v>
      </c>
      <c r="V42" s="10">
        <f t="shared" si="45"/>
        <v>0.2458333333</v>
      </c>
      <c r="W42" s="10">
        <f t="shared" si="46"/>
        <v>4.525</v>
      </c>
      <c r="X42" s="10">
        <f t="shared" si="25"/>
        <v>1</v>
      </c>
      <c r="Y42" s="10">
        <f t="shared" si="26"/>
        <v>6</v>
      </c>
      <c r="Z42" s="10">
        <f t="shared" si="27"/>
        <v>6</v>
      </c>
      <c r="AA42" s="3">
        <f t="shared" si="28"/>
        <v>0.3627777778</v>
      </c>
      <c r="AB42" s="3">
        <f t="shared" si="29"/>
        <v>3.823333333</v>
      </c>
      <c r="AC42" s="3">
        <f t="shared" si="30"/>
        <v>0.2833333333</v>
      </c>
      <c r="AD42" s="3">
        <f t="shared" si="31"/>
        <v>6</v>
      </c>
      <c r="AE42" s="3">
        <f t="shared" si="32"/>
        <v>6</v>
      </c>
      <c r="AF42" s="25">
        <f t="shared" si="33"/>
        <v>6</v>
      </c>
      <c r="AG42" s="25">
        <f t="shared" si="34"/>
        <v>4</v>
      </c>
      <c r="AH42" s="25">
        <f t="shared" si="35"/>
        <v>0</v>
      </c>
      <c r="AI42" s="11">
        <f t="shared" si="36"/>
        <v>10</v>
      </c>
      <c r="AJ42" s="25">
        <f t="shared" si="37"/>
        <v>0.005417956656</v>
      </c>
      <c r="AK42" s="11">
        <f t="shared" si="38"/>
        <v>116</v>
      </c>
      <c r="AL42" s="11">
        <f t="shared" si="39"/>
        <v>39</v>
      </c>
      <c r="AM42" s="12">
        <f t="shared" si="40"/>
        <v>-0.8315218406</v>
      </c>
      <c r="AN42" s="3">
        <f t="shared" si="41"/>
        <v>0.4056788953</v>
      </c>
      <c r="AO42" s="3">
        <f t="shared" si="42"/>
        <v>94</v>
      </c>
      <c r="AP42" s="3">
        <f t="shared" si="43"/>
        <v>0.39</v>
      </c>
      <c r="AQ42" s="3">
        <f t="shared" si="44"/>
        <v>0.39</v>
      </c>
    </row>
    <row r="43">
      <c r="A43" s="8" t="s">
        <v>56</v>
      </c>
      <c r="B43" s="9">
        <v>120.0</v>
      </c>
      <c r="C43" s="9">
        <v>90.0</v>
      </c>
      <c r="D43" s="9">
        <v>240.0</v>
      </c>
      <c r="E43" s="9">
        <v>360.0</v>
      </c>
      <c r="F43" s="9">
        <v>360.0</v>
      </c>
      <c r="G43" s="9">
        <v>360.0</v>
      </c>
      <c r="H43" s="9">
        <v>360.0</v>
      </c>
      <c r="I43" s="9">
        <v>360.0</v>
      </c>
      <c r="J43" s="9">
        <v>360.0</v>
      </c>
      <c r="K43" s="9">
        <v>360.0</v>
      </c>
      <c r="L43" s="9">
        <v>360.0</v>
      </c>
      <c r="M43" s="9">
        <v>360.0</v>
      </c>
      <c r="N43" s="9">
        <v>360.0</v>
      </c>
      <c r="O43" s="9">
        <v>360.0</v>
      </c>
      <c r="P43" s="9">
        <v>360.0</v>
      </c>
      <c r="Q43" s="9">
        <v>360.0</v>
      </c>
      <c r="R43" s="9">
        <v>360.0</v>
      </c>
      <c r="S43" s="9">
        <v>360.0</v>
      </c>
      <c r="T43" s="9">
        <v>360.0</v>
      </c>
      <c r="U43" s="9">
        <v>360.0</v>
      </c>
      <c r="V43" s="10">
        <f t="shared" si="45"/>
        <v>0.175</v>
      </c>
      <c r="W43" s="10">
        <f t="shared" si="46"/>
        <v>4.95</v>
      </c>
      <c r="X43" s="10">
        <f t="shared" si="25"/>
        <v>1.5</v>
      </c>
      <c r="Y43" s="10">
        <f t="shared" si="26"/>
        <v>6</v>
      </c>
      <c r="Z43" s="10">
        <f t="shared" si="27"/>
        <v>6</v>
      </c>
      <c r="AA43" s="3">
        <f t="shared" si="28"/>
        <v>0</v>
      </c>
      <c r="AB43" s="3">
        <f t="shared" si="29"/>
        <v>6</v>
      </c>
      <c r="AC43" s="3">
        <f t="shared" si="30"/>
        <v>6</v>
      </c>
      <c r="AD43" s="3">
        <f t="shared" si="31"/>
        <v>6</v>
      </c>
      <c r="AE43" s="3">
        <f t="shared" si="32"/>
        <v>6</v>
      </c>
      <c r="AF43" s="25">
        <f t="shared" si="33"/>
        <v>10</v>
      </c>
      <c r="AG43" s="25">
        <f t="shared" si="34"/>
        <v>0</v>
      </c>
      <c r="AH43" s="25">
        <f t="shared" si="35"/>
        <v>10</v>
      </c>
      <c r="AI43" s="11">
        <f t="shared" si="36"/>
        <v>0</v>
      </c>
      <c r="AJ43" s="25">
        <f t="shared" si="37"/>
        <v>1</v>
      </c>
      <c r="AK43" s="11">
        <f t="shared" si="38"/>
        <v>90</v>
      </c>
      <c r="AL43" s="11">
        <f t="shared" si="39"/>
        <v>35</v>
      </c>
      <c r="AM43" s="12">
        <f t="shared" si="40"/>
        <v>-1.133893419</v>
      </c>
      <c r="AN43" s="3">
        <f t="shared" si="41"/>
        <v>0.256839258</v>
      </c>
      <c r="AO43" s="3">
        <f t="shared" si="42"/>
        <v>120</v>
      </c>
      <c r="AP43" s="3">
        <f t="shared" si="43"/>
        <v>0.65</v>
      </c>
      <c r="AQ43" s="3">
        <f t="shared" si="44"/>
        <v>0.65</v>
      </c>
    </row>
    <row r="44">
      <c r="A44" s="8" t="s">
        <v>59</v>
      </c>
      <c r="B44" s="20">
        <v>360.0</v>
      </c>
      <c r="C44" s="20">
        <v>360.0</v>
      </c>
      <c r="D44" s="20">
        <v>360.0</v>
      </c>
      <c r="E44" s="20">
        <v>360.0</v>
      </c>
      <c r="F44" s="20">
        <v>360.0</v>
      </c>
      <c r="G44" s="20">
        <v>360.0</v>
      </c>
      <c r="H44" s="20">
        <v>360.0</v>
      </c>
      <c r="I44" s="20">
        <v>360.0</v>
      </c>
      <c r="J44" s="20">
        <v>360.0</v>
      </c>
      <c r="K44" s="20">
        <v>360.0</v>
      </c>
      <c r="L44" s="9">
        <v>360.0</v>
      </c>
      <c r="M44" s="9">
        <v>360.0</v>
      </c>
      <c r="N44" s="9">
        <v>360.0</v>
      </c>
      <c r="O44" s="9">
        <v>360.0</v>
      </c>
      <c r="P44" s="9">
        <v>360.0</v>
      </c>
      <c r="Q44" s="9">
        <v>360.0</v>
      </c>
      <c r="R44" s="9">
        <v>360.0</v>
      </c>
      <c r="S44" s="9">
        <v>360.0</v>
      </c>
      <c r="T44" s="9">
        <v>360.0</v>
      </c>
      <c r="U44" s="9">
        <v>360.0</v>
      </c>
      <c r="V44" s="10">
        <f t="shared" si="45"/>
        <v>0</v>
      </c>
      <c r="W44" s="10">
        <f t="shared" si="46"/>
        <v>6</v>
      </c>
      <c r="X44" s="10">
        <f t="shared" si="25"/>
        <v>6</v>
      </c>
      <c r="Y44" s="10">
        <f t="shared" si="26"/>
        <v>6</v>
      </c>
      <c r="Z44" s="10">
        <f t="shared" si="27"/>
        <v>6</v>
      </c>
      <c r="AA44" s="3">
        <f t="shared" si="28"/>
        <v>0</v>
      </c>
      <c r="AB44" s="3">
        <f t="shared" si="29"/>
        <v>6</v>
      </c>
      <c r="AC44" s="3">
        <f t="shared" si="30"/>
        <v>6</v>
      </c>
      <c r="AD44" s="3">
        <f t="shared" si="31"/>
        <v>6</v>
      </c>
      <c r="AE44" s="3">
        <f t="shared" si="32"/>
        <v>6</v>
      </c>
      <c r="AF44" s="25">
        <f t="shared" si="33"/>
        <v>10</v>
      </c>
      <c r="AG44" s="25">
        <f t="shared" si="34"/>
        <v>0</v>
      </c>
      <c r="AH44" s="25">
        <f t="shared" si="35"/>
        <v>10</v>
      </c>
      <c r="AI44" s="11">
        <f t="shared" si="36"/>
        <v>0</v>
      </c>
      <c r="AJ44" s="25">
        <f t="shared" si="37"/>
        <v>1</v>
      </c>
      <c r="AK44" s="11">
        <f t="shared" si="38"/>
        <v>105</v>
      </c>
      <c r="AL44" s="11">
        <f t="shared" si="39"/>
        <v>50</v>
      </c>
      <c r="AM44" s="12">
        <f t="shared" si="40"/>
        <v>0</v>
      </c>
      <c r="AN44" s="3">
        <f t="shared" si="41"/>
        <v>1</v>
      </c>
      <c r="AO44" s="3">
        <f t="shared" si="42"/>
        <v>105</v>
      </c>
      <c r="AP44" s="3">
        <f t="shared" si="43"/>
        <v>0.5</v>
      </c>
      <c r="AQ44" s="3">
        <f t="shared" si="44"/>
        <v>0.5</v>
      </c>
    </row>
    <row r="45">
      <c r="A45" s="8" t="s">
        <v>60</v>
      </c>
      <c r="B45" s="9">
        <v>110.0</v>
      </c>
      <c r="C45" s="9">
        <v>5.0</v>
      </c>
      <c r="D45" s="9">
        <v>5.0</v>
      </c>
      <c r="E45" s="9">
        <v>300.0</v>
      </c>
      <c r="F45" s="9">
        <v>360.0</v>
      </c>
      <c r="G45" s="9">
        <v>10.0</v>
      </c>
      <c r="H45" s="9">
        <v>300.0</v>
      </c>
      <c r="I45" s="9">
        <v>300.0</v>
      </c>
      <c r="J45" s="9">
        <v>300.0</v>
      </c>
      <c r="K45" s="9">
        <v>360.0</v>
      </c>
      <c r="L45" s="9">
        <v>360.0</v>
      </c>
      <c r="M45" s="9">
        <v>360.0</v>
      </c>
      <c r="N45" s="9">
        <v>360.0</v>
      </c>
      <c r="O45" s="9">
        <v>360.0</v>
      </c>
      <c r="P45" s="9">
        <v>360.0</v>
      </c>
      <c r="Q45" s="9">
        <v>360.0</v>
      </c>
      <c r="R45" s="9">
        <v>360.0</v>
      </c>
      <c r="S45" s="9">
        <v>360.0</v>
      </c>
      <c r="T45" s="9">
        <v>360.0</v>
      </c>
      <c r="U45" s="9">
        <v>360.0</v>
      </c>
      <c r="V45" s="10">
        <f t="shared" si="45"/>
        <v>0.4305555556</v>
      </c>
      <c r="W45" s="10">
        <f t="shared" si="46"/>
        <v>3.416666667</v>
      </c>
      <c r="X45" s="10">
        <f t="shared" si="25"/>
        <v>0.08333333333</v>
      </c>
      <c r="Y45" s="10">
        <f t="shared" si="26"/>
        <v>6</v>
      </c>
      <c r="Z45" s="10">
        <f t="shared" si="27"/>
        <v>5</v>
      </c>
      <c r="AA45" s="3">
        <f t="shared" si="28"/>
        <v>0</v>
      </c>
      <c r="AB45" s="3">
        <f t="shared" si="29"/>
        <v>6</v>
      </c>
      <c r="AC45" s="3">
        <f t="shared" si="30"/>
        <v>6</v>
      </c>
      <c r="AD45" s="3">
        <f t="shared" si="31"/>
        <v>6</v>
      </c>
      <c r="AE45" s="3">
        <f t="shared" si="32"/>
        <v>6</v>
      </c>
      <c r="AF45" s="25">
        <f t="shared" si="33"/>
        <v>10</v>
      </c>
      <c r="AG45" s="25">
        <f t="shared" si="34"/>
        <v>0</v>
      </c>
      <c r="AH45" s="25">
        <f t="shared" si="35"/>
        <v>10</v>
      </c>
      <c r="AI45" s="11">
        <f t="shared" si="36"/>
        <v>0</v>
      </c>
      <c r="AJ45" s="25">
        <f t="shared" si="37"/>
        <v>1</v>
      </c>
      <c r="AK45" s="11">
        <f t="shared" si="38"/>
        <v>65</v>
      </c>
      <c r="AL45" s="11">
        <f t="shared" si="39"/>
        <v>10</v>
      </c>
      <c r="AM45" s="12">
        <f t="shared" si="40"/>
        <v>-3.023715784</v>
      </c>
      <c r="AN45" s="3">
        <f t="shared" si="41"/>
        <v>0.002496908915</v>
      </c>
      <c r="AO45" s="3">
        <f t="shared" si="42"/>
        <v>145</v>
      </c>
      <c r="AP45" s="3">
        <f t="shared" si="43"/>
        <v>0.9</v>
      </c>
      <c r="AQ45" s="3">
        <f t="shared" si="44"/>
        <v>0.9</v>
      </c>
    </row>
    <row r="46">
      <c r="A46" s="8" t="s">
        <v>57</v>
      </c>
      <c r="B46" s="9">
        <v>360.0</v>
      </c>
      <c r="C46" s="9">
        <v>360.0</v>
      </c>
      <c r="D46" s="9">
        <v>360.0</v>
      </c>
      <c r="E46" s="9">
        <v>360.0</v>
      </c>
      <c r="F46" s="9">
        <v>360.0</v>
      </c>
      <c r="G46" s="9">
        <v>360.0</v>
      </c>
      <c r="H46" s="9">
        <v>360.0</v>
      </c>
      <c r="I46" s="9">
        <v>360.0</v>
      </c>
      <c r="J46" s="9">
        <v>360.0</v>
      </c>
      <c r="K46" s="9">
        <v>360.0</v>
      </c>
      <c r="L46" s="9">
        <v>3.0</v>
      </c>
      <c r="M46" s="9">
        <v>180.0</v>
      </c>
      <c r="N46" s="9">
        <v>360.0</v>
      </c>
      <c r="O46" s="9">
        <v>360.0</v>
      </c>
      <c r="P46" s="9">
        <v>360.0</v>
      </c>
      <c r="Q46" s="9">
        <v>360.0</v>
      </c>
      <c r="R46" s="9">
        <v>360.0</v>
      </c>
      <c r="S46" s="9">
        <v>360.0</v>
      </c>
      <c r="T46" s="9">
        <v>360.0</v>
      </c>
      <c r="U46" s="9">
        <v>360.0</v>
      </c>
      <c r="V46" s="10">
        <f t="shared" si="45"/>
        <v>0</v>
      </c>
      <c r="W46" s="10">
        <f t="shared" si="46"/>
        <v>6</v>
      </c>
      <c r="X46" s="10">
        <f t="shared" si="25"/>
        <v>6</v>
      </c>
      <c r="Y46" s="10">
        <f t="shared" si="26"/>
        <v>6</v>
      </c>
      <c r="Z46" s="10">
        <f t="shared" si="27"/>
        <v>6</v>
      </c>
      <c r="AA46" s="3">
        <f t="shared" si="28"/>
        <v>0.1491666667</v>
      </c>
      <c r="AB46" s="3">
        <f t="shared" si="29"/>
        <v>5.105</v>
      </c>
      <c r="AC46" s="3">
        <f t="shared" si="30"/>
        <v>0.05</v>
      </c>
      <c r="AD46" s="3">
        <f t="shared" si="31"/>
        <v>6</v>
      </c>
      <c r="AE46" s="3">
        <f t="shared" si="32"/>
        <v>6</v>
      </c>
      <c r="AF46" s="25">
        <f t="shared" si="33"/>
        <v>8</v>
      </c>
      <c r="AG46" s="25">
        <f t="shared" si="34"/>
        <v>2</v>
      </c>
      <c r="AH46" s="25">
        <f t="shared" si="35"/>
        <v>8</v>
      </c>
      <c r="AI46" s="11">
        <f t="shared" si="36"/>
        <v>2</v>
      </c>
      <c r="AJ46" s="25">
        <f t="shared" si="37"/>
        <v>0.4179566563</v>
      </c>
      <c r="AK46" s="11">
        <f t="shared" si="38"/>
        <v>115</v>
      </c>
      <c r="AL46" s="11">
        <f t="shared" si="39"/>
        <v>40</v>
      </c>
      <c r="AM46" s="12">
        <f t="shared" si="40"/>
        <v>-0.755928946</v>
      </c>
      <c r="AN46" s="3">
        <f t="shared" si="41"/>
        <v>0.449691798</v>
      </c>
      <c r="AO46" s="3">
        <f t="shared" si="42"/>
        <v>95</v>
      </c>
      <c r="AP46" s="3">
        <f t="shared" si="43"/>
        <v>0.4</v>
      </c>
      <c r="AQ46" s="3">
        <f t="shared" si="44"/>
        <v>0.4</v>
      </c>
    </row>
    <row r="47">
      <c r="A47" s="8" t="s">
        <v>58</v>
      </c>
      <c r="B47" s="9">
        <v>360.0</v>
      </c>
      <c r="C47" s="9">
        <v>360.0</v>
      </c>
      <c r="D47" s="9">
        <v>360.0</v>
      </c>
      <c r="E47" s="9">
        <v>360.0</v>
      </c>
      <c r="F47" s="9">
        <v>360.0</v>
      </c>
      <c r="G47" s="9">
        <v>360.0</v>
      </c>
      <c r="H47" s="9">
        <v>360.0</v>
      </c>
      <c r="I47" s="9">
        <v>360.0</v>
      </c>
      <c r="J47" s="9">
        <v>360.0</v>
      </c>
      <c r="K47" s="9">
        <v>360.0</v>
      </c>
      <c r="L47" s="9">
        <v>360.0</v>
      </c>
      <c r="M47" s="9">
        <v>360.0</v>
      </c>
      <c r="N47" s="9">
        <v>360.0</v>
      </c>
      <c r="O47" s="9">
        <v>360.0</v>
      </c>
      <c r="P47" s="9">
        <v>360.0</v>
      </c>
      <c r="Q47" s="9">
        <v>360.0</v>
      </c>
      <c r="R47" s="9">
        <v>360.0</v>
      </c>
      <c r="S47" s="9">
        <v>360.0</v>
      </c>
      <c r="T47" s="9">
        <v>360.0</v>
      </c>
      <c r="U47" s="9">
        <v>360.0</v>
      </c>
      <c r="V47" s="10">
        <f t="shared" si="45"/>
        <v>0</v>
      </c>
      <c r="W47" s="10">
        <f t="shared" si="46"/>
        <v>6</v>
      </c>
      <c r="X47" s="10">
        <f t="shared" si="25"/>
        <v>6</v>
      </c>
      <c r="Y47" s="10">
        <f t="shared" si="26"/>
        <v>6</v>
      </c>
      <c r="Z47" s="10">
        <f t="shared" si="27"/>
        <v>6</v>
      </c>
      <c r="AA47" s="3">
        <f t="shared" si="28"/>
        <v>0</v>
      </c>
      <c r="AB47" s="3">
        <f t="shared" si="29"/>
        <v>6</v>
      </c>
      <c r="AC47" s="3">
        <f t="shared" si="30"/>
        <v>6</v>
      </c>
      <c r="AD47" s="3">
        <f t="shared" si="31"/>
        <v>6</v>
      </c>
      <c r="AE47" s="3">
        <f t="shared" si="32"/>
        <v>6</v>
      </c>
      <c r="AF47" s="25">
        <f t="shared" si="33"/>
        <v>10</v>
      </c>
      <c r="AG47" s="25">
        <f t="shared" si="34"/>
        <v>0</v>
      </c>
      <c r="AH47" s="25">
        <f t="shared" si="35"/>
        <v>10</v>
      </c>
      <c r="AI47" s="11">
        <f t="shared" si="36"/>
        <v>0</v>
      </c>
      <c r="AJ47" s="25">
        <f t="shared" si="37"/>
        <v>1</v>
      </c>
      <c r="AK47" s="11">
        <f t="shared" si="38"/>
        <v>105</v>
      </c>
      <c r="AL47" s="11">
        <f t="shared" si="39"/>
        <v>50</v>
      </c>
      <c r="AM47" s="12">
        <f t="shared" si="40"/>
        <v>0</v>
      </c>
      <c r="AN47" s="3">
        <f t="shared" si="41"/>
        <v>1</v>
      </c>
      <c r="AO47" s="3">
        <f t="shared" si="42"/>
        <v>105</v>
      </c>
      <c r="AP47" s="3">
        <f t="shared" si="43"/>
        <v>0.5</v>
      </c>
      <c r="AQ47" s="3">
        <f t="shared" si="44"/>
        <v>0.5</v>
      </c>
    </row>
    <row r="48">
      <c r="A48" s="8" t="s">
        <v>61</v>
      </c>
      <c r="B48" s="9">
        <v>14.0</v>
      </c>
      <c r="C48" s="9">
        <v>21.0</v>
      </c>
      <c r="D48" s="9">
        <v>90.0</v>
      </c>
      <c r="E48" s="9">
        <v>360.0</v>
      </c>
      <c r="F48" s="9">
        <v>360.0</v>
      </c>
      <c r="G48" s="9">
        <v>360.0</v>
      </c>
      <c r="H48" s="9">
        <v>360.0</v>
      </c>
      <c r="I48" s="9">
        <v>360.0</v>
      </c>
      <c r="J48" s="9">
        <v>360.0</v>
      </c>
      <c r="K48" s="9">
        <v>360.0</v>
      </c>
      <c r="L48" s="9">
        <v>1.0</v>
      </c>
      <c r="M48" s="9">
        <v>4.0</v>
      </c>
      <c r="N48" s="9">
        <v>20.0</v>
      </c>
      <c r="O48" s="9">
        <v>3.0</v>
      </c>
      <c r="P48" s="9">
        <v>360.0</v>
      </c>
      <c r="Q48" s="9">
        <v>360.0</v>
      </c>
      <c r="R48" s="9">
        <v>360.0</v>
      </c>
      <c r="S48" s="9">
        <v>360.0</v>
      </c>
      <c r="T48" s="9">
        <v>360.0</v>
      </c>
      <c r="U48" s="9">
        <v>360.0</v>
      </c>
      <c r="V48" s="10">
        <f t="shared" si="45"/>
        <v>0.2652777778</v>
      </c>
      <c r="W48" s="10">
        <f t="shared" si="46"/>
        <v>4.408333333</v>
      </c>
      <c r="X48" s="10">
        <f t="shared" si="25"/>
        <v>0.2333333333</v>
      </c>
      <c r="Y48" s="10">
        <f t="shared" si="26"/>
        <v>6</v>
      </c>
      <c r="Z48" s="10">
        <f t="shared" si="27"/>
        <v>6</v>
      </c>
      <c r="AA48" s="3">
        <f t="shared" si="28"/>
        <v>0.3922222222</v>
      </c>
      <c r="AB48" s="3">
        <f t="shared" si="29"/>
        <v>3.646666667</v>
      </c>
      <c r="AC48" s="3">
        <f t="shared" si="30"/>
        <v>0.01666666667</v>
      </c>
      <c r="AD48" s="3">
        <f t="shared" si="31"/>
        <v>6</v>
      </c>
      <c r="AE48" s="3">
        <f t="shared" si="32"/>
        <v>6</v>
      </c>
      <c r="AF48" s="25">
        <f t="shared" si="33"/>
        <v>6</v>
      </c>
      <c r="AG48" s="25">
        <f t="shared" si="34"/>
        <v>4</v>
      </c>
      <c r="AH48" s="25">
        <f t="shared" si="35"/>
        <v>0</v>
      </c>
      <c r="AI48" s="11">
        <f t="shared" si="36"/>
        <v>10</v>
      </c>
      <c r="AJ48" s="25">
        <f t="shared" si="37"/>
        <v>0.005417956656</v>
      </c>
      <c r="AK48" s="11">
        <f t="shared" si="38"/>
        <v>115</v>
      </c>
      <c r="AL48" s="11">
        <f t="shared" si="39"/>
        <v>40</v>
      </c>
      <c r="AM48" s="12">
        <f t="shared" si="40"/>
        <v>-0.755928946</v>
      </c>
      <c r="AN48" s="3">
        <f t="shared" si="41"/>
        <v>0.449691798</v>
      </c>
      <c r="AO48" s="3">
        <f t="shared" si="42"/>
        <v>95</v>
      </c>
      <c r="AP48" s="3">
        <f t="shared" si="43"/>
        <v>0.4</v>
      </c>
      <c r="AQ48" s="3">
        <f t="shared" si="44"/>
        <v>0.4</v>
      </c>
    </row>
    <row r="49">
      <c r="A49" s="8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9"/>
      <c r="M49" s="9"/>
      <c r="N49" s="9"/>
      <c r="O49" s="9"/>
      <c r="P49" s="9"/>
      <c r="Q49" s="9"/>
      <c r="R49" s="9"/>
      <c r="S49" s="9"/>
      <c r="T49" s="9"/>
      <c r="U49" s="9"/>
      <c r="V49" s="10"/>
      <c r="W49" s="10"/>
      <c r="X49" s="10"/>
      <c r="Y49" s="10"/>
      <c r="Z49" s="10"/>
      <c r="AA49" s="3"/>
      <c r="AB49" s="3"/>
      <c r="AC49" s="3"/>
      <c r="AD49" s="3"/>
      <c r="AE49" s="3"/>
      <c r="AF49" s="11"/>
      <c r="AG49" s="11"/>
      <c r="AH49" s="11"/>
      <c r="AI49" s="11"/>
      <c r="AJ49" s="11"/>
      <c r="AK49" s="11"/>
      <c r="AL49" s="11"/>
      <c r="AM49" s="12"/>
      <c r="AN49" s="3"/>
      <c r="AO49" s="3"/>
      <c r="AP49" s="3"/>
      <c r="AQ49" s="3"/>
    </row>
  </sheetData>
  <mergeCells count="15">
    <mergeCell ref="B1:K1"/>
    <mergeCell ref="B27:K27"/>
    <mergeCell ref="L27:U27"/>
    <mergeCell ref="V27:Z27"/>
    <mergeCell ref="AA27:AE27"/>
    <mergeCell ref="AF27:AJ27"/>
    <mergeCell ref="AL27:AQ27"/>
    <mergeCell ref="AS28:AV28"/>
    <mergeCell ref="L1:U1"/>
    <mergeCell ref="V1:Z1"/>
    <mergeCell ref="AA1:AE1"/>
    <mergeCell ref="AF1:AJ1"/>
    <mergeCell ref="AL1:AQ1"/>
    <mergeCell ref="AS3:AV3"/>
    <mergeCell ref="AS12:AV1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24.88"/>
    <col customWidth="1" min="27" max="27" width="11.38"/>
    <col customWidth="1" min="30" max="30" width="16.38"/>
    <col customWidth="1" min="33" max="33" width="16.63"/>
  </cols>
  <sheetData>
    <row r="1" ht="15.0" customHeight="1">
      <c r="A1" s="1" t="s">
        <v>69</v>
      </c>
      <c r="B1" s="1"/>
      <c r="AD1" s="41" t="s">
        <v>70</v>
      </c>
      <c r="AH1" s="3"/>
      <c r="AI1" s="3"/>
    </row>
    <row r="2" ht="15.0" customHeight="1">
      <c r="A2" s="1" t="s">
        <v>71</v>
      </c>
      <c r="B2" s="1" t="s">
        <v>72</v>
      </c>
      <c r="G2" s="1" t="s">
        <v>73</v>
      </c>
      <c r="L2" s="1" t="s">
        <v>74</v>
      </c>
      <c r="Q2" s="1" t="s">
        <v>75</v>
      </c>
      <c r="V2" s="1" t="s">
        <v>72</v>
      </c>
      <c r="W2" s="1"/>
      <c r="X2" s="2" t="s">
        <v>73</v>
      </c>
      <c r="Y2" s="2"/>
      <c r="Z2" s="2" t="s">
        <v>74</v>
      </c>
      <c r="AA2" s="2"/>
      <c r="AB2" s="2" t="s">
        <v>76</v>
      </c>
      <c r="AC2" s="2"/>
      <c r="AH2" s="3"/>
      <c r="AI2" s="3"/>
    </row>
    <row r="3" ht="39.0" customHeight="1">
      <c r="A3" s="4" t="s">
        <v>5</v>
      </c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6</v>
      </c>
      <c r="M3" s="4" t="s">
        <v>7</v>
      </c>
      <c r="N3" s="4" t="s">
        <v>8</v>
      </c>
      <c r="O3" s="4" t="s">
        <v>9</v>
      </c>
      <c r="P3" s="4" t="s">
        <v>10</v>
      </c>
      <c r="Q3" s="4" t="s">
        <v>6</v>
      </c>
      <c r="R3" s="4" t="s">
        <v>7</v>
      </c>
      <c r="S3" s="4" t="s">
        <v>8</v>
      </c>
      <c r="T3" s="4" t="s">
        <v>9</v>
      </c>
      <c r="U3" s="4" t="s">
        <v>10</v>
      </c>
      <c r="V3" s="5" t="s">
        <v>77</v>
      </c>
      <c r="W3" s="4" t="s">
        <v>78</v>
      </c>
      <c r="X3" s="5" t="s">
        <v>77</v>
      </c>
      <c r="Y3" s="4" t="s">
        <v>78</v>
      </c>
      <c r="Z3" s="5" t="s">
        <v>77</v>
      </c>
      <c r="AA3" s="4" t="s">
        <v>78</v>
      </c>
      <c r="AB3" s="5" t="s">
        <v>77</v>
      </c>
      <c r="AC3" s="4" t="s">
        <v>78</v>
      </c>
      <c r="AD3" s="42" t="s">
        <v>72</v>
      </c>
      <c r="AE3" s="43" t="s">
        <v>73</v>
      </c>
      <c r="AF3" s="43" t="s">
        <v>79</v>
      </c>
      <c r="AG3" s="43" t="s">
        <v>80</v>
      </c>
      <c r="AH3" s="7"/>
      <c r="AI3" s="7"/>
    </row>
    <row r="4" ht="15.0" customHeight="1">
      <c r="A4" s="44" t="s">
        <v>32</v>
      </c>
      <c r="B4" s="45">
        <v>31.2</v>
      </c>
      <c r="C4" s="45">
        <v>30.3</v>
      </c>
      <c r="D4" s="45">
        <v>31.6</v>
      </c>
      <c r="E4" s="45">
        <v>30.7</v>
      </c>
      <c r="F4" s="45">
        <v>30.6</v>
      </c>
      <c r="G4" s="45">
        <v>26.9</v>
      </c>
      <c r="H4" s="45">
        <v>23.5</v>
      </c>
      <c r="I4" s="45">
        <v>19.0</v>
      </c>
      <c r="J4" s="45">
        <v>22.9</v>
      </c>
      <c r="K4" s="45">
        <v>24.5</v>
      </c>
      <c r="L4" s="45">
        <v>6.5</v>
      </c>
      <c r="M4" s="45">
        <v>6.7</v>
      </c>
      <c r="N4" s="45">
        <v>6.8</v>
      </c>
      <c r="O4" s="45">
        <v>6.5</v>
      </c>
      <c r="P4" s="45">
        <v>6.7</v>
      </c>
      <c r="Q4" s="45">
        <v>18.07</v>
      </c>
      <c r="R4" s="45">
        <v>19.9</v>
      </c>
      <c r="S4" s="45">
        <v>26.7</v>
      </c>
      <c r="T4" s="45">
        <v>17.9</v>
      </c>
      <c r="U4" s="45">
        <v>18.9</v>
      </c>
      <c r="V4" s="10">
        <f t="shared" ref="V4:V23" si="1">AVERAGE(B4:F4)</f>
        <v>30.88</v>
      </c>
      <c r="W4" s="10">
        <f t="shared" ref="W4:W23" si="2">VARP(B4:F4)</f>
        <v>0.2136</v>
      </c>
      <c r="X4" s="10">
        <f t="shared" ref="X4:X23" si="3">AVERAGE(G4:K4)</f>
        <v>23.36</v>
      </c>
      <c r="Y4" s="10">
        <f t="shared" ref="Y4:Y23" si="4">VARP(G4:K4)</f>
        <v>6.6144</v>
      </c>
      <c r="Z4" s="10">
        <f t="shared" ref="Z4:Z23" si="5">AVERAGE(L4:P4)</f>
        <v>6.64</v>
      </c>
      <c r="AA4" s="10">
        <f t="shared" ref="AA4:AA23" si="6">VARP(L4:P4)</f>
        <v>0.0144</v>
      </c>
      <c r="AB4" s="10">
        <f t="shared" ref="AB4:AB23" si="7">AVERAGE(Q4:U4)</f>
        <v>20.294</v>
      </c>
      <c r="AC4" s="10">
        <f t="shared" ref="AC4:AC23" si="8">VARP(Q4:U4)</f>
        <v>10.762544</v>
      </c>
      <c r="AD4" s="3">
        <f t="shared" ref="AD4:AD8" si="9">V34/V4</f>
        <v>7.739637306</v>
      </c>
      <c r="AE4" s="3">
        <f t="shared" ref="AE4:AE23" si="10">X34/X4</f>
        <v>2.130907534</v>
      </c>
      <c r="AF4" s="3">
        <f t="shared" ref="AF4:AF23" si="11">Z4/Z34</f>
        <v>0.221869518</v>
      </c>
      <c r="AG4" s="46">
        <f t="shared" ref="AG4:AG23" si="12">AB34/AB4</f>
        <v>6.100522322</v>
      </c>
      <c r="AH4" s="46"/>
      <c r="AI4" s="46"/>
    </row>
    <row r="5" ht="15.0" customHeight="1">
      <c r="A5" s="44" t="s">
        <v>34</v>
      </c>
      <c r="B5" s="45">
        <v>8.8</v>
      </c>
      <c r="C5" s="45">
        <v>8.6</v>
      </c>
      <c r="D5" s="45">
        <v>8.1</v>
      </c>
      <c r="E5" s="45">
        <v>6.7</v>
      </c>
      <c r="F5" s="45">
        <v>6.1</v>
      </c>
      <c r="G5" s="8">
        <v>31.84</v>
      </c>
      <c r="H5" s="8">
        <v>23.61</v>
      </c>
      <c r="I5" s="8">
        <v>36.66</v>
      </c>
      <c r="J5" s="8">
        <v>33.0</v>
      </c>
      <c r="K5" s="8">
        <v>35.0</v>
      </c>
      <c r="L5" s="45">
        <v>8.8</v>
      </c>
      <c r="M5" s="45">
        <v>8.62</v>
      </c>
      <c r="N5" s="45">
        <v>8.16</v>
      </c>
      <c r="O5" s="45">
        <v>6.77</v>
      </c>
      <c r="P5" s="45">
        <v>6.13</v>
      </c>
      <c r="Q5" s="45">
        <v>9.86</v>
      </c>
      <c r="R5" s="45">
        <v>8.37</v>
      </c>
      <c r="S5" s="45">
        <v>8.0</v>
      </c>
      <c r="T5" s="45">
        <v>9.0</v>
      </c>
      <c r="U5" s="45">
        <v>9.0</v>
      </c>
      <c r="V5" s="10">
        <f t="shared" si="1"/>
        <v>7.66</v>
      </c>
      <c r="W5" s="10">
        <f t="shared" si="2"/>
        <v>1.1464</v>
      </c>
      <c r="X5" s="10">
        <f t="shared" si="3"/>
        <v>32.022</v>
      </c>
      <c r="Y5" s="10">
        <f t="shared" si="4"/>
        <v>20.426176</v>
      </c>
      <c r="Z5" s="10">
        <f t="shared" si="5"/>
        <v>7.696</v>
      </c>
      <c r="AA5" s="10">
        <f t="shared" si="6"/>
        <v>1.119544</v>
      </c>
      <c r="AB5" s="10">
        <f t="shared" si="7"/>
        <v>8.846</v>
      </c>
      <c r="AC5" s="10">
        <f t="shared" si="8"/>
        <v>0.403584</v>
      </c>
      <c r="AD5" s="3">
        <f t="shared" si="9"/>
        <v>31.61879896</v>
      </c>
      <c r="AE5" s="3">
        <f t="shared" si="10"/>
        <v>1.790019362</v>
      </c>
      <c r="AF5" s="3">
        <f t="shared" si="11"/>
        <v>0.7398577197</v>
      </c>
      <c r="AG5" s="46">
        <f t="shared" si="12"/>
        <v>24.02441782</v>
      </c>
      <c r="AH5" s="46"/>
      <c r="AI5" s="46"/>
    </row>
    <row r="6" ht="15.0" customHeight="1">
      <c r="A6" s="44" t="s">
        <v>38</v>
      </c>
      <c r="B6" s="45">
        <v>12.0</v>
      </c>
      <c r="C6" s="45">
        <v>13.0</v>
      </c>
      <c r="D6" s="45">
        <v>18.0</v>
      </c>
      <c r="E6" s="45">
        <v>11.0</v>
      </c>
      <c r="F6" s="45">
        <v>10.79</v>
      </c>
      <c r="G6" s="8">
        <v>28.6</v>
      </c>
      <c r="H6" s="8">
        <v>25.3</v>
      </c>
      <c r="I6" s="8">
        <v>33.2</v>
      </c>
      <c r="J6" s="8">
        <v>35.3</v>
      </c>
      <c r="K6" s="8">
        <v>33.7</v>
      </c>
      <c r="L6" s="45">
        <v>4.2</v>
      </c>
      <c r="M6" s="45">
        <v>4.15</v>
      </c>
      <c r="N6" s="45">
        <v>4.5</v>
      </c>
      <c r="O6" s="45">
        <v>4.6</v>
      </c>
      <c r="P6" s="45">
        <v>4.7</v>
      </c>
      <c r="Q6" s="45">
        <v>46.0</v>
      </c>
      <c r="R6" s="45">
        <v>65.0</v>
      </c>
      <c r="S6" s="45">
        <v>77.0</v>
      </c>
      <c r="T6" s="45">
        <v>49.0</v>
      </c>
      <c r="U6" s="45">
        <v>65.0</v>
      </c>
      <c r="V6" s="10">
        <f t="shared" si="1"/>
        <v>12.958</v>
      </c>
      <c r="W6" s="10">
        <f t="shared" si="2"/>
        <v>6.975056</v>
      </c>
      <c r="X6" s="10">
        <f t="shared" si="3"/>
        <v>31.22</v>
      </c>
      <c r="Y6" s="10">
        <f t="shared" si="4"/>
        <v>13.7256</v>
      </c>
      <c r="Z6" s="10">
        <f t="shared" si="5"/>
        <v>4.43</v>
      </c>
      <c r="AA6" s="10">
        <f t="shared" si="6"/>
        <v>0.0476</v>
      </c>
      <c r="AB6" s="10">
        <f t="shared" si="7"/>
        <v>60.4</v>
      </c>
      <c r="AC6" s="10">
        <f t="shared" si="8"/>
        <v>131.04</v>
      </c>
      <c r="AD6" s="3">
        <f t="shared" si="9"/>
        <v>5.679888872</v>
      </c>
      <c r="AE6" s="3">
        <f t="shared" si="10"/>
        <v>1.565663037</v>
      </c>
      <c r="AF6" s="3">
        <f t="shared" si="11"/>
        <v>0.4868131868</v>
      </c>
      <c r="AG6" s="46">
        <f t="shared" si="12"/>
        <v>1.88410596</v>
      </c>
      <c r="AH6" s="3"/>
      <c r="AI6" s="3"/>
    </row>
    <row r="7" ht="15.0" customHeight="1">
      <c r="A7" s="44" t="s">
        <v>40</v>
      </c>
      <c r="B7" s="10">
        <v>53.66</v>
      </c>
      <c r="C7" s="10">
        <v>67.32</v>
      </c>
      <c r="D7" s="10">
        <v>89.25</v>
      </c>
      <c r="E7" s="10">
        <v>70.62</v>
      </c>
      <c r="F7" s="10">
        <v>74.0</v>
      </c>
      <c r="G7" s="8">
        <v>25.0</v>
      </c>
      <c r="H7" s="8">
        <v>26.0</v>
      </c>
      <c r="I7" s="8">
        <v>33.0</v>
      </c>
      <c r="J7" s="8">
        <v>37.0</v>
      </c>
      <c r="K7" s="8">
        <v>34.0</v>
      </c>
      <c r="L7" s="45">
        <v>15.0</v>
      </c>
      <c r="M7" s="45">
        <v>14.0</v>
      </c>
      <c r="N7" s="45">
        <v>15.0</v>
      </c>
      <c r="O7" s="45">
        <v>16.0</v>
      </c>
      <c r="P7" s="45">
        <v>14.0</v>
      </c>
      <c r="Q7" s="10">
        <v>63.62</v>
      </c>
      <c r="R7" s="10">
        <v>83.07</v>
      </c>
      <c r="S7" s="10">
        <v>62.0</v>
      </c>
      <c r="T7" s="10">
        <v>62.0</v>
      </c>
      <c r="U7" s="10">
        <v>60.0</v>
      </c>
      <c r="V7" s="10">
        <f t="shared" si="1"/>
        <v>70.97</v>
      </c>
      <c r="W7" s="10">
        <f t="shared" si="2"/>
        <v>131.28408</v>
      </c>
      <c r="X7" s="10">
        <f t="shared" si="3"/>
        <v>31</v>
      </c>
      <c r="Y7" s="10">
        <f t="shared" si="4"/>
        <v>22</v>
      </c>
      <c r="Z7" s="10">
        <f t="shared" si="5"/>
        <v>14.8</v>
      </c>
      <c r="AA7" s="10">
        <f t="shared" si="6"/>
        <v>0.56</v>
      </c>
      <c r="AB7" s="10">
        <f t="shared" si="7"/>
        <v>66.138</v>
      </c>
      <c r="AC7" s="10">
        <f t="shared" si="8"/>
        <v>72.990816</v>
      </c>
      <c r="AD7" s="3">
        <f t="shared" si="9"/>
        <v>2.40946879</v>
      </c>
      <c r="AE7" s="3">
        <f t="shared" si="10"/>
        <v>1.678451613</v>
      </c>
      <c r="AF7" s="3">
        <f t="shared" si="11"/>
        <v>0.2635703092</v>
      </c>
      <c r="AG7" s="46">
        <f t="shared" si="12"/>
        <v>2.032114669</v>
      </c>
      <c r="AH7" s="3"/>
      <c r="AI7" s="3"/>
    </row>
    <row r="8" ht="15.0" customHeight="1">
      <c r="A8" s="44" t="s">
        <v>81</v>
      </c>
      <c r="B8" s="10">
        <v>10.7</v>
      </c>
      <c r="C8" s="10">
        <v>4.8</v>
      </c>
      <c r="D8" s="10">
        <v>3.4</v>
      </c>
      <c r="E8" s="10">
        <v>4.0</v>
      </c>
      <c r="F8" s="10">
        <v>5.0</v>
      </c>
      <c r="G8" s="8">
        <v>22.2</v>
      </c>
      <c r="H8" s="8">
        <v>42.4</v>
      </c>
      <c r="I8" s="8">
        <v>30.3</v>
      </c>
      <c r="J8" s="8">
        <v>31.2</v>
      </c>
      <c r="K8" s="8">
        <v>35.7</v>
      </c>
      <c r="L8" s="45">
        <v>8.35</v>
      </c>
      <c r="M8" s="45">
        <v>2.3</v>
      </c>
      <c r="N8" s="45">
        <v>6.2</v>
      </c>
      <c r="O8" s="45">
        <v>8.0</v>
      </c>
      <c r="P8" s="45">
        <v>6.5</v>
      </c>
      <c r="Q8" s="10">
        <v>43.6</v>
      </c>
      <c r="R8" s="10">
        <v>58.9</v>
      </c>
      <c r="S8" s="10">
        <v>72.5</v>
      </c>
      <c r="T8" s="10">
        <v>34.8</v>
      </c>
      <c r="U8" s="10">
        <v>40.3</v>
      </c>
      <c r="V8" s="10">
        <f t="shared" si="1"/>
        <v>5.58</v>
      </c>
      <c r="W8" s="10">
        <f t="shared" si="2"/>
        <v>6.8816</v>
      </c>
      <c r="X8" s="10">
        <f t="shared" si="3"/>
        <v>32.36</v>
      </c>
      <c r="Y8" s="10">
        <f t="shared" si="4"/>
        <v>44.1544</v>
      </c>
      <c r="Z8" s="10">
        <f t="shared" si="5"/>
        <v>6.27</v>
      </c>
      <c r="AA8" s="10">
        <f t="shared" si="6"/>
        <v>4.6276</v>
      </c>
      <c r="AB8" s="10">
        <f t="shared" si="7"/>
        <v>50.02</v>
      </c>
      <c r="AC8" s="10">
        <f t="shared" si="8"/>
        <v>190.3096</v>
      </c>
      <c r="AD8" s="3">
        <f t="shared" si="9"/>
        <v>11.53405018</v>
      </c>
      <c r="AE8" s="3">
        <f t="shared" si="10"/>
        <v>1.599258344</v>
      </c>
      <c r="AF8" s="3">
        <f t="shared" si="11"/>
        <v>0.8368368368</v>
      </c>
      <c r="AG8" s="46">
        <f t="shared" si="12"/>
        <v>2.818872451</v>
      </c>
      <c r="AH8" s="3"/>
      <c r="AI8" s="3"/>
    </row>
    <row r="9" ht="15.0" customHeight="1">
      <c r="A9" s="44" t="s">
        <v>42</v>
      </c>
      <c r="B9" s="45">
        <v>0.18</v>
      </c>
      <c r="C9" s="45">
        <v>0.17</v>
      </c>
      <c r="D9" s="45">
        <v>0.18</v>
      </c>
      <c r="E9" s="45">
        <v>0.18</v>
      </c>
      <c r="F9" s="45">
        <v>0.17</v>
      </c>
      <c r="G9" s="8">
        <v>0.2</v>
      </c>
      <c r="H9" s="8">
        <v>0.1</v>
      </c>
      <c r="I9" s="8">
        <v>2.0</v>
      </c>
      <c r="J9" s="8">
        <v>2.45</v>
      </c>
      <c r="K9" s="8">
        <v>3.0</v>
      </c>
      <c r="L9" s="45">
        <v>0.18</v>
      </c>
      <c r="M9" s="45">
        <v>0.17</v>
      </c>
      <c r="N9" s="45">
        <v>0.17</v>
      </c>
      <c r="O9" s="45">
        <v>0.18</v>
      </c>
      <c r="P9" s="45">
        <v>0.18</v>
      </c>
      <c r="Q9" s="45">
        <v>0.42</v>
      </c>
      <c r="R9" s="45">
        <v>0.5</v>
      </c>
      <c r="S9" s="45">
        <v>0.35</v>
      </c>
      <c r="T9" s="45">
        <v>0.5</v>
      </c>
      <c r="U9" s="45">
        <v>0.4</v>
      </c>
      <c r="V9" s="10">
        <f t="shared" si="1"/>
        <v>0.176</v>
      </c>
      <c r="W9" s="10">
        <f t="shared" si="2"/>
        <v>0.000024</v>
      </c>
      <c r="X9" s="10">
        <f t="shared" si="3"/>
        <v>1.55</v>
      </c>
      <c r="Y9" s="10">
        <f t="shared" si="4"/>
        <v>1.408</v>
      </c>
      <c r="Z9" s="10">
        <f t="shared" si="5"/>
        <v>0.176</v>
      </c>
      <c r="AA9" s="10">
        <f t="shared" si="6"/>
        <v>0.000024</v>
      </c>
      <c r="AB9" s="10">
        <f t="shared" si="7"/>
        <v>0.434</v>
      </c>
      <c r="AC9" s="10">
        <f t="shared" si="8"/>
        <v>0.003424</v>
      </c>
      <c r="AD9" s="8">
        <v>0.0</v>
      </c>
      <c r="AE9" s="3">
        <f t="shared" si="10"/>
        <v>6.459354839</v>
      </c>
      <c r="AF9" s="3">
        <f t="shared" si="11"/>
        <v>1</v>
      </c>
      <c r="AG9" s="46">
        <f t="shared" si="12"/>
        <v>46.21198157</v>
      </c>
      <c r="AH9" s="3"/>
      <c r="AI9" s="3"/>
    </row>
    <row r="10" ht="15.0" customHeight="1">
      <c r="A10" s="44" t="s">
        <v>44</v>
      </c>
      <c r="B10" s="45">
        <v>61.7</v>
      </c>
      <c r="C10" s="45">
        <v>39.8</v>
      </c>
      <c r="D10" s="45">
        <v>39.9</v>
      </c>
      <c r="E10" s="45">
        <v>59.0</v>
      </c>
      <c r="F10" s="45">
        <v>55.0</v>
      </c>
      <c r="G10" s="8">
        <v>21.9</v>
      </c>
      <c r="H10" s="8">
        <v>24.5</v>
      </c>
      <c r="I10" s="8">
        <v>24.02</v>
      </c>
      <c r="J10" s="8">
        <v>25.3</v>
      </c>
      <c r="K10" s="8">
        <v>18.87</v>
      </c>
      <c r="L10" s="45">
        <v>6.9</v>
      </c>
      <c r="M10" s="45">
        <v>6.9</v>
      </c>
      <c r="N10" s="45">
        <v>1.8</v>
      </c>
      <c r="O10" s="45">
        <v>1.8</v>
      </c>
      <c r="P10" s="45">
        <v>6.5</v>
      </c>
      <c r="Q10" s="45">
        <v>29.4</v>
      </c>
      <c r="R10" s="45">
        <v>25.12</v>
      </c>
      <c r="S10" s="45">
        <v>27.4</v>
      </c>
      <c r="T10" s="45">
        <v>25.8</v>
      </c>
      <c r="U10" s="45">
        <v>25.5</v>
      </c>
      <c r="V10" s="10">
        <f t="shared" si="1"/>
        <v>51.08</v>
      </c>
      <c r="W10" s="10">
        <f t="shared" si="2"/>
        <v>88.6216</v>
      </c>
      <c r="X10" s="10">
        <f t="shared" si="3"/>
        <v>22.918</v>
      </c>
      <c r="Y10" s="10">
        <f t="shared" si="4"/>
        <v>5.362736</v>
      </c>
      <c r="Z10" s="10">
        <f t="shared" si="5"/>
        <v>4.78</v>
      </c>
      <c r="AA10" s="10">
        <f t="shared" si="6"/>
        <v>5.9416</v>
      </c>
      <c r="AB10" s="10">
        <f t="shared" si="7"/>
        <v>26.644</v>
      </c>
      <c r="AC10" s="10">
        <f t="shared" si="8"/>
        <v>2.502144</v>
      </c>
      <c r="AD10" s="3">
        <f t="shared" ref="AD10:AD23" si="13">V40/V10</f>
        <v>4.545810493</v>
      </c>
      <c r="AE10" s="3">
        <f t="shared" si="10"/>
        <v>2.200541059</v>
      </c>
      <c r="AF10" s="3">
        <f t="shared" si="11"/>
        <v>0.08405504023</v>
      </c>
      <c r="AG10" s="46">
        <f t="shared" si="12"/>
        <v>4.924185558</v>
      </c>
      <c r="AH10" s="3"/>
      <c r="AI10" s="3"/>
    </row>
    <row r="11" ht="15.0" customHeight="1">
      <c r="A11" s="44" t="s">
        <v>46</v>
      </c>
      <c r="B11" s="45">
        <v>135.0</v>
      </c>
      <c r="C11" s="45">
        <v>152.0</v>
      </c>
      <c r="D11" s="45">
        <v>149.0</v>
      </c>
      <c r="E11" s="45">
        <v>143.0</v>
      </c>
      <c r="F11" s="45">
        <v>136.0</v>
      </c>
      <c r="G11" s="8">
        <v>26.15</v>
      </c>
      <c r="H11" s="8">
        <v>21.68</v>
      </c>
      <c r="I11" s="8">
        <v>23.98</v>
      </c>
      <c r="J11" s="8">
        <v>24.14</v>
      </c>
      <c r="K11" s="8">
        <v>25.04</v>
      </c>
      <c r="L11" s="45">
        <v>4.0</v>
      </c>
      <c r="M11" s="45">
        <v>5.0</v>
      </c>
      <c r="N11" s="45">
        <v>5.0</v>
      </c>
      <c r="O11" s="45">
        <v>5.0</v>
      </c>
      <c r="P11" s="45">
        <v>4.0</v>
      </c>
      <c r="Q11" s="10">
        <v>19.72</v>
      </c>
      <c r="R11" s="10">
        <v>19.97</v>
      </c>
      <c r="S11" s="45">
        <v>19.89</v>
      </c>
      <c r="T11" s="45">
        <v>24.0</v>
      </c>
      <c r="U11" s="45">
        <v>25.0</v>
      </c>
      <c r="V11" s="10">
        <f t="shared" si="1"/>
        <v>143</v>
      </c>
      <c r="W11" s="10">
        <f t="shared" si="2"/>
        <v>46</v>
      </c>
      <c r="X11" s="10">
        <f t="shared" si="3"/>
        <v>24.198</v>
      </c>
      <c r="Y11" s="10">
        <f t="shared" si="4"/>
        <v>2.182096</v>
      </c>
      <c r="Z11" s="10">
        <f t="shared" si="5"/>
        <v>4.6</v>
      </c>
      <c r="AA11" s="10">
        <f t="shared" si="6"/>
        <v>0.24</v>
      </c>
      <c r="AB11" s="10">
        <f t="shared" si="7"/>
        <v>21.716</v>
      </c>
      <c r="AC11" s="10">
        <f t="shared" si="8"/>
        <v>5.273624</v>
      </c>
      <c r="AD11" s="3">
        <f t="shared" si="13"/>
        <v>1.632167832</v>
      </c>
      <c r="AE11" s="3">
        <f t="shared" si="10"/>
        <v>2.124142491</v>
      </c>
      <c r="AF11" s="3">
        <f t="shared" si="11"/>
        <v>0.03447552238</v>
      </c>
      <c r="AG11" s="46">
        <f t="shared" si="12"/>
        <v>3.756492908</v>
      </c>
      <c r="AH11" s="3"/>
      <c r="AI11" s="3"/>
    </row>
    <row r="12" ht="15.0" customHeight="1">
      <c r="A12" s="44" t="s">
        <v>48</v>
      </c>
      <c r="B12" s="45">
        <v>113.0</v>
      </c>
      <c r="C12" s="45">
        <v>118.2</v>
      </c>
      <c r="D12" s="45">
        <v>108.2</v>
      </c>
      <c r="E12" s="45">
        <v>112.4</v>
      </c>
      <c r="F12" s="45">
        <v>109.8</v>
      </c>
      <c r="G12" s="8">
        <v>24.5</v>
      </c>
      <c r="H12" s="8">
        <v>28.3</v>
      </c>
      <c r="I12" s="8">
        <v>25.5</v>
      </c>
      <c r="J12" s="8">
        <v>28.3</v>
      </c>
      <c r="K12" s="8">
        <v>28.3</v>
      </c>
      <c r="L12" s="45">
        <v>10.0</v>
      </c>
      <c r="M12" s="45">
        <v>11.0</v>
      </c>
      <c r="N12" s="45">
        <v>13.0</v>
      </c>
      <c r="O12" s="45">
        <v>12.0</v>
      </c>
      <c r="P12" s="45">
        <v>11.0</v>
      </c>
      <c r="Q12" s="10">
        <v>50.0</v>
      </c>
      <c r="R12" s="10">
        <v>32.0</v>
      </c>
      <c r="S12" s="10">
        <v>33.0</v>
      </c>
      <c r="T12" s="10">
        <v>35.0</v>
      </c>
      <c r="U12" s="10">
        <v>45.0</v>
      </c>
      <c r="V12" s="10">
        <f t="shared" si="1"/>
        <v>112.32</v>
      </c>
      <c r="W12" s="10">
        <f t="shared" si="2"/>
        <v>11.6736</v>
      </c>
      <c r="X12" s="10">
        <f t="shared" si="3"/>
        <v>26.98</v>
      </c>
      <c r="Y12" s="10">
        <f t="shared" si="4"/>
        <v>2.7136</v>
      </c>
      <c r="Z12" s="10">
        <f t="shared" si="5"/>
        <v>11.4</v>
      </c>
      <c r="AA12" s="10">
        <f t="shared" si="6"/>
        <v>1.04</v>
      </c>
      <c r="AB12" s="10">
        <f t="shared" si="7"/>
        <v>39</v>
      </c>
      <c r="AC12" s="10">
        <f t="shared" si="8"/>
        <v>51.6</v>
      </c>
      <c r="AD12" s="3">
        <f t="shared" si="13"/>
        <v>1.914173789</v>
      </c>
      <c r="AE12" s="3">
        <f t="shared" si="10"/>
        <v>1.820904374</v>
      </c>
      <c r="AF12" s="3">
        <f t="shared" si="11"/>
        <v>0.1048275862</v>
      </c>
      <c r="AG12" s="46">
        <f t="shared" si="12"/>
        <v>3.794871795</v>
      </c>
      <c r="AH12" s="3"/>
      <c r="AI12" s="3"/>
    </row>
    <row r="13" ht="15.0" customHeight="1">
      <c r="A13" s="44" t="s">
        <v>50</v>
      </c>
      <c r="B13" s="45">
        <v>18.3</v>
      </c>
      <c r="C13" s="45">
        <v>13.8</v>
      </c>
      <c r="D13" s="45">
        <v>19.4</v>
      </c>
      <c r="E13" s="45">
        <v>17.2</v>
      </c>
      <c r="F13" s="45">
        <v>14.5</v>
      </c>
      <c r="G13" s="8">
        <v>32.2</v>
      </c>
      <c r="H13" s="8">
        <v>24.9</v>
      </c>
      <c r="I13" s="8">
        <v>20.2</v>
      </c>
      <c r="J13" s="8">
        <v>15.5</v>
      </c>
      <c r="K13" s="8">
        <v>27.9</v>
      </c>
      <c r="L13" s="45">
        <v>6.5</v>
      </c>
      <c r="M13" s="45">
        <v>6.9</v>
      </c>
      <c r="N13" s="45">
        <v>7.0</v>
      </c>
      <c r="O13" s="45">
        <v>6.4</v>
      </c>
      <c r="P13" s="45">
        <v>6.5</v>
      </c>
      <c r="Q13" s="45">
        <v>26.7</v>
      </c>
      <c r="R13" s="45">
        <v>23.7</v>
      </c>
      <c r="S13" s="45">
        <v>22.7</v>
      </c>
      <c r="T13" s="45">
        <v>22.3</v>
      </c>
      <c r="U13" s="45">
        <v>35.3</v>
      </c>
      <c r="V13" s="10">
        <f t="shared" si="1"/>
        <v>16.64</v>
      </c>
      <c r="W13" s="10">
        <f t="shared" si="2"/>
        <v>4.6664</v>
      </c>
      <c r="X13" s="10">
        <f t="shared" si="3"/>
        <v>24.14</v>
      </c>
      <c r="Y13" s="10">
        <f t="shared" si="4"/>
        <v>33.9704</v>
      </c>
      <c r="Z13" s="10">
        <f t="shared" si="5"/>
        <v>6.66</v>
      </c>
      <c r="AA13" s="10">
        <f t="shared" si="6"/>
        <v>0.0584</v>
      </c>
      <c r="AB13" s="10">
        <f t="shared" si="7"/>
        <v>26.14</v>
      </c>
      <c r="AC13" s="10">
        <f t="shared" si="8"/>
        <v>23.3504</v>
      </c>
      <c r="AD13" s="3">
        <f t="shared" si="13"/>
        <v>12.33173077</v>
      </c>
      <c r="AE13" s="3">
        <f t="shared" si="10"/>
        <v>2.111930406</v>
      </c>
      <c r="AF13" s="3">
        <f t="shared" si="11"/>
        <v>0.4416445623</v>
      </c>
      <c r="AG13" s="46">
        <f t="shared" si="12"/>
        <v>5.072685539</v>
      </c>
      <c r="AH13" s="3"/>
      <c r="AI13" s="3"/>
    </row>
    <row r="14" ht="15.0" customHeight="1">
      <c r="A14" s="44" t="s">
        <v>51</v>
      </c>
      <c r="B14" s="45">
        <v>116.0</v>
      </c>
      <c r="C14" s="45">
        <v>119.06</v>
      </c>
      <c r="D14" s="45">
        <v>139.3</v>
      </c>
      <c r="E14" s="45">
        <v>139.4</v>
      </c>
      <c r="F14" s="45">
        <v>123.5</v>
      </c>
      <c r="G14" s="8">
        <v>39.2</v>
      </c>
      <c r="H14" s="8">
        <v>38.8</v>
      </c>
      <c r="I14" s="8">
        <v>32.4</v>
      </c>
      <c r="J14" s="8">
        <v>38.02</v>
      </c>
      <c r="K14" s="8">
        <v>38.7</v>
      </c>
      <c r="L14" s="45">
        <v>10.0</v>
      </c>
      <c r="M14" s="45">
        <v>11.0</v>
      </c>
      <c r="N14" s="45">
        <v>13.0</v>
      </c>
      <c r="O14" s="45">
        <v>9.0</v>
      </c>
      <c r="P14" s="45">
        <v>9.0</v>
      </c>
      <c r="Q14" s="45">
        <v>80.0</v>
      </c>
      <c r="R14" s="45">
        <v>90.0</v>
      </c>
      <c r="S14" s="45">
        <v>95.0</v>
      </c>
      <c r="T14" s="45">
        <v>102.0</v>
      </c>
      <c r="U14" s="45">
        <v>107.0</v>
      </c>
      <c r="V14" s="10">
        <f t="shared" si="1"/>
        <v>127.452</v>
      </c>
      <c r="W14" s="10">
        <f t="shared" si="2"/>
        <v>100.064416</v>
      </c>
      <c r="X14" s="10">
        <f t="shared" si="3"/>
        <v>37.424</v>
      </c>
      <c r="Y14" s="10">
        <f t="shared" si="4"/>
        <v>6.454304</v>
      </c>
      <c r="Z14" s="10">
        <f t="shared" si="5"/>
        <v>10.4</v>
      </c>
      <c r="AA14" s="10">
        <f t="shared" si="6"/>
        <v>2.24</v>
      </c>
      <c r="AB14" s="10">
        <f t="shared" si="7"/>
        <v>94.8</v>
      </c>
      <c r="AC14" s="10">
        <f t="shared" si="8"/>
        <v>88.56</v>
      </c>
      <c r="AD14" s="3">
        <f t="shared" si="13"/>
        <v>1.631986944</v>
      </c>
      <c r="AE14" s="3">
        <f t="shared" si="10"/>
        <v>1.403484395</v>
      </c>
      <c r="AF14" s="3">
        <f t="shared" si="11"/>
        <v>0.09904761905</v>
      </c>
      <c r="AG14" s="46">
        <f t="shared" si="12"/>
        <v>1.550632911</v>
      </c>
      <c r="AH14" s="46"/>
      <c r="AI14" s="46"/>
    </row>
    <row r="15" ht="15.0" customHeight="1">
      <c r="A15" s="44" t="s">
        <v>52</v>
      </c>
      <c r="B15" s="45">
        <v>116.0</v>
      </c>
      <c r="C15" s="45">
        <v>115.0</v>
      </c>
      <c r="D15" s="45">
        <v>118.0</v>
      </c>
      <c r="E15" s="45">
        <v>120.0</v>
      </c>
      <c r="F15" s="45">
        <v>125.0</v>
      </c>
      <c r="G15" s="8">
        <v>32.4</v>
      </c>
      <c r="H15" s="8">
        <v>33.5</v>
      </c>
      <c r="I15" s="8">
        <v>37.4</v>
      </c>
      <c r="J15" s="8">
        <v>29.4</v>
      </c>
      <c r="K15" s="8">
        <v>28.3</v>
      </c>
      <c r="L15" s="45">
        <v>5.0</v>
      </c>
      <c r="M15" s="45">
        <v>3.0</v>
      </c>
      <c r="N15" s="45">
        <v>4.0</v>
      </c>
      <c r="O15" s="45">
        <v>5.0</v>
      </c>
      <c r="P15" s="45">
        <v>5.0</v>
      </c>
      <c r="Q15" s="45">
        <v>80.0</v>
      </c>
      <c r="R15" s="45">
        <v>90.0</v>
      </c>
      <c r="S15" s="10">
        <v>120.0</v>
      </c>
      <c r="T15" s="10">
        <v>95.0</v>
      </c>
      <c r="U15" s="10">
        <v>102.0</v>
      </c>
      <c r="V15" s="10">
        <f t="shared" si="1"/>
        <v>118.8</v>
      </c>
      <c r="W15" s="10">
        <f t="shared" si="2"/>
        <v>12.56</v>
      </c>
      <c r="X15" s="10">
        <f t="shared" si="3"/>
        <v>32.2</v>
      </c>
      <c r="Y15" s="10">
        <f t="shared" si="4"/>
        <v>10.364</v>
      </c>
      <c r="Z15" s="10">
        <f t="shared" si="5"/>
        <v>4.4</v>
      </c>
      <c r="AA15" s="10">
        <f t="shared" si="6"/>
        <v>0.64</v>
      </c>
      <c r="AB15" s="10">
        <f t="shared" si="7"/>
        <v>97.4</v>
      </c>
      <c r="AC15" s="10">
        <f t="shared" si="8"/>
        <v>179.04</v>
      </c>
      <c r="AD15" s="3">
        <f t="shared" si="13"/>
        <v>1.720538721</v>
      </c>
      <c r="AE15" s="3">
        <f t="shared" si="10"/>
        <v>1.602484472</v>
      </c>
      <c r="AF15" s="3">
        <f t="shared" si="11"/>
        <v>0.08396946565</v>
      </c>
      <c r="AG15" s="46">
        <f t="shared" si="12"/>
        <v>1.540041068</v>
      </c>
      <c r="AH15" s="47"/>
      <c r="AI15" s="47"/>
    </row>
    <row r="16" ht="15.0" customHeight="1">
      <c r="A16" s="44" t="s">
        <v>53</v>
      </c>
      <c r="B16" s="10">
        <v>86.5</v>
      </c>
      <c r="C16" s="10">
        <v>68.6</v>
      </c>
      <c r="D16" s="10">
        <v>67.07</v>
      </c>
      <c r="E16" s="10">
        <v>59.6</v>
      </c>
      <c r="F16" s="10">
        <v>67.25</v>
      </c>
      <c r="G16" s="8">
        <v>44.6</v>
      </c>
      <c r="H16" s="8">
        <v>44.7</v>
      </c>
      <c r="I16" s="8">
        <v>48.3</v>
      </c>
      <c r="J16" s="8">
        <v>44.9</v>
      </c>
      <c r="K16" s="8">
        <v>56.6</v>
      </c>
      <c r="L16" s="45">
        <v>6.4</v>
      </c>
      <c r="M16" s="45">
        <v>6.7</v>
      </c>
      <c r="N16" s="45">
        <v>6.4</v>
      </c>
      <c r="O16" s="45">
        <v>6.3</v>
      </c>
      <c r="P16" s="45">
        <v>6.7</v>
      </c>
      <c r="Q16" s="10">
        <v>47.6</v>
      </c>
      <c r="R16" s="10">
        <v>23.2</v>
      </c>
      <c r="S16" s="10">
        <v>20.34</v>
      </c>
      <c r="T16" s="10">
        <v>20.3</v>
      </c>
      <c r="U16" s="10">
        <v>19.3</v>
      </c>
      <c r="V16" s="10">
        <f t="shared" si="1"/>
        <v>69.804</v>
      </c>
      <c r="W16" s="10">
        <f t="shared" si="2"/>
        <v>79.665064</v>
      </c>
      <c r="X16" s="10">
        <f t="shared" si="3"/>
        <v>47.82</v>
      </c>
      <c r="Y16" s="10">
        <f t="shared" si="4"/>
        <v>21.1896</v>
      </c>
      <c r="Z16" s="10">
        <f t="shared" si="5"/>
        <v>6.5</v>
      </c>
      <c r="AA16" s="10">
        <f t="shared" si="6"/>
        <v>0.028</v>
      </c>
      <c r="AB16" s="10">
        <f t="shared" si="7"/>
        <v>26.148</v>
      </c>
      <c r="AC16" s="10">
        <f t="shared" si="8"/>
        <v>116.741216</v>
      </c>
      <c r="AD16" s="3">
        <f t="shared" si="13"/>
        <v>3.283479457</v>
      </c>
      <c r="AE16" s="3">
        <f t="shared" si="10"/>
        <v>0.9582183187</v>
      </c>
      <c r="AF16" s="3">
        <f t="shared" si="11"/>
        <v>0.1016339614</v>
      </c>
      <c r="AG16" s="46">
        <f t="shared" si="12"/>
        <v>5.578399878</v>
      </c>
      <c r="AH16" s="40"/>
      <c r="AI16" s="40"/>
    </row>
    <row r="17" ht="15.0" customHeight="1">
      <c r="A17" s="44" t="s">
        <v>54</v>
      </c>
      <c r="B17" s="45">
        <v>6.04</v>
      </c>
      <c r="C17" s="45">
        <v>4.5</v>
      </c>
      <c r="D17" s="45">
        <v>5.6</v>
      </c>
      <c r="E17" s="45">
        <v>3.0</v>
      </c>
      <c r="F17" s="45">
        <v>6.8</v>
      </c>
      <c r="G17" s="8">
        <v>11.85</v>
      </c>
      <c r="H17" s="8">
        <v>14.72</v>
      </c>
      <c r="I17" s="8">
        <v>9.07</v>
      </c>
      <c r="J17" s="8">
        <v>16.3</v>
      </c>
      <c r="K17" s="8">
        <v>16.43</v>
      </c>
      <c r="L17" s="45">
        <v>8.5</v>
      </c>
      <c r="M17" s="45">
        <v>8.3</v>
      </c>
      <c r="N17" s="45">
        <v>7.7</v>
      </c>
      <c r="O17" s="45">
        <v>7.3</v>
      </c>
      <c r="P17" s="45">
        <v>7.3</v>
      </c>
      <c r="Q17" s="45">
        <v>10.0</v>
      </c>
      <c r="R17" s="45">
        <v>14.0</v>
      </c>
      <c r="S17" s="45">
        <v>21.0</v>
      </c>
      <c r="T17" s="45">
        <v>16.0</v>
      </c>
      <c r="U17" s="45">
        <v>22.0</v>
      </c>
      <c r="V17" s="10">
        <f t="shared" si="1"/>
        <v>5.188</v>
      </c>
      <c r="W17" s="10">
        <f t="shared" si="2"/>
        <v>1.750976</v>
      </c>
      <c r="X17" s="10">
        <f t="shared" si="3"/>
        <v>13.674</v>
      </c>
      <c r="Y17" s="10">
        <f t="shared" si="4"/>
        <v>8.021864</v>
      </c>
      <c r="Z17" s="10">
        <f t="shared" si="5"/>
        <v>7.82</v>
      </c>
      <c r="AA17" s="10">
        <f t="shared" si="6"/>
        <v>0.2496</v>
      </c>
      <c r="AB17" s="10">
        <f t="shared" si="7"/>
        <v>16.6</v>
      </c>
      <c r="AC17" s="10">
        <f t="shared" si="8"/>
        <v>19.84</v>
      </c>
      <c r="AD17" s="3">
        <f t="shared" si="13"/>
        <v>15.34695451</v>
      </c>
      <c r="AE17" s="3">
        <f t="shared" si="10"/>
        <v>1.616205938</v>
      </c>
      <c r="AF17" s="3">
        <f t="shared" si="11"/>
        <v>0.1646315789</v>
      </c>
      <c r="AG17" s="46">
        <f t="shared" si="12"/>
        <v>6.457831325</v>
      </c>
      <c r="AH17" s="40"/>
      <c r="AI17" s="40"/>
    </row>
    <row r="18" ht="15.0" customHeight="1">
      <c r="A18" s="44" t="s">
        <v>55</v>
      </c>
      <c r="B18" s="45">
        <v>56.0</v>
      </c>
      <c r="C18" s="45">
        <v>65.0</v>
      </c>
      <c r="D18" s="45">
        <v>61.0</v>
      </c>
      <c r="E18" s="45">
        <v>58.0</v>
      </c>
      <c r="F18" s="45">
        <v>43.0</v>
      </c>
      <c r="G18" s="8">
        <v>20.3</v>
      </c>
      <c r="H18" s="8">
        <v>18.64</v>
      </c>
      <c r="I18" s="8">
        <v>20.0</v>
      </c>
      <c r="J18" s="8">
        <v>21.0</v>
      </c>
      <c r="K18" s="8">
        <v>19.0</v>
      </c>
      <c r="L18" s="45">
        <v>25.0</v>
      </c>
      <c r="M18" s="45">
        <v>15.0</v>
      </c>
      <c r="N18" s="45">
        <v>19.0</v>
      </c>
      <c r="O18" s="45">
        <v>20.0</v>
      </c>
      <c r="P18" s="45">
        <v>22.0</v>
      </c>
      <c r="Q18" s="45">
        <v>21.94</v>
      </c>
      <c r="R18" s="45">
        <v>26.0</v>
      </c>
      <c r="S18" s="45">
        <v>29.0</v>
      </c>
      <c r="T18" s="45">
        <v>25.0</v>
      </c>
      <c r="U18" s="45">
        <v>23.0</v>
      </c>
      <c r="V18" s="10">
        <f t="shared" si="1"/>
        <v>56.6</v>
      </c>
      <c r="W18" s="10">
        <f t="shared" si="2"/>
        <v>55.44</v>
      </c>
      <c r="X18" s="10">
        <f t="shared" si="3"/>
        <v>19.788</v>
      </c>
      <c r="Y18" s="10">
        <f t="shared" si="4"/>
        <v>0.742976</v>
      </c>
      <c r="Z18" s="10">
        <f t="shared" si="5"/>
        <v>20.2</v>
      </c>
      <c r="AA18" s="10">
        <f t="shared" si="6"/>
        <v>10.96</v>
      </c>
      <c r="AB18" s="10">
        <f t="shared" si="7"/>
        <v>24.988</v>
      </c>
      <c r="AC18" s="10">
        <f t="shared" si="8"/>
        <v>6.072576</v>
      </c>
      <c r="AD18" s="3">
        <f t="shared" si="13"/>
        <v>2.992932862</v>
      </c>
      <c r="AE18" s="3">
        <f t="shared" si="10"/>
        <v>0.9790782292</v>
      </c>
      <c r="AF18" s="3">
        <f t="shared" si="11"/>
        <v>0.3542368126</v>
      </c>
      <c r="AG18" s="46">
        <f t="shared" si="12"/>
        <v>3.342484393</v>
      </c>
      <c r="AH18" s="40"/>
      <c r="AI18" s="40"/>
    </row>
    <row r="19" ht="15.0" customHeight="1">
      <c r="A19" s="44" t="s">
        <v>56</v>
      </c>
      <c r="B19" s="45">
        <v>5.5</v>
      </c>
      <c r="C19" s="45">
        <v>5.7</v>
      </c>
      <c r="D19" s="45">
        <v>5.6</v>
      </c>
      <c r="E19" s="45">
        <v>5.3</v>
      </c>
      <c r="F19" s="45">
        <v>5.4</v>
      </c>
      <c r="G19" s="8">
        <v>37.6</v>
      </c>
      <c r="H19" s="8">
        <v>32.0</v>
      </c>
      <c r="I19" s="8">
        <v>39.9</v>
      </c>
      <c r="J19" s="8">
        <v>37.6</v>
      </c>
      <c r="K19" s="8">
        <v>41.0</v>
      </c>
      <c r="L19" s="45">
        <v>8.7</v>
      </c>
      <c r="M19" s="45">
        <v>6.4</v>
      </c>
      <c r="N19" s="45">
        <v>6.7</v>
      </c>
      <c r="O19" s="45">
        <v>7.4</v>
      </c>
      <c r="P19" s="45">
        <v>7.5</v>
      </c>
      <c r="Q19" s="10">
        <v>50.0</v>
      </c>
      <c r="R19" s="10">
        <v>50.0</v>
      </c>
      <c r="S19" s="10">
        <v>51.0</v>
      </c>
      <c r="T19" s="10">
        <v>51.0</v>
      </c>
      <c r="U19" s="10">
        <v>50.0</v>
      </c>
      <c r="V19" s="10">
        <f t="shared" si="1"/>
        <v>5.5</v>
      </c>
      <c r="W19" s="10">
        <f t="shared" si="2"/>
        <v>0.02</v>
      </c>
      <c r="X19" s="10">
        <f t="shared" si="3"/>
        <v>37.62</v>
      </c>
      <c r="Y19" s="10">
        <f t="shared" si="4"/>
        <v>9.6416</v>
      </c>
      <c r="Z19" s="10">
        <f t="shared" si="5"/>
        <v>7.34</v>
      </c>
      <c r="AA19" s="10">
        <f t="shared" si="6"/>
        <v>0.6344</v>
      </c>
      <c r="AB19" s="10">
        <f t="shared" si="7"/>
        <v>50.4</v>
      </c>
      <c r="AC19" s="10">
        <f t="shared" si="8"/>
        <v>0.24</v>
      </c>
      <c r="AD19" s="3">
        <f t="shared" si="13"/>
        <v>7.278181818</v>
      </c>
      <c r="AE19" s="3">
        <f t="shared" si="10"/>
        <v>0</v>
      </c>
      <c r="AF19" s="3">
        <f t="shared" si="11"/>
        <v>0.05079584775</v>
      </c>
      <c r="AG19" s="46">
        <f t="shared" si="12"/>
        <v>1.123015873</v>
      </c>
      <c r="AH19" s="40"/>
      <c r="AI19" s="40"/>
    </row>
    <row r="20" ht="15.0" customHeight="1">
      <c r="A20" s="44" t="s">
        <v>57</v>
      </c>
      <c r="B20" s="45">
        <v>230.0</v>
      </c>
      <c r="C20" s="45">
        <v>174.0</v>
      </c>
      <c r="D20" s="45">
        <v>217.0</v>
      </c>
      <c r="E20" s="45">
        <v>193.0</v>
      </c>
      <c r="F20" s="45">
        <v>236.0</v>
      </c>
      <c r="G20" s="8">
        <v>30.0</v>
      </c>
      <c r="H20" s="8">
        <v>32.0</v>
      </c>
      <c r="I20" s="8">
        <v>33.0</v>
      </c>
      <c r="J20" s="8">
        <v>33.0</v>
      </c>
      <c r="K20" s="8">
        <v>33.0</v>
      </c>
      <c r="L20" s="45">
        <v>7.8</v>
      </c>
      <c r="M20" s="45">
        <v>6.6</v>
      </c>
      <c r="N20" s="45">
        <v>6.6</v>
      </c>
      <c r="O20" s="45">
        <v>7.4</v>
      </c>
      <c r="P20" s="45">
        <v>6.6</v>
      </c>
      <c r="Q20" s="45">
        <v>146.0</v>
      </c>
      <c r="R20" s="45">
        <v>114.0</v>
      </c>
      <c r="S20" s="45">
        <v>128.0</v>
      </c>
      <c r="T20" s="45">
        <v>130.0</v>
      </c>
      <c r="U20" s="45">
        <v>50.0</v>
      </c>
      <c r="V20" s="10">
        <f t="shared" si="1"/>
        <v>210</v>
      </c>
      <c r="W20" s="10">
        <f t="shared" si="2"/>
        <v>542</v>
      </c>
      <c r="X20" s="10">
        <f t="shared" si="3"/>
        <v>32.2</v>
      </c>
      <c r="Y20" s="10">
        <f t="shared" si="4"/>
        <v>1.36</v>
      </c>
      <c r="Z20" s="10">
        <f t="shared" si="5"/>
        <v>7</v>
      </c>
      <c r="AA20" s="10">
        <f t="shared" si="6"/>
        <v>0.256</v>
      </c>
      <c r="AB20" s="10">
        <f t="shared" si="7"/>
        <v>113.6</v>
      </c>
      <c r="AC20" s="10">
        <f t="shared" si="8"/>
        <v>1114.24</v>
      </c>
      <c r="AD20" s="3">
        <f t="shared" si="13"/>
        <v>1.192380952</v>
      </c>
      <c r="AE20" s="3">
        <f t="shared" si="10"/>
        <v>1.851552795</v>
      </c>
      <c r="AF20" s="3">
        <f t="shared" si="11"/>
        <v>0.03301886792</v>
      </c>
      <c r="AG20" s="46">
        <f t="shared" si="12"/>
        <v>2.13028169</v>
      </c>
      <c r="AH20" s="3"/>
      <c r="AI20" s="3"/>
    </row>
    <row r="21" ht="15.0" customHeight="1">
      <c r="A21" s="44" t="s">
        <v>58</v>
      </c>
      <c r="B21" s="45">
        <v>153.0</v>
      </c>
      <c r="C21" s="45">
        <v>190.0</v>
      </c>
      <c r="D21" s="45">
        <v>170.0</v>
      </c>
      <c r="E21" s="45">
        <v>143.0</v>
      </c>
      <c r="F21" s="45">
        <v>124.0</v>
      </c>
      <c r="G21" s="8">
        <v>29.2</v>
      </c>
      <c r="H21" s="8">
        <v>57.5</v>
      </c>
      <c r="I21" s="8">
        <v>22.0</v>
      </c>
      <c r="J21" s="8">
        <v>23.0</v>
      </c>
      <c r="K21" s="8">
        <v>26.0</v>
      </c>
      <c r="L21" s="45">
        <v>14.0</v>
      </c>
      <c r="M21" s="45">
        <v>14.0</v>
      </c>
      <c r="N21" s="45">
        <v>14.0</v>
      </c>
      <c r="O21" s="8">
        <v>11.0</v>
      </c>
      <c r="P21" s="45">
        <v>13.0</v>
      </c>
      <c r="Q21" s="45">
        <v>101.0</v>
      </c>
      <c r="R21" s="45">
        <v>98.0</v>
      </c>
      <c r="S21" s="45">
        <v>102.0</v>
      </c>
      <c r="T21" s="45">
        <v>104.0</v>
      </c>
      <c r="U21" s="45">
        <v>102.0</v>
      </c>
      <c r="V21" s="10">
        <f t="shared" si="1"/>
        <v>156</v>
      </c>
      <c r="W21" s="10">
        <f t="shared" si="2"/>
        <v>510.8</v>
      </c>
      <c r="X21" s="10">
        <f t="shared" si="3"/>
        <v>31.54</v>
      </c>
      <c r="Y21" s="10">
        <f t="shared" si="4"/>
        <v>174.8064</v>
      </c>
      <c r="Z21" s="10">
        <f t="shared" si="5"/>
        <v>13.2</v>
      </c>
      <c r="AA21" s="10">
        <f t="shared" si="6"/>
        <v>1.36</v>
      </c>
      <c r="AB21" s="10">
        <f t="shared" si="7"/>
        <v>101.4</v>
      </c>
      <c r="AC21" s="10">
        <f t="shared" si="8"/>
        <v>3.84</v>
      </c>
      <c r="AD21" s="3">
        <f t="shared" si="13"/>
        <v>1.598717949</v>
      </c>
      <c r="AE21" s="3">
        <f t="shared" si="10"/>
        <v>1.545529486</v>
      </c>
      <c r="AF21" s="3">
        <f t="shared" si="11"/>
        <v>0.08048780488</v>
      </c>
      <c r="AG21" s="46">
        <f t="shared" si="12"/>
        <v>1.301775148</v>
      </c>
      <c r="AH21" s="3"/>
      <c r="AI21" s="3"/>
    </row>
    <row r="22" ht="15.0" customHeight="1">
      <c r="A22" s="44" t="s">
        <v>59</v>
      </c>
      <c r="B22" s="48">
        <v>2.0</v>
      </c>
      <c r="C22" s="48">
        <v>1.5</v>
      </c>
      <c r="D22" s="48">
        <v>1.6</v>
      </c>
      <c r="E22" s="48">
        <v>1.7</v>
      </c>
      <c r="F22" s="48">
        <v>1.8</v>
      </c>
      <c r="G22" s="8">
        <v>11.4</v>
      </c>
      <c r="H22" s="8">
        <v>11.4</v>
      </c>
      <c r="I22" s="8">
        <v>11.4</v>
      </c>
      <c r="J22" s="8">
        <v>11.4</v>
      </c>
      <c r="K22" s="8">
        <v>11.4</v>
      </c>
      <c r="L22" s="45">
        <v>4.5</v>
      </c>
      <c r="M22" s="45">
        <v>6.4</v>
      </c>
      <c r="N22" s="45">
        <v>6.4</v>
      </c>
      <c r="O22" s="45">
        <v>5.3</v>
      </c>
      <c r="P22" s="45">
        <v>6.3</v>
      </c>
      <c r="Q22" s="45">
        <v>21.0</v>
      </c>
      <c r="R22" s="45">
        <v>20.0</v>
      </c>
      <c r="S22" s="45">
        <v>21.0</v>
      </c>
      <c r="T22" s="45">
        <v>21.0</v>
      </c>
      <c r="U22" s="45">
        <v>22.0</v>
      </c>
      <c r="V22" s="10">
        <f t="shared" si="1"/>
        <v>1.72</v>
      </c>
      <c r="W22" s="10">
        <f t="shared" si="2"/>
        <v>0.0296</v>
      </c>
      <c r="X22" s="10">
        <f t="shared" si="3"/>
        <v>11.4</v>
      </c>
      <c r="Y22" s="10">
        <f t="shared" si="4"/>
        <v>0</v>
      </c>
      <c r="Z22" s="10">
        <f t="shared" si="5"/>
        <v>5.78</v>
      </c>
      <c r="AA22" s="10">
        <f t="shared" si="6"/>
        <v>0.5816</v>
      </c>
      <c r="AB22" s="10">
        <f t="shared" si="7"/>
        <v>21</v>
      </c>
      <c r="AC22" s="10">
        <f t="shared" si="8"/>
        <v>0.4</v>
      </c>
      <c r="AD22" s="3">
        <f t="shared" si="13"/>
        <v>28.60465116</v>
      </c>
      <c r="AE22" s="3">
        <f t="shared" si="10"/>
        <v>0</v>
      </c>
      <c r="AF22" s="3">
        <f t="shared" si="11"/>
        <v>0.1118312857</v>
      </c>
      <c r="AG22" s="46">
        <f t="shared" si="12"/>
        <v>2.504761905</v>
      </c>
      <c r="AH22" s="3"/>
      <c r="AI22" s="3"/>
    </row>
    <row r="23" ht="15.0" customHeight="1">
      <c r="A23" s="44" t="s">
        <v>82</v>
      </c>
      <c r="B23" s="48">
        <v>40.0</v>
      </c>
      <c r="C23" s="48">
        <v>70.0</v>
      </c>
      <c r="D23" s="48">
        <v>45.0</v>
      </c>
      <c r="E23" s="48">
        <v>40.0</v>
      </c>
      <c r="F23" s="48">
        <v>60.0</v>
      </c>
      <c r="G23" s="17">
        <v>11.0</v>
      </c>
      <c r="H23" s="17">
        <v>13.0</v>
      </c>
      <c r="I23" s="17">
        <v>15.0</v>
      </c>
      <c r="J23" s="17">
        <v>16.0</v>
      </c>
      <c r="K23" s="17">
        <v>17.0</v>
      </c>
      <c r="L23" s="45">
        <v>4.6</v>
      </c>
      <c r="M23" s="45">
        <v>4.7</v>
      </c>
      <c r="N23" s="45">
        <v>4.5</v>
      </c>
      <c r="O23" s="45">
        <v>4.7</v>
      </c>
      <c r="P23" s="45">
        <v>4.6</v>
      </c>
      <c r="Q23" s="45">
        <v>40.0</v>
      </c>
      <c r="R23" s="45">
        <v>70.0</v>
      </c>
      <c r="S23" s="45">
        <v>50.0</v>
      </c>
      <c r="T23" s="45">
        <v>60.0</v>
      </c>
      <c r="U23" s="45">
        <v>40.0</v>
      </c>
      <c r="V23" s="10">
        <f t="shared" si="1"/>
        <v>51</v>
      </c>
      <c r="W23" s="10">
        <f t="shared" si="2"/>
        <v>144</v>
      </c>
      <c r="X23" s="10">
        <f t="shared" si="3"/>
        <v>14.4</v>
      </c>
      <c r="Y23" s="10">
        <f t="shared" si="4"/>
        <v>4.64</v>
      </c>
      <c r="Z23" s="10">
        <f t="shared" si="5"/>
        <v>4.62</v>
      </c>
      <c r="AA23" s="10">
        <f t="shared" si="6"/>
        <v>0.0056</v>
      </c>
      <c r="AB23" s="10">
        <f t="shared" si="7"/>
        <v>52</v>
      </c>
      <c r="AC23" s="10">
        <f t="shared" si="8"/>
        <v>136</v>
      </c>
      <c r="AD23" s="3">
        <f t="shared" si="13"/>
        <v>0.8901960784</v>
      </c>
      <c r="AE23" s="3">
        <f t="shared" si="10"/>
        <v>2.236111111</v>
      </c>
      <c r="AF23" s="3">
        <f t="shared" si="11"/>
        <v>0.2029163739</v>
      </c>
      <c r="AG23" s="46">
        <f t="shared" si="12"/>
        <v>2.710730769</v>
      </c>
      <c r="AH23" s="3"/>
      <c r="AI23" s="3"/>
    </row>
    <row r="24">
      <c r="A24" s="49" t="s">
        <v>83</v>
      </c>
      <c r="B24" s="50">
        <f t="shared" ref="B24:F24" si="14">AVERAGE(B4:B23)</f>
        <v>62.779</v>
      </c>
      <c r="C24" s="50">
        <f t="shared" si="14"/>
        <v>63.0675</v>
      </c>
      <c r="D24" s="50">
        <f t="shared" si="14"/>
        <v>64.86</v>
      </c>
      <c r="E24" s="50">
        <f t="shared" si="14"/>
        <v>60.89</v>
      </c>
      <c r="F24" s="50">
        <f t="shared" si="14"/>
        <v>61.7355</v>
      </c>
      <c r="G24" s="50">
        <f t="shared" ref="G24:K24" si="15">AVERAGE(G63:G82)</f>
        <v>28.16</v>
      </c>
      <c r="H24" s="50">
        <f t="shared" si="15"/>
        <v>27.565</v>
      </c>
      <c r="I24" s="50">
        <f t="shared" si="15"/>
        <v>27.72</v>
      </c>
      <c r="J24" s="50">
        <f t="shared" si="15"/>
        <v>28.275</v>
      </c>
      <c r="K24" s="50">
        <f t="shared" si="15"/>
        <v>27.72</v>
      </c>
      <c r="L24" s="50">
        <f t="shared" ref="L24:P24" si="16">AVERAGE(L34:L52)</f>
        <v>68.26368421</v>
      </c>
      <c r="M24" s="50">
        <f t="shared" si="16"/>
        <v>71.98368421</v>
      </c>
      <c r="N24" s="50">
        <f t="shared" si="16"/>
        <v>66.57473684</v>
      </c>
      <c r="O24" s="50">
        <f t="shared" si="16"/>
        <v>73.15611111</v>
      </c>
      <c r="P24" s="50">
        <f t="shared" si="16"/>
        <v>52.90166667</v>
      </c>
      <c r="Q24" s="50">
        <f t="shared" ref="Q24:U24" si="17">AVERAGE(Q4:Q23)</f>
        <v>45.2465</v>
      </c>
      <c r="R24" s="50">
        <f t="shared" si="17"/>
        <v>46.5865</v>
      </c>
      <c r="S24" s="50">
        <f t="shared" si="17"/>
        <v>49.344</v>
      </c>
      <c r="T24" s="50">
        <f t="shared" si="17"/>
        <v>45.23</v>
      </c>
      <c r="U24" s="50">
        <f t="shared" si="17"/>
        <v>43.085</v>
      </c>
      <c r="V24" s="51"/>
      <c r="W24" s="10"/>
      <c r="X24" s="10"/>
      <c r="Y24" s="10"/>
      <c r="Z24" s="51"/>
      <c r="AA24" s="51"/>
      <c r="AB24" s="10"/>
      <c r="AC24" s="10"/>
      <c r="AD24" s="3"/>
      <c r="AE24" s="3"/>
      <c r="AF24" s="3"/>
      <c r="AG24" s="46"/>
    </row>
    <row r="25">
      <c r="A25" s="49" t="s">
        <v>84</v>
      </c>
      <c r="B25" s="50">
        <f t="shared" ref="B25:F25" si="18">MEDIAN(B4:B22)</f>
        <v>53.66</v>
      </c>
      <c r="C25" s="50">
        <f t="shared" si="18"/>
        <v>39.8</v>
      </c>
      <c r="D25" s="50">
        <f t="shared" si="18"/>
        <v>39.9</v>
      </c>
      <c r="E25" s="50">
        <f t="shared" si="18"/>
        <v>58</v>
      </c>
      <c r="F25" s="50">
        <f t="shared" si="18"/>
        <v>43</v>
      </c>
      <c r="G25" s="50">
        <f t="shared" ref="G25:K25" si="19">MEDIAN(G63:G81)</f>
        <v>28</v>
      </c>
      <c r="H25" s="50">
        <f t="shared" si="19"/>
        <v>27</v>
      </c>
      <c r="I25" s="50">
        <f t="shared" si="19"/>
        <v>24</v>
      </c>
      <c r="J25" s="50">
        <f t="shared" si="19"/>
        <v>27</v>
      </c>
      <c r="K25" s="50">
        <f t="shared" si="19"/>
        <v>25</v>
      </c>
      <c r="L25" s="50">
        <f t="shared" ref="L25:P25" si="20">MEDIAN(L34:L52)</f>
        <v>52.52</v>
      </c>
      <c r="M25" s="50">
        <f t="shared" si="20"/>
        <v>50</v>
      </c>
      <c r="N25" s="50">
        <f t="shared" si="20"/>
        <v>58.3</v>
      </c>
      <c r="O25" s="50">
        <f t="shared" si="20"/>
        <v>57.05</v>
      </c>
      <c r="P25" s="50">
        <f t="shared" si="20"/>
        <v>49.32</v>
      </c>
      <c r="Q25" s="50">
        <f t="shared" ref="Q25:U25" si="21">MEDIAN(Q4:Q22)</f>
        <v>43.6</v>
      </c>
      <c r="R25" s="50">
        <f t="shared" si="21"/>
        <v>26</v>
      </c>
      <c r="S25" s="50">
        <f t="shared" si="21"/>
        <v>29</v>
      </c>
      <c r="T25" s="50">
        <f t="shared" si="21"/>
        <v>25.8</v>
      </c>
      <c r="U25" s="50">
        <f t="shared" si="21"/>
        <v>35.3</v>
      </c>
      <c r="V25" s="51"/>
      <c r="W25" s="51"/>
      <c r="X25" s="51"/>
      <c r="Y25" s="51"/>
      <c r="Z25" s="3"/>
      <c r="AA25" s="3"/>
      <c r="AB25" s="3"/>
      <c r="AC25" s="52" t="s">
        <v>85</v>
      </c>
      <c r="AD25" s="53">
        <f t="shared" ref="AD25:AE25" si="22">MAX(AD4:AD23)</f>
        <v>31.61879896</v>
      </c>
      <c r="AE25" s="53">
        <f t="shared" si="22"/>
        <v>6.459354839</v>
      </c>
      <c r="AF25" s="53">
        <f t="shared" ref="AF25:AG25" si="23">max(AF4:AF23)</f>
        <v>1</v>
      </c>
      <c r="AG25" s="53">
        <f t="shared" si="23"/>
        <v>46.21198157</v>
      </c>
    </row>
    <row r="26">
      <c r="A26" s="54" t="s">
        <v>83</v>
      </c>
      <c r="B26" s="50">
        <f>AVERAGE(B24:F24)</f>
        <v>62.6664</v>
      </c>
      <c r="C26" s="50"/>
      <c r="D26" s="50"/>
      <c r="E26" s="50"/>
      <c r="F26" s="50"/>
      <c r="G26" s="50">
        <f>AVERAGE(G24:K24)</f>
        <v>27.888</v>
      </c>
      <c r="H26" s="50"/>
      <c r="I26" s="50"/>
      <c r="J26" s="50"/>
      <c r="K26" s="50"/>
      <c r="L26" s="50">
        <f>AVERAGE(L24:P24)</f>
        <v>66.57597661</v>
      </c>
      <c r="M26" s="50"/>
      <c r="N26" s="50"/>
      <c r="O26" s="50"/>
      <c r="P26" s="50"/>
      <c r="Q26" s="50">
        <f>AVERAGE(Q24:U24)</f>
        <v>45.8984</v>
      </c>
      <c r="R26" s="50"/>
      <c r="S26" s="50"/>
      <c r="T26" s="50"/>
      <c r="U26" s="50"/>
      <c r="V26" s="51"/>
      <c r="W26" s="51"/>
      <c r="X26" s="51"/>
      <c r="Y26" s="51"/>
      <c r="Z26" s="3"/>
      <c r="AA26" s="3"/>
      <c r="AB26" s="3"/>
      <c r="AC26" s="52" t="s">
        <v>86</v>
      </c>
      <c r="AD26" s="53">
        <f t="shared" ref="AD26:AG26" si="24">min(AD4:AD23)</f>
        <v>0</v>
      </c>
      <c r="AE26" s="53">
        <f t="shared" si="24"/>
        <v>0</v>
      </c>
      <c r="AF26" s="53">
        <f t="shared" si="24"/>
        <v>0.03301886792</v>
      </c>
      <c r="AG26" s="53">
        <f t="shared" si="24"/>
        <v>1.123015873</v>
      </c>
    </row>
    <row r="27">
      <c r="A27" s="54" t="s">
        <v>84</v>
      </c>
      <c r="B27" s="50">
        <f>MEDIAN(B25:F25)</f>
        <v>43</v>
      </c>
      <c r="C27" s="50"/>
      <c r="D27" s="50"/>
      <c r="E27" s="50"/>
      <c r="F27" s="50"/>
      <c r="G27" s="50">
        <f>MEDIAN(G25:K25)</f>
        <v>27</v>
      </c>
      <c r="H27" s="50"/>
      <c r="I27" s="50"/>
      <c r="J27" s="50"/>
      <c r="K27" s="50"/>
      <c r="L27" s="50">
        <f>MEDIAN(L25:P25)</f>
        <v>52.52</v>
      </c>
      <c r="M27" s="50"/>
      <c r="N27" s="50"/>
      <c r="O27" s="50"/>
      <c r="P27" s="50"/>
      <c r="Q27" s="50">
        <f>MEDIAN(Q25:U25)</f>
        <v>29</v>
      </c>
      <c r="R27" s="50"/>
      <c r="S27" s="50"/>
      <c r="T27" s="50"/>
      <c r="U27" s="50"/>
      <c r="V27" s="51"/>
      <c r="W27" s="51"/>
      <c r="X27" s="51"/>
      <c r="Y27" s="51"/>
      <c r="Z27" s="3"/>
      <c r="AA27" s="3"/>
      <c r="AB27" s="3"/>
    </row>
    <row r="28"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6"/>
      <c r="M28" s="56"/>
      <c r="N28" s="56"/>
      <c r="O28" s="56"/>
      <c r="P28" s="56"/>
      <c r="Q28" s="55"/>
      <c r="R28" s="55"/>
      <c r="S28" s="55"/>
      <c r="T28" s="55"/>
      <c r="U28" s="55"/>
      <c r="V28" s="55"/>
      <c r="W28" s="55"/>
      <c r="X28" s="55"/>
      <c r="Y28" s="55"/>
    </row>
    <row r="29">
      <c r="B29" s="55"/>
      <c r="C29" s="55"/>
      <c r="D29" s="55"/>
      <c r="E29" s="55"/>
      <c r="F29" s="55"/>
      <c r="G29" s="55"/>
      <c r="H29" s="55"/>
      <c r="I29" s="55"/>
      <c r="J29" s="55"/>
      <c r="K29" s="55"/>
      <c r="Q29" s="55"/>
      <c r="R29" s="55"/>
      <c r="S29" s="55"/>
      <c r="T29" s="55"/>
      <c r="U29" s="55"/>
      <c r="V29" s="55"/>
      <c r="W29" s="55"/>
      <c r="X29" s="55"/>
      <c r="Y29" s="55"/>
    </row>
    <row r="30"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</row>
    <row r="31">
      <c r="A31" s="1" t="s">
        <v>69</v>
      </c>
      <c r="B31" s="1"/>
    </row>
    <row r="32">
      <c r="A32" s="2" t="s">
        <v>87</v>
      </c>
      <c r="B32" s="1" t="s">
        <v>72</v>
      </c>
      <c r="G32" s="1" t="s">
        <v>73</v>
      </c>
      <c r="L32" s="1" t="s">
        <v>74</v>
      </c>
      <c r="Q32" s="1" t="s">
        <v>75</v>
      </c>
      <c r="V32" s="1" t="s">
        <v>72</v>
      </c>
      <c r="W32" s="1"/>
      <c r="X32" s="2" t="s">
        <v>73</v>
      </c>
      <c r="Y32" s="2"/>
      <c r="Z32" s="2" t="s">
        <v>74</v>
      </c>
      <c r="AA32" s="2"/>
      <c r="AB32" s="2" t="s">
        <v>76</v>
      </c>
      <c r="AC32" s="2"/>
    </row>
    <row r="33">
      <c r="A33" s="2" t="s">
        <v>88</v>
      </c>
      <c r="B33" s="4" t="s">
        <v>6</v>
      </c>
      <c r="C33" s="4" t="s">
        <v>7</v>
      </c>
      <c r="D33" s="4" t="s">
        <v>8</v>
      </c>
      <c r="E33" s="4" t="s">
        <v>9</v>
      </c>
      <c r="F33" s="4" t="s">
        <v>10</v>
      </c>
      <c r="G33" s="4" t="s">
        <v>6</v>
      </c>
      <c r="H33" s="4" t="s">
        <v>7</v>
      </c>
      <c r="I33" s="4" t="s">
        <v>8</v>
      </c>
      <c r="J33" s="4" t="s">
        <v>9</v>
      </c>
      <c r="K33" s="4" t="s">
        <v>10</v>
      </c>
      <c r="L33" s="4" t="s">
        <v>6</v>
      </c>
      <c r="M33" s="4" t="s">
        <v>7</v>
      </c>
      <c r="N33" s="4" t="s">
        <v>8</v>
      </c>
      <c r="O33" s="4" t="s">
        <v>9</v>
      </c>
      <c r="P33" s="4" t="s">
        <v>10</v>
      </c>
      <c r="Q33" s="4" t="s">
        <v>6</v>
      </c>
      <c r="R33" s="4" t="s">
        <v>7</v>
      </c>
      <c r="S33" s="4" t="s">
        <v>8</v>
      </c>
      <c r="T33" s="4" t="s">
        <v>9</v>
      </c>
      <c r="U33" s="4" t="s">
        <v>10</v>
      </c>
      <c r="V33" s="5" t="s">
        <v>77</v>
      </c>
      <c r="W33" s="4" t="s">
        <v>78</v>
      </c>
      <c r="X33" s="5" t="s">
        <v>77</v>
      </c>
      <c r="Y33" s="4" t="s">
        <v>78</v>
      </c>
      <c r="Z33" s="5" t="s">
        <v>77</v>
      </c>
      <c r="AA33" s="4" t="s">
        <v>78</v>
      </c>
      <c r="AB33" s="5" t="s">
        <v>77</v>
      </c>
      <c r="AC33" s="4" t="s">
        <v>78</v>
      </c>
    </row>
    <row r="34">
      <c r="A34" s="44" t="s">
        <v>32</v>
      </c>
      <c r="B34" s="56">
        <v>239.0</v>
      </c>
      <c r="C34" s="56">
        <v>238.0</v>
      </c>
      <c r="D34" s="56">
        <v>237.0</v>
      </c>
      <c r="E34" s="56">
        <v>241.0</v>
      </c>
      <c r="F34" s="56">
        <v>240.0</v>
      </c>
      <c r="G34" s="56">
        <v>56.21</v>
      </c>
      <c r="H34" s="56">
        <v>50.51</v>
      </c>
      <c r="I34" s="56">
        <v>41.25</v>
      </c>
      <c r="J34" s="56">
        <v>50.42</v>
      </c>
      <c r="K34" s="56">
        <v>50.5</v>
      </c>
      <c r="L34" s="45">
        <v>30.38</v>
      </c>
      <c r="M34" s="45">
        <v>29.05</v>
      </c>
      <c r="N34" s="45">
        <v>30.61</v>
      </c>
      <c r="O34" s="45">
        <v>29.67</v>
      </c>
      <c r="P34" s="45"/>
      <c r="Q34" s="56">
        <v>120.4</v>
      </c>
      <c r="R34" s="56">
        <v>124.2</v>
      </c>
      <c r="S34" s="56">
        <v>128.7</v>
      </c>
      <c r="T34" s="56">
        <v>126.02</v>
      </c>
      <c r="U34" s="56">
        <v>119.7</v>
      </c>
      <c r="V34" s="55">
        <f t="shared" ref="V34:V53" si="25">AVERAGE(B34:F34)</f>
        <v>239</v>
      </c>
      <c r="W34" s="55">
        <f t="shared" ref="W34:W53" si="26">VARP(B34:F34)</f>
        <v>2</v>
      </c>
      <c r="X34" s="55">
        <f t="shared" ref="X34:X53" si="27">AVERAGE(G34:K34)</f>
        <v>49.778</v>
      </c>
      <c r="Y34" s="55">
        <f t="shared" ref="Y34:Y53" si="28">VARP(G34:K34)</f>
        <v>23.113336</v>
      </c>
      <c r="Z34" s="18">
        <f t="shared" ref="Z34:Z53" si="29">AVERAGE(L34:P34)</f>
        <v>29.9275</v>
      </c>
      <c r="AA34" s="18">
        <f t="shared" ref="AA34:AA53" si="30">VARP(L34:P34)</f>
        <v>0.37671875</v>
      </c>
      <c r="AB34" s="18">
        <f t="shared" ref="AB34:AB53" si="31">AVERAGE(Q34:U34)</f>
        <v>123.804</v>
      </c>
      <c r="AC34" s="18">
        <f t="shared" ref="AC34:AC53" si="32">_xlfn.STDEV.P(Q34:U34)</f>
        <v>3.390230671</v>
      </c>
    </row>
    <row r="35">
      <c r="A35" s="44" t="s">
        <v>34</v>
      </c>
      <c r="B35" s="56">
        <v>240.0</v>
      </c>
      <c r="C35" s="56">
        <v>237.0</v>
      </c>
      <c r="D35" s="56">
        <v>243.0</v>
      </c>
      <c r="E35" s="56">
        <v>240.0</v>
      </c>
      <c r="F35" s="56">
        <v>251.0</v>
      </c>
      <c r="G35" s="56">
        <v>52.57</v>
      </c>
      <c r="H35" s="56">
        <v>57.53</v>
      </c>
      <c r="I35" s="56">
        <v>66.5</v>
      </c>
      <c r="J35" s="56">
        <v>55.0</v>
      </c>
      <c r="K35" s="56">
        <v>55.0</v>
      </c>
      <c r="L35" s="56">
        <v>10.0</v>
      </c>
      <c r="M35" s="56">
        <v>10.65</v>
      </c>
      <c r="N35" s="56">
        <v>10.16</v>
      </c>
      <c r="O35" s="56">
        <v>10.8</v>
      </c>
      <c r="P35" s="56">
        <v>10.4</v>
      </c>
      <c r="Q35" s="56">
        <v>158.8</v>
      </c>
      <c r="R35" s="56">
        <v>272.5</v>
      </c>
      <c r="S35" s="56">
        <v>158.8</v>
      </c>
      <c r="T35" s="56">
        <v>272.5</v>
      </c>
      <c r="U35" s="56">
        <v>200.0</v>
      </c>
      <c r="V35" s="55">
        <f t="shared" si="25"/>
        <v>242.2</v>
      </c>
      <c r="W35" s="55">
        <f t="shared" si="26"/>
        <v>22.96</v>
      </c>
      <c r="X35" s="55">
        <f t="shared" si="27"/>
        <v>57.32</v>
      </c>
      <c r="Y35" s="55">
        <f t="shared" si="28"/>
        <v>23.52876</v>
      </c>
      <c r="Z35" s="18">
        <f t="shared" si="29"/>
        <v>10.402</v>
      </c>
      <c r="AA35" s="18">
        <f t="shared" si="30"/>
        <v>0.088016</v>
      </c>
      <c r="AB35" s="18">
        <f t="shared" si="31"/>
        <v>212.52</v>
      </c>
      <c r="AC35" s="18">
        <f t="shared" si="32"/>
        <v>51.23207589</v>
      </c>
    </row>
    <row r="36">
      <c r="A36" s="44" t="s">
        <v>38</v>
      </c>
      <c r="B36" s="56">
        <v>66.0</v>
      </c>
      <c r="C36" s="56">
        <v>81.0</v>
      </c>
      <c r="D36" s="56">
        <v>75.0</v>
      </c>
      <c r="E36" s="56">
        <v>70.0</v>
      </c>
      <c r="F36" s="56">
        <v>76.0</v>
      </c>
      <c r="G36" s="56">
        <v>45.31</v>
      </c>
      <c r="H36" s="56">
        <v>41.45</v>
      </c>
      <c r="I36" s="56">
        <v>53.11</v>
      </c>
      <c r="J36" s="56">
        <v>55.11</v>
      </c>
      <c r="K36" s="56">
        <v>49.42</v>
      </c>
      <c r="L36" s="45">
        <v>17.64</v>
      </c>
      <c r="M36" s="45">
        <v>9.24</v>
      </c>
      <c r="N36" s="45">
        <v>5.51</v>
      </c>
      <c r="O36" s="45">
        <v>4.01</v>
      </c>
      <c r="P36" s="45"/>
      <c r="Q36" s="56">
        <v>112.0</v>
      </c>
      <c r="R36" s="56">
        <v>116.0</v>
      </c>
      <c r="S36" s="56">
        <v>116.0</v>
      </c>
      <c r="T36" s="56">
        <v>112.0</v>
      </c>
      <c r="U36" s="56">
        <v>113.0</v>
      </c>
      <c r="V36" s="55">
        <f t="shared" si="25"/>
        <v>73.6</v>
      </c>
      <c r="W36" s="55">
        <f t="shared" si="26"/>
        <v>26.64</v>
      </c>
      <c r="X36" s="55">
        <f t="shared" si="27"/>
        <v>48.88</v>
      </c>
      <c r="Y36" s="55">
        <f t="shared" si="28"/>
        <v>24.98944</v>
      </c>
      <c r="Z36" s="18">
        <f t="shared" si="29"/>
        <v>9.1</v>
      </c>
      <c r="AA36" s="18">
        <f t="shared" si="30"/>
        <v>27.93685</v>
      </c>
      <c r="AB36" s="18">
        <f t="shared" si="31"/>
        <v>113.8</v>
      </c>
      <c r="AC36" s="18">
        <f t="shared" si="32"/>
        <v>1.833030278</v>
      </c>
    </row>
    <row r="37">
      <c r="A37" s="44" t="s">
        <v>40</v>
      </c>
      <c r="B37" s="56">
        <v>164.0</v>
      </c>
      <c r="C37" s="56">
        <v>171.0</v>
      </c>
      <c r="D37" s="56">
        <v>222.0</v>
      </c>
      <c r="E37" s="56">
        <v>146.0</v>
      </c>
      <c r="F37" s="56">
        <v>152.0</v>
      </c>
      <c r="G37" s="56">
        <v>51.24</v>
      </c>
      <c r="H37" s="56">
        <v>52.66</v>
      </c>
      <c r="I37" s="56">
        <v>48.9</v>
      </c>
      <c r="J37" s="56">
        <v>53.31</v>
      </c>
      <c r="K37" s="56">
        <v>54.05</v>
      </c>
      <c r="L37" s="10">
        <v>39.46</v>
      </c>
      <c r="M37" s="10">
        <v>49.7</v>
      </c>
      <c r="N37" s="10">
        <v>70.62</v>
      </c>
      <c r="O37" s="10">
        <v>74.34</v>
      </c>
      <c r="P37" s="10">
        <v>46.64</v>
      </c>
      <c r="Q37" s="56">
        <v>130.0</v>
      </c>
      <c r="R37" s="56">
        <v>140.0</v>
      </c>
      <c r="S37" s="56">
        <v>125.0</v>
      </c>
      <c r="T37" s="56">
        <v>140.0</v>
      </c>
      <c r="U37" s="56">
        <v>137.0</v>
      </c>
      <c r="V37" s="55">
        <f t="shared" si="25"/>
        <v>171</v>
      </c>
      <c r="W37" s="55">
        <f t="shared" si="26"/>
        <v>727.2</v>
      </c>
      <c r="X37" s="55">
        <f t="shared" si="27"/>
        <v>52.032</v>
      </c>
      <c r="Y37" s="55">
        <f t="shared" si="28"/>
        <v>3.307336</v>
      </c>
      <c r="Z37" s="18">
        <f t="shared" si="29"/>
        <v>56.152</v>
      </c>
      <c r="AA37" s="18">
        <f t="shared" si="30"/>
        <v>190.171136</v>
      </c>
      <c r="AB37" s="18">
        <f t="shared" si="31"/>
        <v>134.4</v>
      </c>
      <c r="AC37" s="18">
        <f t="shared" si="32"/>
        <v>5.953150426</v>
      </c>
    </row>
    <row r="38">
      <c r="A38" s="44" t="s">
        <v>81</v>
      </c>
      <c r="B38" s="56">
        <v>65.8</v>
      </c>
      <c r="C38" s="56">
        <v>64.2</v>
      </c>
      <c r="D38" s="56">
        <v>62.2</v>
      </c>
      <c r="E38" s="56">
        <v>64.6</v>
      </c>
      <c r="F38" s="56">
        <v>65.0</v>
      </c>
      <c r="G38" s="56">
        <v>45.63</v>
      </c>
      <c r="H38" s="56">
        <v>47.11</v>
      </c>
      <c r="I38" s="56">
        <v>50.44</v>
      </c>
      <c r="J38" s="56">
        <v>54.73</v>
      </c>
      <c r="K38" s="56">
        <v>60.85</v>
      </c>
      <c r="L38" s="10">
        <v>7.1</v>
      </c>
      <c r="M38" s="10">
        <v>7.31</v>
      </c>
      <c r="N38" s="10">
        <v>7.67</v>
      </c>
      <c r="O38" s="10">
        <v>7.89</v>
      </c>
      <c r="P38" s="10"/>
      <c r="Q38" s="56">
        <v>117.0</v>
      </c>
      <c r="R38" s="56">
        <v>150.0</v>
      </c>
      <c r="S38" s="56">
        <v>153.0</v>
      </c>
      <c r="T38" s="56">
        <v>146.0</v>
      </c>
      <c r="U38" s="56">
        <v>139.0</v>
      </c>
      <c r="V38" s="55">
        <f t="shared" si="25"/>
        <v>64.36</v>
      </c>
      <c r="W38" s="55">
        <f t="shared" si="26"/>
        <v>1.4464</v>
      </c>
      <c r="X38" s="55">
        <f t="shared" si="27"/>
        <v>51.752</v>
      </c>
      <c r="Y38" s="55">
        <f t="shared" si="28"/>
        <v>30.478096</v>
      </c>
      <c r="Z38" s="18">
        <f t="shared" si="29"/>
        <v>7.4925</v>
      </c>
      <c r="AA38" s="18">
        <f t="shared" si="30"/>
        <v>0.09421875</v>
      </c>
      <c r="AB38" s="18">
        <f t="shared" si="31"/>
        <v>141</v>
      </c>
      <c r="AC38" s="18">
        <f t="shared" si="32"/>
        <v>12.88409873</v>
      </c>
    </row>
    <row r="39">
      <c r="A39" s="44" t="s">
        <v>42</v>
      </c>
      <c r="B39" s="56">
        <v>215.0</v>
      </c>
      <c r="C39" s="56">
        <v>213.0</v>
      </c>
      <c r="D39" s="56">
        <v>215.0</v>
      </c>
      <c r="E39" s="56">
        <v>218.0</v>
      </c>
      <c r="F39" s="56">
        <v>217.0</v>
      </c>
      <c r="G39" s="56">
        <v>9.79</v>
      </c>
      <c r="H39" s="56">
        <v>9.87</v>
      </c>
      <c r="I39" s="56">
        <v>9.4</v>
      </c>
      <c r="J39" s="56">
        <v>10.0</v>
      </c>
      <c r="K39" s="56">
        <v>11.0</v>
      </c>
      <c r="L39" s="45">
        <v>0.18</v>
      </c>
      <c r="M39" s="45">
        <v>0.17</v>
      </c>
      <c r="N39" s="45">
        <v>0.17</v>
      </c>
      <c r="O39" s="45">
        <v>0.18</v>
      </c>
      <c r="P39" s="45">
        <v>0.18</v>
      </c>
      <c r="Q39" s="56">
        <v>19.0</v>
      </c>
      <c r="R39" s="56">
        <v>19.7</v>
      </c>
      <c r="S39" s="56">
        <v>20.2</v>
      </c>
      <c r="T39" s="56">
        <v>21.38</v>
      </c>
      <c r="U39" s="56">
        <v>20.0</v>
      </c>
      <c r="V39" s="55">
        <f t="shared" si="25"/>
        <v>215.6</v>
      </c>
      <c r="W39" s="55">
        <f t="shared" si="26"/>
        <v>3.04</v>
      </c>
      <c r="X39" s="55">
        <f t="shared" si="27"/>
        <v>10.012</v>
      </c>
      <c r="Y39" s="55">
        <f t="shared" si="28"/>
        <v>0.284056</v>
      </c>
      <c r="Z39" s="18">
        <f t="shared" si="29"/>
        <v>0.176</v>
      </c>
      <c r="AA39" s="18">
        <f t="shared" si="30"/>
        <v>0.000024</v>
      </c>
      <c r="AB39" s="18">
        <f t="shared" si="31"/>
        <v>20.056</v>
      </c>
      <c r="AC39" s="18">
        <f t="shared" si="32"/>
        <v>0.7770096524</v>
      </c>
    </row>
    <row r="40">
      <c r="A40" s="44" t="s">
        <v>44</v>
      </c>
      <c r="B40" s="56">
        <v>237.0</v>
      </c>
      <c r="C40" s="56">
        <v>224.0</v>
      </c>
      <c r="D40" s="56">
        <v>233.0</v>
      </c>
      <c r="E40" s="56">
        <v>237.0</v>
      </c>
      <c r="F40" s="56">
        <v>230.0</v>
      </c>
      <c r="G40" s="56">
        <v>51.9</v>
      </c>
      <c r="H40" s="56">
        <v>48.7</v>
      </c>
      <c r="I40" s="56">
        <v>50.26</v>
      </c>
      <c r="J40" s="56">
        <v>50.8</v>
      </c>
      <c r="K40" s="56">
        <v>50.5</v>
      </c>
      <c r="L40" s="45">
        <v>52.52</v>
      </c>
      <c r="M40" s="45">
        <v>57.45</v>
      </c>
      <c r="N40" s="45">
        <v>58.4</v>
      </c>
      <c r="O40" s="45">
        <v>59.1</v>
      </c>
      <c r="P40" s="45"/>
      <c r="Q40" s="56">
        <v>125.0</v>
      </c>
      <c r="R40" s="56">
        <v>139.0</v>
      </c>
      <c r="S40" s="56">
        <v>134.0</v>
      </c>
      <c r="T40" s="56">
        <v>122.0</v>
      </c>
      <c r="U40" s="56">
        <v>136.0</v>
      </c>
      <c r="V40" s="55">
        <f t="shared" si="25"/>
        <v>232.2</v>
      </c>
      <c r="W40" s="55">
        <f t="shared" si="26"/>
        <v>23.76</v>
      </c>
      <c r="X40" s="55">
        <f t="shared" si="27"/>
        <v>50.432</v>
      </c>
      <c r="Y40" s="55">
        <f t="shared" si="28"/>
        <v>1.064896</v>
      </c>
      <c r="Z40" s="18">
        <f t="shared" si="29"/>
        <v>56.8675</v>
      </c>
      <c r="AA40" s="18">
        <f t="shared" si="30"/>
        <v>6.64316875</v>
      </c>
      <c r="AB40" s="18">
        <f t="shared" si="31"/>
        <v>131.2</v>
      </c>
      <c r="AC40" s="18">
        <f t="shared" si="32"/>
        <v>6.554387843</v>
      </c>
    </row>
    <row r="41">
      <c r="A41" s="44" t="s">
        <v>46</v>
      </c>
      <c r="B41" s="45">
        <v>232.0</v>
      </c>
      <c r="C41" s="45">
        <v>235.0</v>
      </c>
      <c r="D41" s="45">
        <v>230.0</v>
      </c>
      <c r="E41" s="45">
        <v>230.0</v>
      </c>
      <c r="F41" s="45">
        <v>240.0</v>
      </c>
      <c r="G41" s="45">
        <v>50.0</v>
      </c>
      <c r="H41" s="45">
        <v>54.0</v>
      </c>
      <c r="I41" s="45">
        <v>54.0</v>
      </c>
      <c r="J41" s="45">
        <v>54.0</v>
      </c>
      <c r="K41" s="45">
        <v>45.0</v>
      </c>
      <c r="L41" s="45">
        <v>135.69</v>
      </c>
      <c r="M41" s="45">
        <v>152.76</v>
      </c>
      <c r="N41" s="45">
        <v>114.98</v>
      </c>
      <c r="O41" s="45">
        <v>120.6</v>
      </c>
      <c r="P41" s="45">
        <v>143.11</v>
      </c>
      <c r="Q41" s="45">
        <v>95.35</v>
      </c>
      <c r="R41" s="45">
        <v>71.87</v>
      </c>
      <c r="S41" s="45">
        <v>74.16</v>
      </c>
      <c r="T41" s="45">
        <v>80.7</v>
      </c>
      <c r="U41" s="45">
        <v>85.8</v>
      </c>
      <c r="V41" s="51">
        <f t="shared" si="25"/>
        <v>233.4</v>
      </c>
      <c r="W41" s="51">
        <f t="shared" si="26"/>
        <v>14.24</v>
      </c>
      <c r="X41" s="51">
        <f t="shared" si="27"/>
        <v>51.4</v>
      </c>
      <c r="Y41" s="51">
        <f t="shared" si="28"/>
        <v>12.64</v>
      </c>
      <c r="Z41" s="3">
        <f t="shared" si="29"/>
        <v>133.428</v>
      </c>
      <c r="AA41" s="3">
        <f t="shared" si="30"/>
        <v>195.494056</v>
      </c>
      <c r="AB41" s="3">
        <f t="shared" si="31"/>
        <v>81.576</v>
      </c>
      <c r="AC41" s="3">
        <f t="shared" si="32"/>
        <v>8.456194416</v>
      </c>
    </row>
    <row r="42">
      <c r="A42" s="44" t="s">
        <v>48</v>
      </c>
      <c r="B42" s="45">
        <v>222.0</v>
      </c>
      <c r="C42" s="45">
        <v>222.0</v>
      </c>
      <c r="D42" s="45">
        <v>207.0</v>
      </c>
      <c r="E42" s="45">
        <v>214.0</v>
      </c>
      <c r="F42" s="45">
        <v>210.0</v>
      </c>
      <c r="G42" s="45">
        <v>45.1</v>
      </c>
      <c r="H42" s="45">
        <v>48.9</v>
      </c>
      <c r="I42" s="45">
        <v>51.04</v>
      </c>
      <c r="J42" s="45">
        <v>48.5</v>
      </c>
      <c r="K42" s="45">
        <v>52.1</v>
      </c>
      <c r="L42" s="10">
        <v>107.0</v>
      </c>
      <c r="M42" s="10">
        <v>116.0</v>
      </c>
      <c r="N42" s="10">
        <v>96.0</v>
      </c>
      <c r="O42" s="10">
        <v>116.0</v>
      </c>
      <c r="P42" s="10"/>
      <c r="Q42" s="45">
        <v>145.0</v>
      </c>
      <c r="R42" s="45">
        <v>152.0</v>
      </c>
      <c r="S42" s="45">
        <v>147.0</v>
      </c>
      <c r="T42" s="45">
        <v>150.0</v>
      </c>
      <c r="U42" s="45">
        <v>146.0</v>
      </c>
      <c r="V42" s="51">
        <f t="shared" si="25"/>
        <v>215</v>
      </c>
      <c r="W42" s="51">
        <f t="shared" si="26"/>
        <v>37.6</v>
      </c>
      <c r="X42" s="51">
        <f t="shared" si="27"/>
        <v>49.128</v>
      </c>
      <c r="Y42" s="51">
        <f t="shared" si="28"/>
        <v>5.831936</v>
      </c>
      <c r="Z42" s="3">
        <f t="shared" si="29"/>
        <v>108.75</v>
      </c>
      <c r="AA42" s="3">
        <f t="shared" si="30"/>
        <v>67.6875</v>
      </c>
      <c r="AB42" s="3">
        <f t="shared" si="31"/>
        <v>148</v>
      </c>
      <c r="AC42" s="3">
        <f t="shared" si="32"/>
        <v>2.607680962</v>
      </c>
    </row>
    <row r="43">
      <c r="A43" s="44" t="s">
        <v>50</v>
      </c>
      <c r="B43" s="45">
        <v>208.0</v>
      </c>
      <c r="C43" s="45">
        <v>208.0</v>
      </c>
      <c r="D43" s="45">
        <v>206.0</v>
      </c>
      <c r="E43" s="45">
        <v>194.0</v>
      </c>
      <c r="F43" s="45">
        <v>210.0</v>
      </c>
      <c r="G43" s="45">
        <v>51.11</v>
      </c>
      <c r="H43" s="45">
        <v>48.19</v>
      </c>
      <c r="I43" s="45">
        <v>55.91</v>
      </c>
      <c r="J43" s="45">
        <v>47.8</v>
      </c>
      <c r="K43" s="45">
        <v>51.9</v>
      </c>
      <c r="L43" s="45">
        <v>15.37</v>
      </c>
      <c r="M43" s="45">
        <v>10.85</v>
      </c>
      <c r="N43" s="45">
        <v>19.24</v>
      </c>
      <c r="O43" s="45">
        <v>14.86</v>
      </c>
      <c r="P43" s="45"/>
      <c r="Q43" s="45">
        <v>135.0</v>
      </c>
      <c r="R43" s="45">
        <v>124.0</v>
      </c>
      <c r="S43" s="45">
        <v>132.0</v>
      </c>
      <c r="T43" s="45">
        <v>134.0</v>
      </c>
      <c r="U43" s="45">
        <v>138.0</v>
      </c>
      <c r="V43" s="51">
        <f t="shared" si="25"/>
        <v>205.2</v>
      </c>
      <c r="W43" s="51">
        <f t="shared" si="26"/>
        <v>32.96</v>
      </c>
      <c r="X43" s="51">
        <f t="shared" si="27"/>
        <v>50.982</v>
      </c>
      <c r="Y43" s="51">
        <f t="shared" si="28"/>
        <v>8.612936</v>
      </c>
      <c r="Z43" s="3">
        <f t="shared" si="29"/>
        <v>15.08</v>
      </c>
      <c r="AA43" s="3">
        <f t="shared" si="30"/>
        <v>8.83275</v>
      </c>
      <c r="AB43" s="3">
        <f t="shared" si="31"/>
        <v>132.6</v>
      </c>
      <c r="AC43" s="3">
        <f t="shared" si="32"/>
        <v>4.715930449</v>
      </c>
    </row>
    <row r="44">
      <c r="A44" s="44" t="s">
        <v>51</v>
      </c>
      <c r="B44" s="45">
        <v>238.0</v>
      </c>
      <c r="C44" s="45">
        <v>191.0</v>
      </c>
      <c r="D44" s="45">
        <v>205.0</v>
      </c>
      <c r="E44" s="45">
        <v>200.0</v>
      </c>
      <c r="F44" s="45">
        <v>206.0</v>
      </c>
      <c r="G44" s="45">
        <v>54.96</v>
      </c>
      <c r="H44" s="45">
        <v>54.56</v>
      </c>
      <c r="I44" s="45">
        <v>48.8</v>
      </c>
      <c r="J44" s="45">
        <v>50.7</v>
      </c>
      <c r="K44" s="45">
        <v>53.6</v>
      </c>
      <c r="L44" s="45">
        <v>102.0</v>
      </c>
      <c r="M44" s="45">
        <v>101.0</v>
      </c>
      <c r="N44" s="45">
        <v>82.0</v>
      </c>
      <c r="O44" s="45">
        <v>135.0</v>
      </c>
      <c r="P44" s="45"/>
      <c r="Q44" s="45">
        <v>148.0</v>
      </c>
      <c r="R44" s="45">
        <v>153.0</v>
      </c>
      <c r="S44" s="45">
        <v>146.0</v>
      </c>
      <c r="T44" s="45">
        <v>142.0</v>
      </c>
      <c r="U44" s="45">
        <v>146.0</v>
      </c>
      <c r="V44" s="51">
        <f t="shared" si="25"/>
        <v>208</v>
      </c>
      <c r="W44" s="51">
        <f t="shared" si="26"/>
        <v>253.2</v>
      </c>
      <c r="X44" s="51">
        <f t="shared" si="27"/>
        <v>52.524</v>
      </c>
      <c r="Y44" s="51">
        <f t="shared" si="28"/>
        <v>5.686464</v>
      </c>
      <c r="Z44" s="3">
        <f t="shared" si="29"/>
        <v>105</v>
      </c>
      <c r="AA44" s="3">
        <f t="shared" si="30"/>
        <v>363.5</v>
      </c>
      <c r="AB44" s="3">
        <f t="shared" si="31"/>
        <v>147</v>
      </c>
      <c r="AC44" s="3">
        <f t="shared" si="32"/>
        <v>3.577708764</v>
      </c>
    </row>
    <row r="45">
      <c r="A45" s="44" t="s">
        <v>52</v>
      </c>
      <c r="B45" s="45">
        <v>200.0</v>
      </c>
      <c r="C45" s="45">
        <v>210.0</v>
      </c>
      <c r="D45" s="45">
        <v>205.0</v>
      </c>
      <c r="E45" s="45">
        <v>204.0</v>
      </c>
      <c r="F45" s="45">
        <v>203.0</v>
      </c>
      <c r="G45" s="45">
        <v>52.0</v>
      </c>
      <c r="H45" s="45">
        <v>54.0</v>
      </c>
      <c r="I45" s="45">
        <v>54.0</v>
      </c>
      <c r="J45" s="45">
        <v>48.0</v>
      </c>
      <c r="K45" s="45">
        <v>50.0</v>
      </c>
      <c r="L45" s="10">
        <v>50.0</v>
      </c>
      <c r="M45" s="10">
        <v>50.0</v>
      </c>
      <c r="N45" s="10">
        <v>55.0</v>
      </c>
      <c r="O45" s="10">
        <v>55.0</v>
      </c>
      <c r="P45" s="10">
        <v>52.0</v>
      </c>
      <c r="Q45" s="45">
        <v>140.0</v>
      </c>
      <c r="R45" s="45">
        <v>145.0</v>
      </c>
      <c r="S45" s="45">
        <v>150.0</v>
      </c>
      <c r="T45" s="45">
        <v>155.0</v>
      </c>
      <c r="U45" s="45">
        <v>160.0</v>
      </c>
      <c r="V45" s="51">
        <f t="shared" si="25"/>
        <v>204.4</v>
      </c>
      <c r="W45" s="51">
        <f t="shared" si="26"/>
        <v>10.64</v>
      </c>
      <c r="X45" s="51">
        <f t="shared" si="27"/>
        <v>51.6</v>
      </c>
      <c r="Y45" s="51">
        <f t="shared" si="28"/>
        <v>5.44</v>
      </c>
      <c r="Z45" s="3">
        <f t="shared" si="29"/>
        <v>52.4</v>
      </c>
      <c r="AA45" s="3">
        <f t="shared" si="30"/>
        <v>5.04</v>
      </c>
      <c r="AB45" s="3">
        <f t="shared" si="31"/>
        <v>150</v>
      </c>
      <c r="AC45" s="3">
        <f t="shared" si="32"/>
        <v>7.071067812</v>
      </c>
    </row>
    <row r="46">
      <c r="A46" s="44" t="s">
        <v>53</v>
      </c>
      <c r="B46" s="45">
        <v>251.0</v>
      </c>
      <c r="C46" s="45">
        <v>230.0</v>
      </c>
      <c r="D46" s="45">
        <v>221.0</v>
      </c>
      <c r="E46" s="45">
        <v>222.0</v>
      </c>
      <c r="F46" s="45">
        <v>222.0</v>
      </c>
      <c r="G46" s="45">
        <v>45.88</v>
      </c>
      <c r="H46" s="45">
        <v>44.38</v>
      </c>
      <c r="I46" s="45">
        <v>48.11</v>
      </c>
      <c r="J46" s="45">
        <v>48.55</v>
      </c>
      <c r="K46" s="45">
        <v>42.19</v>
      </c>
      <c r="L46" s="10">
        <v>61.08</v>
      </c>
      <c r="M46" s="10">
        <v>63.86</v>
      </c>
      <c r="N46" s="10">
        <v>65.31</v>
      </c>
      <c r="O46" s="10">
        <v>65.57</v>
      </c>
      <c r="P46" s="10"/>
      <c r="Q46" s="45">
        <v>167.02</v>
      </c>
      <c r="R46" s="45">
        <v>150.2</v>
      </c>
      <c r="S46" s="45">
        <v>134.3</v>
      </c>
      <c r="T46" s="45">
        <v>125.2</v>
      </c>
      <c r="U46" s="45">
        <v>152.6</v>
      </c>
      <c r="V46" s="51">
        <f t="shared" si="25"/>
        <v>229.2</v>
      </c>
      <c r="W46" s="51">
        <f t="shared" si="26"/>
        <v>129.36</v>
      </c>
      <c r="X46" s="51">
        <f t="shared" si="27"/>
        <v>45.822</v>
      </c>
      <c r="Y46" s="51">
        <f t="shared" si="28"/>
        <v>5.590216</v>
      </c>
      <c r="Z46" s="3">
        <f t="shared" si="29"/>
        <v>63.955</v>
      </c>
      <c r="AA46" s="3">
        <f t="shared" si="30"/>
        <v>3.179725</v>
      </c>
      <c r="AB46" s="3">
        <f t="shared" si="31"/>
        <v>145.864</v>
      </c>
      <c r="AC46" s="3">
        <f t="shared" si="32"/>
        <v>14.64566776</v>
      </c>
    </row>
    <row r="47">
      <c r="A47" s="44" t="s">
        <v>54</v>
      </c>
      <c r="B47" s="45">
        <v>81.18</v>
      </c>
      <c r="C47" s="45">
        <v>42.1</v>
      </c>
      <c r="D47" s="45">
        <v>81.9</v>
      </c>
      <c r="E47" s="45">
        <v>106.1</v>
      </c>
      <c r="F47" s="45">
        <v>86.82</v>
      </c>
      <c r="G47" s="45">
        <v>19.1</v>
      </c>
      <c r="H47" s="45">
        <v>24.05</v>
      </c>
      <c r="I47" s="45">
        <v>19.76</v>
      </c>
      <c r="J47" s="45">
        <v>25.46</v>
      </c>
      <c r="K47" s="45">
        <v>22.13</v>
      </c>
      <c r="L47" s="45">
        <v>53.12</v>
      </c>
      <c r="M47" s="45">
        <v>46.43</v>
      </c>
      <c r="N47" s="45">
        <v>42.95</v>
      </c>
      <c r="O47" s="45"/>
      <c r="P47" s="45"/>
      <c r="Q47" s="45">
        <v>98.0</v>
      </c>
      <c r="R47" s="45">
        <v>110.0</v>
      </c>
      <c r="S47" s="45">
        <v>119.0</v>
      </c>
      <c r="T47" s="45">
        <v>108.0</v>
      </c>
      <c r="U47" s="45">
        <v>101.0</v>
      </c>
      <c r="V47" s="51">
        <f t="shared" si="25"/>
        <v>79.62</v>
      </c>
      <c r="W47" s="51">
        <f t="shared" si="26"/>
        <v>433.68256</v>
      </c>
      <c r="X47" s="51">
        <f t="shared" si="27"/>
        <v>22.1</v>
      </c>
      <c r="Y47" s="51">
        <f t="shared" si="28"/>
        <v>5.91372</v>
      </c>
      <c r="Z47" s="3">
        <f t="shared" si="29"/>
        <v>47.5</v>
      </c>
      <c r="AA47" s="3">
        <f t="shared" si="30"/>
        <v>17.8106</v>
      </c>
      <c r="AB47" s="3">
        <f t="shared" si="31"/>
        <v>107.2</v>
      </c>
      <c r="AC47" s="3">
        <f t="shared" si="32"/>
        <v>7.359347797</v>
      </c>
    </row>
    <row r="48">
      <c r="A48" s="44" t="s">
        <v>55</v>
      </c>
      <c r="B48" s="45">
        <v>140.0</v>
      </c>
      <c r="C48" s="45">
        <v>168.0</v>
      </c>
      <c r="D48" s="45">
        <v>178.0</v>
      </c>
      <c r="E48" s="45">
        <v>172.0</v>
      </c>
      <c r="F48" s="45">
        <v>189.0</v>
      </c>
      <c r="G48" s="45">
        <v>19.69</v>
      </c>
      <c r="H48" s="45">
        <v>17.08</v>
      </c>
      <c r="I48" s="45">
        <v>17.77</v>
      </c>
      <c r="J48" s="45">
        <v>20.97</v>
      </c>
      <c r="K48" s="45">
        <v>21.36</v>
      </c>
      <c r="L48" s="10">
        <v>56.73</v>
      </c>
      <c r="M48" s="10">
        <v>61.22</v>
      </c>
      <c r="N48" s="10">
        <v>58.3</v>
      </c>
      <c r="O48" s="10">
        <v>43.79</v>
      </c>
      <c r="P48" s="10">
        <v>65.08</v>
      </c>
      <c r="Q48" s="45">
        <v>70.7</v>
      </c>
      <c r="R48" s="45">
        <v>101.3</v>
      </c>
      <c r="S48" s="45">
        <v>107.26</v>
      </c>
      <c r="T48" s="45">
        <v>70.33</v>
      </c>
      <c r="U48" s="45">
        <v>68.02</v>
      </c>
      <c r="V48" s="51">
        <f t="shared" si="25"/>
        <v>169.4</v>
      </c>
      <c r="W48" s="51">
        <f t="shared" si="26"/>
        <v>266.24</v>
      </c>
      <c r="X48" s="51">
        <f t="shared" si="27"/>
        <v>19.374</v>
      </c>
      <c r="Y48" s="51">
        <f t="shared" si="28"/>
        <v>2.885304</v>
      </c>
      <c r="Z48" s="3">
        <f t="shared" si="29"/>
        <v>57.024</v>
      </c>
      <c r="AA48" s="3">
        <f t="shared" si="30"/>
        <v>51.871784</v>
      </c>
      <c r="AB48" s="3">
        <f t="shared" si="31"/>
        <v>83.522</v>
      </c>
      <c r="AC48" s="3">
        <f t="shared" si="32"/>
        <v>17.07802377</v>
      </c>
    </row>
    <row r="49">
      <c r="A49" s="44" t="s">
        <v>56</v>
      </c>
      <c r="B49" s="45">
        <v>36.05</v>
      </c>
      <c r="C49" s="45">
        <v>37.1</v>
      </c>
      <c r="D49" s="45">
        <v>40.0</v>
      </c>
      <c r="E49" s="45">
        <v>42.0</v>
      </c>
      <c r="F49" s="45">
        <v>45.0</v>
      </c>
      <c r="G49" s="45">
        <v>0.0</v>
      </c>
      <c r="H49" s="45">
        <v>0.0</v>
      </c>
      <c r="I49" s="45">
        <v>0.0</v>
      </c>
      <c r="J49" s="45">
        <v>0.0</v>
      </c>
      <c r="K49" s="45">
        <v>0.0</v>
      </c>
      <c r="L49" s="45">
        <v>128.0</v>
      </c>
      <c r="M49" s="45">
        <v>132.0</v>
      </c>
      <c r="N49" s="45">
        <v>153.0</v>
      </c>
      <c r="O49" s="45">
        <v>165.0</v>
      </c>
      <c r="P49" s="45"/>
      <c r="Q49" s="45">
        <v>52.0</v>
      </c>
      <c r="R49" s="45">
        <v>58.0</v>
      </c>
      <c r="S49" s="45">
        <v>59.0</v>
      </c>
      <c r="T49" s="45">
        <v>56.0</v>
      </c>
      <c r="U49" s="45">
        <v>58.0</v>
      </c>
      <c r="V49" s="51">
        <f t="shared" si="25"/>
        <v>40.03</v>
      </c>
      <c r="W49" s="51">
        <f t="shared" si="26"/>
        <v>10.6016</v>
      </c>
      <c r="X49" s="51">
        <f t="shared" si="27"/>
        <v>0</v>
      </c>
      <c r="Y49" s="51">
        <f t="shared" si="28"/>
        <v>0</v>
      </c>
      <c r="Z49" s="3">
        <f t="shared" si="29"/>
        <v>144.5</v>
      </c>
      <c r="AA49" s="3">
        <f t="shared" si="30"/>
        <v>230.25</v>
      </c>
      <c r="AB49" s="3">
        <f t="shared" si="31"/>
        <v>56.6</v>
      </c>
      <c r="AC49" s="3">
        <f t="shared" si="32"/>
        <v>2.497999199</v>
      </c>
    </row>
    <row r="50">
      <c r="A50" s="44" t="s">
        <v>57</v>
      </c>
      <c r="B50" s="45">
        <v>238.0</v>
      </c>
      <c r="C50" s="45">
        <v>252.0</v>
      </c>
      <c r="D50" s="45">
        <v>264.0</v>
      </c>
      <c r="E50" s="45">
        <v>282.0</v>
      </c>
      <c r="F50" s="45">
        <v>216.0</v>
      </c>
      <c r="G50" s="45">
        <v>55.78</v>
      </c>
      <c r="H50" s="45">
        <v>62.9</v>
      </c>
      <c r="I50" s="45">
        <v>60.5</v>
      </c>
      <c r="J50" s="45">
        <v>56.05</v>
      </c>
      <c r="K50" s="45">
        <v>62.87</v>
      </c>
      <c r="L50" s="45">
        <v>227.0</v>
      </c>
      <c r="M50" s="45">
        <v>230.0</v>
      </c>
      <c r="N50" s="45">
        <v>174.0</v>
      </c>
      <c r="O50" s="45">
        <v>217.0</v>
      </c>
      <c r="P50" s="45"/>
      <c r="Q50" s="45">
        <v>248.0</v>
      </c>
      <c r="R50" s="45">
        <v>246.0</v>
      </c>
      <c r="S50" s="45">
        <v>234.0</v>
      </c>
      <c r="T50" s="45">
        <v>231.0</v>
      </c>
      <c r="U50" s="45">
        <v>251.0</v>
      </c>
      <c r="V50" s="51">
        <f t="shared" si="25"/>
        <v>250.4</v>
      </c>
      <c r="W50" s="51">
        <f t="shared" si="26"/>
        <v>504.64</v>
      </c>
      <c r="X50" s="51">
        <f t="shared" si="27"/>
        <v>59.62</v>
      </c>
      <c r="Y50" s="51">
        <f t="shared" si="28"/>
        <v>9.91716</v>
      </c>
      <c r="Z50" s="3">
        <f t="shared" si="29"/>
        <v>212</v>
      </c>
      <c r="AA50" s="3">
        <f t="shared" si="30"/>
        <v>504.5</v>
      </c>
      <c r="AB50" s="3">
        <f t="shared" si="31"/>
        <v>242</v>
      </c>
      <c r="AC50" s="3">
        <f t="shared" si="32"/>
        <v>7.974960815</v>
      </c>
    </row>
    <row r="51">
      <c r="A51" s="44" t="s">
        <v>58</v>
      </c>
      <c r="B51" s="45">
        <v>250.0</v>
      </c>
      <c r="C51" s="45">
        <v>244.0</v>
      </c>
      <c r="D51" s="45">
        <v>245.0</v>
      </c>
      <c r="E51" s="45">
        <v>250.0</v>
      </c>
      <c r="F51" s="45">
        <v>258.0</v>
      </c>
      <c r="G51" s="45">
        <v>44.33</v>
      </c>
      <c r="H51" s="45">
        <v>51.9</v>
      </c>
      <c r="I51" s="45">
        <v>48.5</v>
      </c>
      <c r="J51" s="45">
        <v>48.0</v>
      </c>
      <c r="K51" s="45">
        <v>51.0</v>
      </c>
      <c r="L51" s="45">
        <v>153.0</v>
      </c>
      <c r="M51" s="45">
        <v>190.0</v>
      </c>
      <c r="N51" s="45">
        <v>170.0</v>
      </c>
      <c r="O51" s="45">
        <v>143.0</v>
      </c>
      <c r="P51" s="45"/>
      <c r="Q51" s="45">
        <v>147.0</v>
      </c>
      <c r="R51" s="45">
        <v>120.0</v>
      </c>
      <c r="S51" s="45">
        <v>133.0</v>
      </c>
      <c r="T51" s="45">
        <v>125.0</v>
      </c>
      <c r="U51" s="45">
        <v>135.0</v>
      </c>
      <c r="V51" s="51">
        <f t="shared" si="25"/>
        <v>249.4</v>
      </c>
      <c r="W51" s="51">
        <f t="shared" si="26"/>
        <v>24.64</v>
      </c>
      <c r="X51" s="51">
        <f t="shared" si="27"/>
        <v>48.746</v>
      </c>
      <c r="Y51" s="51">
        <f t="shared" si="28"/>
        <v>7.029264</v>
      </c>
      <c r="Z51" s="3">
        <f t="shared" si="29"/>
        <v>164</v>
      </c>
      <c r="AA51" s="3">
        <f t="shared" si="30"/>
        <v>318.5</v>
      </c>
      <c r="AB51" s="3">
        <f t="shared" si="31"/>
        <v>132</v>
      </c>
      <c r="AC51" s="3">
        <f t="shared" si="32"/>
        <v>9.252026805</v>
      </c>
    </row>
    <row r="52">
      <c r="A52" s="44" t="s">
        <v>59</v>
      </c>
      <c r="B52" s="45">
        <v>46.0</v>
      </c>
      <c r="C52" s="45">
        <v>40.0</v>
      </c>
      <c r="D52" s="45">
        <v>59.0</v>
      </c>
      <c r="E52" s="45">
        <v>53.0</v>
      </c>
      <c r="F52" s="45">
        <v>48.0</v>
      </c>
      <c r="G52" s="45">
        <v>0.0</v>
      </c>
      <c r="H52" s="45">
        <v>0.0</v>
      </c>
      <c r="I52" s="45">
        <v>0.0</v>
      </c>
      <c r="J52" s="45">
        <v>0.0</v>
      </c>
      <c r="K52" s="45">
        <v>0.0</v>
      </c>
      <c r="L52" s="45">
        <v>50.74</v>
      </c>
      <c r="M52" s="45">
        <v>50.0</v>
      </c>
      <c r="N52" s="45">
        <v>51.0</v>
      </c>
      <c r="O52" s="45">
        <v>55.0</v>
      </c>
      <c r="P52" s="45"/>
      <c r="Q52" s="45">
        <v>55.0</v>
      </c>
      <c r="R52" s="45">
        <v>52.0</v>
      </c>
      <c r="S52" s="45">
        <v>50.0</v>
      </c>
      <c r="T52" s="45">
        <v>55.0</v>
      </c>
      <c r="U52" s="45">
        <v>51.0</v>
      </c>
      <c r="V52" s="51">
        <f t="shared" si="25"/>
        <v>49.2</v>
      </c>
      <c r="W52" s="51">
        <f t="shared" si="26"/>
        <v>41.36</v>
      </c>
      <c r="X52" s="51">
        <f t="shared" si="27"/>
        <v>0</v>
      </c>
      <c r="Y52" s="51">
        <f t="shared" si="28"/>
        <v>0</v>
      </c>
      <c r="Z52" s="3">
        <f t="shared" si="29"/>
        <v>51.685</v>
      </c>
      <c r="AA52" s="3">
        <f t="shared" si="30"/>
        <v>3.797675</v>
      </c>
      <c r="AB52" s="3">
        <f t="shared" si="31"/>
        <v>52.6</v>
      </c>
      <c r="AC52" s="3">
        <f t="shared" si="32"/>
        <v>2.059126028</v>
      </c>
    </row>
    <row r="53">
      <c r="A53" s="44" t="s">
        <v>82</v>
      </c>
      <c r="B53" s="45">
        <v>53.0</v>
      </c>
      <c r="C53" s="45">
        <v>41.0</v>
      </c>
      <c r="D53" s="45">
        <v>41.0</v>
      </c>
      <c r="E53" s="45">
        <v>41.0</v>
      </c>
      <c r="F53" s="45">
        <v>51.0</v>
      </c>
      <c r="G53" s="45">
        <v>30.0</v>
      </c>
      <c r="H53" s="45">
        <v>31.0</v>
      </c>
      <c r="I53" s="45">
        <v>33.0</v>
      </c>
      <c r="J53" s="45">
        <v>35.0</v>
      </c>
      <c r="K53" s="45">
        <v>32.0</v>
      </c>
      <c r="L53" s="45">
        <v>22.78</v>
      </c>
      <c r="M53" s="45">
        <v>22.78</v>
      </c>
      <c r="N53" s="45">
        <v>22.75</v>
      </c>
      <c r="O53" s="45">
        <v>22.78</v>
      </c>
      <c r="P53" s="45">
        <v>22.75</v>
      </c>
      <c r="Q53" s="45">
        <v>109.44</v>
      </c>
      <c r="R53" s="45">
        <v>191.11</v>
      </c>
      <c r="S53" s="45">
        <v>149.24</v>
      </c>
      <c r="T53" s="45">
        <v>127.0</v>
      </c>
      <c r="U53" s="45">
        <v>128.0</v>
      </c>
      <c r="V53" s="51">
        <f t="shared" si="25"/>
        <v>45.4</v>
      </c>
      <c r="W53" s="51">
        <f t="shared" si="26"/>
        <v>29.44</v>
      </c>
      <c r="X53" s="51">
        <f t="shared" si="27"/>
        <v>32.2</v>
      </c>
      <c r="Y53" s="51">
        <f t="shared" si="28"/>
        <v>2.96</v>
      </c>
      <c r="Z53" s="3">
        <f t="shared" si="29"/>
        <v>22.768</v>
      </c>
      <c r="AA53" s="3">
        <f t="shared" si="30"/>
        <v>0.000216</v>
      </c>
      <c r="AB53" s="3">
        <f t="shared" si="31"/>
        <v>140.958</v>
      </c>
      <c r="AC53" s="3">
        <f t="shared" si="32"/>
        <v>28.07110429</v>
      </c>
    </row>
    <row r="54">
      <c r="A54" s="49" t="s">
        <v>89</v>
      </c>
      <c r="B54" s="50">
        <f t="shared" ref="B54:U54" si="33">AVERAGE(B34:B53)</f>
        <v>171.1015</v>
      </c>
      <c r="C54" s="50">
        <f t="shared" si="33"/>
        <v>167.42</v>
      </c>
      <c r="D54" s="50">
        <f t="shared" si="33"/>
        <v>173.505</v>
      </c>
      <c r="E54" s="50">
        <f t="shared" si="33"/>
        <v>171.335</v>
      </c>
      <c r="F54" s="50">
        <f t="shared" si="33"/>
        <v>170.791</v>
      </c>
      <c r="G54" s="50">
        <f t="shared" si="33"/>
        <v>39.03</v>
      </c>
      <c r="H54" s="50">
        <f t="shared" si="33"/>
        <v>39.9395</v>
      </c>
      <c r="I54" s="50">
        <f t="shared" si="33"/>
        <v>40.5625</v>
      </c>
      <c r="J54" s="50">
        <f t="shared" si="33"/>
        <v>40.62</v>
      </c>
      <c r="K54" s="50">
        <f t="shared" si="33"/>
        <v>40.7735</v>
      </c>
      <c r="L54" s="50">
        <f t="shared" si="33"/>
        <v>65.9895</v>
      </c>
      <c r="M54" s="50">
        <f t="shared" si="33"/>
        <v>69.5235</v>
      </c>
      <c r="N54" s="50">
        <f t="shared" si="33"/>
        <v>64.3835</v>
      </c>
      <c r="O54" s="50">
        <f t="shared" si="33"/>
        <v>70.50473684</v>
      </c>
      <c r="P54" s="50">
        <f t="shared" si="33"/>
        <v>48.59428571</v>
      </c>
      <c r="Q54" s="50">
        <f t="shared" si="33"/>
        <v>119.6355</v>
      </c>
      <c r="R54" s="50">
        <f t="shared" si="33"/>
        <v>131.794</v>
      </c>
      <c r="S54" s="50">
        <f t="shared" si="33"/>
        <v>123.533</v>
      </c>
      <c r="T54" s="50">
        <f t="shared" si="33"/>
        <v>124.9565</v>
      </c>
      <c r="U54" s="50">
        <f t="shared" si="33"/>
        <v>124.256</v>
      </c>
      <c r="V54" s="51"/>
      <c r="W54" s="51"/>
      <c r="X54" s="51"/>
      <c r="Y54" s="51"/>
      <c r="Z54" s="51"/>
      <c r="AA54" s="51"/>
      <c r="AB54" s="51"/>
      <c r="AC54" s="51"/>
    </row>
    <row r="55">
      <c r="A55" s="49" t="s">
        <v>83</v>
      </c>
      <c r="B55" s="50">
        <f t="shared" ref="B55:U55" si="34">MEDIAN(B34:B52)</f>
        <v>215</v>
      </c>
      <c r="C55" s="50">
        <f t="shared" si="34"/>
        <v>210</v>
      </c>
      <c r="D55" s="50">
        <f t="shared" si="34"/>
        <v>207</v>
      </c>
      <c r="E55" s="50">
        <f t="shared" si="34"/>
        <v>204</v>
      </c>
      <c r="F55" s="50">
        <f t="shared" si="34"/>
        <v>210</v>
      </c>
      <c r="G55" s="50">
        <f t="shared" si="34"/>
        <v>45.88</v>
      </c>
      <c r="H55" s="50">
        <f t="shared" si="34"/>
        <v>48.7</v>
      </c>
      <c r="I55" s="50">
        <f t="shared" si="34"/>
        <v>48.9</v>
      </c>
      <c r="J55" s="50">
        <f t="shared" si="34"/>
        <v>48.55</v>
      </c>
      <c r="K55" s="50">
        <f t="shared" si="34"/>
        <v>50.5</v>
      </c>
      <c r="L55" s="50">
        <f t="shared" si="34"/>
        <v>52.52</v>
      </c>
      <c r="M55" s="50">
        <f t="shared" si="34"/>
        <v>50</v>
      </c>
      <c r="N55" s="50">
        <f t="shared" si="34"/>
        <v>58.3</v>
      </c>
      <c r="O55" s="50">
        <f t="shared" si="34"/>
        <v>57.05</v>
      </c>
      <c r="P55" s="50">
        <f t="shared" si="34"/>
        <v>49.32</v>
      </c>
      <c r="Q55" s="50">
        <f t="shared" si="34"/>
        <v>125</v>
      </c>
      <c r="R55" s="50">
        <f t="shared" si="34"/>
        <v>124.2</v>
      </c>
      <c r="S55" s="50">
        <f t="shared" si="34"/>
        <v>132</v>
      </c>
      <c r="T55" s="50">
        <f t="shared" si="34"/>
        <v>125.2</v>
      </c>
      <c r="U55" s="50">
        <f t="shared" si="34"/>
        <v>136</v>
      </c>
      <c r="V55" s="51"/>
      <c r="W55" s="51"/>
      <c r="X55" s="51"/>
      <c r="Y55" s="51"/>
      <c r="Z55" s="51"/>
      <c r="AA55" s="51"/>
      <c r="AB55" s="51"/>
      <c r="AC55" s="51"/>
    </row>
    <row r="56">
      <c r="A56" s="54" t="s">
        <v>89</v>
      </c>
      <c r="B56" s="57">
        <f>AVERAGE(B54:F54)</f>
        <v>170.8305</v>
      </c>
      <c r="C56" s="57"/>
      <c r="D56" s="57"/>
      <c r="E56" s="57"/>
      <c r="F56" s="57"/>
      <c r="G56" s="57">
        <f>AVERAGE(G54:K54)</f>
        <v>40.1851</v>
      </c>
      <c r="H56" s="57"/>
      <c r="I56" s="57"/>
      <c r="J56" s="57"/>
      <c r="K56" s="57">
        <f>AVERAGE(K54:O54)</f>
        <v>62.23494737</v>
      </c>
      <c r="L56" s="57"/>
      <c r="M56" s="57"/>
      <c r="N56" s="57"/>
      <c r="O56" s="57"/>
      <c r="P56" s="57">
        <f>AVERAGE(P54:T54)</f>
        <v>109.7026571</v>
      </c>
      <c r="Q56" s="57"/>
      <c r="R56" s="57"/>
      <c r="S56" s="57"/>
      <c r="T56" s="57">
        <f>AVERAGE(T54:W54)</f>
        <v>124.60625</v>
      </c>
      <c r="U56" s="57"/>
      <c r="V56" s="3"/>
      <c r="W56" s="3"/>
      <c r="X56" s="3"/>
      <c r="Y56" s="3"/>
      <c r="Z56" s="3"/>
      <c r="AA56" s="3"/>
      <c r="AB56" s="3"/>
      <c r="AC56" s="3"/>
    </row>
    <row r="57">
      <c r="A57" s="54" t="s">
        <v>83</v>
      </c>
      <c r="B57" s="57">
        <f>MEDIAN(B55:F55)</f>
        <v>210</v>
      </c>
      <c r="C57" s="57"/>
      <c r="D57" s="57"/>
      <c r="E57" s="57"/>
      <c r="F57" s="57"/>
      <c r="G57" s="57">
        <f>MEDIAN(G55:K55)</f>
        <v>48.7</v>
      </c>
      <c r="H57" s="57"/>
      <c r="I57" s="57"/>
      <c r="J57" s="57"/>
      <c r="K57" s="57">
        <f>MEDIAN(K55:O55)</f>
        <v>52.52</v>
      </c>
      <c r="L57" s="57"/>
      <c r="M57" s="57"/>
      <c r="N57" s="57"/>
      <c r="O57" s="57"/>
      <c r="P57" s="57">
        <f>MEDIAN(P55:T55)</f>
        <v>125</v>
      </c>
      <c r="Q57" s="57"/>
      <c r="R57" s="57"/>
      <c r="S57" s="57"/>
      <c r="T57" s="57">
        <f>MEDIAN(T55:W55)</f>
        <v>130.6</v>
      </c>
      <c r="U57" s="57"/>
      <c r="V57" s="3"/>
      <c r="W57" s="3"/>
      <c r="X57" s="3"/>
      <c r="Y57" s="3"/>
      <c r="Z57" s="3"/>
      <c r="AA57" s="3"/>
      <c r="AB57" s="3"/>
      <c r="AC57" s="3"/>
    </row>
    <row r="60">
      <c r="A60" s="1" t="s">
        <v>90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2"/>
      <c r="Y60" s="2"/>
      <c r="Z60" s="2"/>
      <c r="AA60" s="2"/>
      <c r="AB60" s="2"/>
      <c r="AC60" s="2"/>
      <c r="AD60" s="58" t="s">
        <v>70</v>
      </c>
    </row>
    <row r="61">
      <c r="A61" s="1" t="s">
        <v>71</v>
      </c>
      <c r="B61" s="1" t="s">
        <v>72</v>
      </c>
      <c r="C61" s="1"/>
      <c r="D61" s="1"/>
      <c r="E61" s="1"/>
      <c r="F61" s="1"/>
      <c r="G61" s="1" t="s">
        <v>73</v>
      </c>
      <c r="H61" s="1"/>
      <c r="I61" s="1"/>
      <c r="J61" s="1"/>
      <c r="K61" s="1"/>
      <c r="L61" s="1" t="s">
        <v>74</v>
      </c>
      <c r="M61" s="1"/>
      <c r="N61" s="1"/>
      <c r="O61" s="1"/>
      <c r="P61" s="1"/>
      <c r="Q61" s="1" t="s">
        <v>75</v>
      </c>
      <c r="R61" s="1"/>
      <c r="S61" s="1"/>
      <c r="T61" s="1"/>
      <c r="U61" s="1"/>
      <c r="V61" s="1" t="s">
        <v>72</v>
      </c>
      <c r="W61" s="1"/>
      <c r="X61" s="2" t="s">
        <v>73</v>
      </c>
      <c r="Y61" s="2"/>
      <c r="Z61" s="2" t="s">
        <v>74</v>
      </c>
      <c r="AA61" s="2"/>
      <c r="AB61" s="2" t="s">
        <v>76</v>
      </c>
      <c r="AC61" s="2"/>
    </row>
    <row r="62">
      <c r="A62" s="4" t="s">
        <v>5</v>
      </c>
      <c r="B62" s="4" t="s">
        <v>6</v>
      </c>
      <c r="C62" s="4" t="s">
        <v>7</v>
      </c>
      <c r="D62" s="4" t="s">
        <v>8</v>
      </c>
      <c r="E62" s="4" t="s">
        <v>9</v>
      </c>
      <c r="F62" s="4" t="s">
        <v>10</v>
      </c>
      <c r="G62" s="4" t="s">
        <v>6</v>
      </c>
      <c r="H62" s="4" t="s">
        <v>7</v>
      </c>
      <c r="I62" s="4" t="s">
        <v>8</v>
      </c>
      <c r="J62" s="4" t="s">
        <v>9</v>
      </c>
      <c r="K62" s="4" t="s">
        <v>10</v>
      </c>
      <c r="L62" s="4" t="s">
        <v>6</v>
      </c>
      <c r="M62" s="4" t="s">
        <v>7</v>
      </c>
      <c r="N62" s="4" t="s">
        <v>8</v>
      </c>
      <c r="O62" s="4" t="s">
        <v>9</v>
      </c>
      <c r="P62" s="4" t="s">
        <v>10</v>
      </c>
      <c r="Q62" s="4" t="s">
        <v>6</v>
      </c>
      <c r="R62" s="4" t="s">
        <v>7</v>
      </c>
      <c r="S62" s="4" t="s">
        <v>8</v>
      </c>
      <c r="T62" s="4" t="s">
        <v>9</v>
      </c>
      <c r="U62" s="4" t="s">
        <v>10</v>
      </c>
      <c r="V62" s="5" t="s">
        <v>77</v>
      </c>
      <c r="W62" s="4" t="s">
        <v>78</v>
      </c>
      <c r="X62" s="5" t="s">
        <v>77</v>
      </c>
      <c r="Y62" s="4" t="s">
        <v>91</v>
      </c>
      <c r="Z62" s="5" t="s">
        <v>77</v>
      </c>
      <c r="AA62" s="4" t="s">
        <v>91</v>
      </c>
      <c r="AB62" s="5" t="s">
        <v>77</v>
      </c>
      <c r="AC62" s="4" t="s">
        <v>91</v>
      </c>
      <c r="AD62" s="42" t="s">
        <v>72</v>
      </c>
      <c r="AE62" s="43" t="s">
        <v>73</v>
      </c>
      <c r="AF62" s="43" t="s">
        <v>79</v>
      </c>
      <c r="AG62" s="43" t="s">
        <v>80</v>
      </c>
    </row>
    <row r="63">
      <c r="A63" s="44" t="s">
        <v>32</v>
      </c>
      <c r="B63" s="45">
        <v>13.14</v>
      </c>
      <c r="C63" s="45">
        <v>13.5</v>
      </c>
      <c r="D63" s="45">
        <v>13.7</v>
      </c>
      <c r="E63" s="45">
        <v>12.6</v>
      </c>
      <c r="F63" s="45">
        <v>13.19</v>
      </c>
      <c r="G63" s="45">
        <v>21.0</v>
      </c>
      <c r="H63" s="45">
        <v>24.0</v>
      </c>
      <c r="I63" s="45">
        <v>23.0</v>
      </c>
      <c r="J63" s="45">
        <v>19.0</v>
      </c>
      <c r="K63" s="45">
        <v>21.0</v>
      </c>
      <c r="L63" s="8">
        <v>2.1</v>
      </c>
      <c r="M63" s="8">
        <v>2.3</v>
      </c>
      <c r="N63" s="8">
        <v>2.0</v>
      </c>
      <c r="O63" s="8">
        <v>2.0</v>
      </c>
      <c r="P63" s="8">
        <v>2.0</v>
      </c>
      <c r="Q63" s="45">
        <v>16.6</v>
      </c>
      <c r="R63" s="45">
        <v>12.4</v>
      </c>
      <c r="S63" s="45">
        <v>13.8</v>
      </c>
      <c r="T63" s="45">
        <v>13.5</v>
      </c>
      <c r="U63" s="45">
        <v>10.8</v>
      </c>
      <c r="V63" s="10">
        <f t="shared" ref="V63:V82" si="35">AVERAGE(B63:F63)</f>
        <v>13.226</v>
      </c>
      <c r="W63" s="10">
        <f t="shared" ref="W63:W82" si="36">VARP(B63:F63)</f>
        <v>0.140064</v>
      </c>
      <c r="X63" s="10">
        <f t="shared" ref="X63:X82" si="37">AVERAGE(G63:K63)</f>
        <v>21.6</v>
      </c>
      <c r="Y63" s="10">
        <f t="shared" ref="Y63:Y82" si="38">VARP(G63:K63)</f>
        <v>3.04</v>
      </c>
      <c r="Z63" s="10">
        <f t="shared" ref="Z63:Z82" si="39">AVERAGE(L63:P63)</f>
        <v>2.08</v>
      </c>
      <c r="AA63" s="10">
        <f t="shared" ref="AA63:AA82" si="40">VARP(L63:P63)</f>
        <v>0.0136</v>
      </c>
      <c r="AB63" s="10">
        <f t="shared" ref="AB63:AB82" si="41">AVERAGE(Q63:U63)</f>
        <v>13.42</v>
      </c>
      <c r="AC63" s="10">
        <f t="shared" ref="AC63:AC82" si="42">VARP(Q63:U63)</f>
        <v>3.6336</v>
      </c>
      <c r="AD63" s="18">
        <f t="shared" ref="AD63:AD82" si="43">V97/V63</f>
        <v>7.772569182</v>
      </c>
      <c r="AE63" s="18">
        <f t="shared" ref="AE63:AE82" si="44">X97/X63</f>
        <v>2.055555556</v>
      </c>
      <c r="AF63" s="18">
        <f t="shared" ref="AF63:AF82" si="45">Z97/Z63</f>
        <v>2.759615385</v>
      </c>
      <c r="AG63" s="18">
        <f t="shared" ref="AG63:AG82" si="46">AB97/AB63</f>
        <v>7.660208644</v>
      </c>
    </row>
    <row r="64">
      <c r="A64" s="44" t="s">
        <v>34</v>
      </c>
      <c r="B64" s="45">
        <v>4.7</v>
      </c>
      <c r="C64" s="45">
        <v>4.5</v>
      </c>
      <c r="D64" s="45">
        <v>4.1</v>
      </c>
      <c r="E64" s="45">
        <v>4.3</v>
      </c>
      <c r="F64" s="45">
        <v>4.3</v>
      </c>
      <c r="G64" s="8">
        <v>20.0</v>
      </c>
      <c r="H64" s="8">
        <v>27.0</v>
      </c>
      <c r="I64" s="8">
        <v>20.0</v>
      </c>
      <c r="J64" s="8">
        <v>33.0</v>
      </c>
      <c r="K64" s="8">
        <v>22.0</v>
      </c>
      <c r="L64" s="8">
        <v>2.1</v>
      </c>
      <c r="M64" s="8">
        <v>0.39</v>
      </c>
      <c r="N64" s="8">
        <v>2.3</v>
      </c>
      <c r="O64" s="8">
        <v>2.2</v>
      </c>
      <c r="P64" s="8">
        <v>1.9</v>
      </c>
      <c r="Q64" s="45">
        <v>8.5</v>
      </c>
      <c r="R64" s="45">
        <v>7.09</v>
      </c>
      <c r="S64" s="45">
        <v>9.26</v>
      </c>
      <c r="T64" s="45">
        <v>9.25</v>
      </c>
      <c r="U64" s="45">
        <v>11.8</v>
      </c>
      <c r="V64" s="10">
        <f t="shared" si="35"/>
        <v>4.38</v>
      </c>
      <c r="W64" s="10">
        <f t="shared" si="36"/>
        <v>0.0416</v>
      </c>
      <c r="X64" s="10">
        <f t="shared" si="37"/>
        <v>24.4</v>
      </c>
      <c r="Y64" s="10">
        <f t="shared" si="38"/>
        <v>25.04</v>
      </c>
      <c r="Z64" s="10">
        <f t="shared" si="39"/>
        <v>1.778</v>
      </c>
      <c r="AA64" s="10">
        <f t="shared" si="40"/>
        <v>0.499136</v>
      </c>
      <c r="AB64" s="10">
        <f t="shared" si="41"/>
        <v>9.18</v>
      </c>
      <c r="AC64" s="10">
        <f t="shared" si="42"/>
        <v>2.34124</v>
      </c>
      <c r="AD64" s="18">
        <f t="shared" si="43"/>
        <v>23.92694064</v>
      </c>
      <c r="AE64" s="18">
        <f t="shared" si="44"/>
        <v>1.017540984</v>
      </c>
      <c r="AF64" s="18">
        <f t="shared" si="45"/>
        <v>2.538807649</v>
      </c>
      <c r="AG64" s="18">
        <f t="shared" si="46"/>
        <v>11.08932462</v>
      </c>
    </row>
    <row r="65">
      <c r="A65" s="44" t="s">
        <v>38</v>
      </c>
      <c r="B65" s="45">
        <v>62.8</v>
      </c>
      <c r="C65" s="45">
        <v>92.16</v>
      </c>
      <c r="D65" s="45">
        <v>40.7</v>
      </c>
      <c r="E65" s="45">
        <v>96.65</v>
      </c>
      <c r="F65" s="45">
        <v>51.2</v>
      </c>
      <c r="G65" s="45">
        <v>30.0</v>
      </c>
      <c r="H65" s="45">
        <v>28.0</v>
      </c>
      <c r="I65" s="45">
        <v>24.0</v>
      </c>
      <c r="J65" s="45">
        <v>25.0</v>
      </c>
      <c r="K65" s="45">
        <v>25.0</v>
      </c>
      <c r="L65" s="8">
        <v>2.7</v>
      </c>
      <c r="M65" s="8">
        <v>2.8</v>
      </c>
      <c r="N65" s="8">
        <v>3.0</v>
      </c>
      <c r="O65" s="8">
        <v>3.1</v>
      </c>
      <c r="P65" s="8">
        <v>3.1</v>
      </c>
      <c r="Q65" s="45">
        <v>41.6</v>
      </c>
      <c r="R65" s="45">
        <v>52.3</v>
      </c>
      <c r="S65" s="45">
        <v>55.05</v>
      </c>
      <c r="T65" s="45">
        <v>63.0</v>
      </c>
      <c r="U65" s="45">
        <v>67.3</v>
      </c>
      <c r="V65" s="10">
        <f t="shared" si="35"/>
        <v>68.702</v>
      </c>
      <c r="W65" s="10">
        <f t="shared" si="36"/>
        <v>491.326816</v>
      </c>
      <c r="X65" s="10">
        <f t="shared" si="37"/>
        <v>26.4</v>
      </c>
      <c r="Y65" s="10">
        <f t="shared" si="38"/>
        <v>5.04</v>
      </c>
      <c r="Z65" s="10">
        <f t="shared" si="39"/>
        <v>2.94</v>
      </c>
      <c r="AA65" s="10">
        <f t="shared" si="40"/>
        <v>0.0264</v>
      </c>
      <c r="AB65" s="10">
        <f t="shared" si="41"/>
        <v>55.85</v>
      </c>
      <c r="AC65" s="10">
        <f t="shared" si="42"/>
        <v>79.706</v>
      </c>
      <c r="AD65" s="18">
        <f t="shared" si="43"/>
        <v>1.277983174</v>
      </c>
      <c r="AE65" s="18">
        <f t="shared" si="44"/>
        <v>1.575757576</v>
      </c>
      <c r="AF65" s="18">
        <f t="shared" si="45"/>
        <v>0.9319727891</v>
      </c>
      <c r="AG65" s="18">
        <f t="shared" si="46"/>
        <v>1.500447628</v>
      </c>
    </row>
    <row r="66">
      <c r="A66" s="45" t="s">
        <v>40</v>
      </c>
      <c r="B66" s="10">
        <v>64.3</v>
      </c>
      <c r="C66" s="10">
        <v>94.1</v>
      </c>
      <c r="D66" s="10">
        <v>94.7</v>
      </c>
      <c r="E66" s="10">
        <v>30.3</v>
      </c>
      <c r="F66" s="10">
        <v>93.0</v>
      </c>
      <c r="G66" s="45">
        <v>32.0</v>
      </c>
      <c r="H66" s="45">
        <v>29.0</v>
      </c>
      <c r="I66" s="45">
        <v>31.0</v>
      </c>
      <c r="J66" s="45">
        <v>28.0</v>
      </c>
      <c r="K66" s="45">
        <v>30.0</v>
      </c>
      <c r="L66" s="8">
        <v>2.3</v>
      </c>
      <c r="M66" s="8">
        <v>2.74</v>
      </c>
      <c r="N66" s="8">
        <v>2.2</v>
      </c>
      <c r="O66" s="8">
        <v>2.1</v>
      </c>
      <c r="P66" s="8">
        <v>3.4</v>
      </c>
      <c r="Q66" s="10">
        <v>61.0</v>
      </c>
      <c r="R66" s="10">
        <v>60.0</v>
      </c>
      <c r="S66" s="10">
        <v>61.0</v>
      </c>
      <c r="T66" s="10">
        <v>65.0</v>
      </c>
      <c r="U66" s="10">
        <v>65.0</v>
      </c>
      <c r="V66" s="10">
        <f t="shared" si="35"/>
        <v>75.28</v>
      </c>
      <c r="W66" s="10">
        <f t="shared" si="36"/>
        <v>637.8176</v>
      </c>
      <c r="X66" s="10">
        <f t="shared" si="37"/>
        <v>30</v>
      </c>
      <c r="Y66" s="10">
        <f t="shared" si="38"/>
        <v>2</v>
      </c>
      <c r="Z66" s="10">
        <f t="shared" si="39"/>
        <v>2.548</v>
      </c>
      <c r="AA66" s="10">
        <f t="shared" si="40"/>
        <v>0.229216</v>
      </c>
      <c r="AB66" s="10">
        <f t="shared" si="41"/>
        <v>62.4</v>
      </c>
      <c r="AC66" s="10">
        <f t="shared" si="42"/>
        <v>4.64</v>
      </c>
      <c r="AD66" s="18">
        <f t="shared" si="43"/>
        <v>1.054729012</v>
      </c>
      <c r="AE66" s="18">
        <f t="shared" si="44"/>
        <v>1.46</v>
      </c>
      <c r="AF66" s="18">
        <f t="shared" si="45"/>
        <v>1.663265306</v>
      </c>
      <c r="AG66" s="18">
        <f t="shared" si="46"/>
        <v>1.112179487</v>
      </c>
    </row>
    <row r="67">
      <c r="A67" s="44" t="s">
        <v>81</v>
      </c>
      <c r="B67" s="10">
        <v>12.7</v>
      </c>
      <c r="C67" s="10">
        <v>14.7</v>
      </c>
      <c r="D67" s="10">
        <v>13.3</v>
      </c>
      <c r="E67" s="10">
        <v>12.8</v>
      </c>
      <c r="F67" s="10">
        <v>13.0</v>
      </c>
      <c r="G67" s="10">
        <v>41.0</v>
      </c>
      <c r="H67" s="10">
        <v>45.0</v>
      </c>
      <c r="I67" s="10">
        <v>44.0</v>
      </c>
      <c r="J67" s="10">
        <v>41.0</v>
      </c>
      <c r="K67" s="10">
        <v>41.0</v>
      </c>
      <c r="L67" s="8">
        <v>2.5</v>
      </c>
      <c r="M67" s="8">
        <v>2.5</v>
      </c>
      <c r="N67" s="8">
        <v>2.5</v>
      </c>
      <c r="O67" s="8">
        <v>2.5</v>
      </c>
      <c r="P67" s="8">
        <v>2.5</v>
      </c>
      <c r="Q67" s="10">
        <v>53.0</v>
      </c>
      <c r="R67" s="10">
        <v>60.0</v>
      </c>
      <c r="S67" s="10">
        <v>61.0</v>
      </c>
      <c r="T67" s="10">
        <v>54.0</v>
      </c>
      <c r="U67" s="10">
        <v>48.0</v>
      </c>
      <c r="V67" s="10">
        <f t="shared" si="35"/>
        <v>13.3</v>
      </c>
      <c r="W67" s="10">
        <f t="shared" si="36"/>
        <v>0.532</v>
      </c>
      <c r="X67" s="10">
        <f t="shared" si="37"/>
        <v>42.4</v>
      </c>
      <c r="Y67" s="10">
        <f t="shared" si="38"/>
        <v>3.04</v>
      </c>
      <c r="Z67" s="10">
        <f t="shared" si="39"/>
        <v>2.5</v>
      </c>
      <c r="AA67" s="10">
        <f t="shared" si="40"/>
        <v>0</v>
      </c>
      <c r="AB67" s="10">
        <f t="shared" si="41"/>
        <v>55.2</v>
      </c>
      <c r="AC67" s="10">
        <f t="shared" si="42"/>
        <v>22.96</v>
      </c>
      <c r="AD67" s="18">
        <f t="shared" si="43"/>
        <v>4.195488722</v>
      </c>
      <c r="AE67" s="18">
        <f t="shared" si="44"/>
        <v>1.08490566</v>
      </c>
      <c r="AF67" s="18">
        <f t="shared" si="45"/>
        <v>1.6</v>
      </c>
      <c r="AG67" s="18">
        <f t="shared" si="46"/>
        <v>1.166666667</v>
      </c>
    </row>
    <row r="68">
      <c r="A68" s="44" t="s">
        <v>42</v>
      </c>
      <c r="B68" s="45">
        <v>30.0</v>
      </c>
      <c r="C68" s="45">
        <v>32.0</v>
      </c>
      <c r="D68" s="45">
        <v>33.0</v>
      </c>
      <c r="E68" s="45">
        <v>31.0</v>
      </c>
      <c r="F68" s="45">
        <v>25.0</v>
      </c>
      <c r="G68" s="45">
        <v>0.2</v>
      </c>
      <c r="H68" s="45">
        <v>0.3</v>
      </c>
      <c r="I68" s="45">
        <v>0.4</v>
      </c>
      <c r="J68" s="45">
        <v>0.5</v>
      </c>
      <c r="K68" s="45">
        <v>0.4</v>
      </c>
      <c r="L68" s="8">
        <v>3.1</v>
      </c>
      <c r="M68" s="8">
        <v>2.0</v>
      </c>
      <c r="N68" s="8">
        <v>3.0</v>
      </c>
      <c r="O68" s="8">
        <v>2.0</v>
      </c>
      <c r="P68" s="8">
        <v>2.0</v>
      </c>
      <c r="Q68" s="45">
        <v>0.52</v>
      </c>
      <c r="R68" s="45">
        <v>0.54</v>
      </c>
      <c r="S68" s="45">
        <v>0.66</v>
      </c>
      <c r="T68" s="45">
        <v>0.69</v>
      </c>
      <c r="U68" s="45">
        <v>0.6</v>
      </c>
      <c r="V68" s="10">
        <f t="shared" si="35"/>
        <v>30.2</v>
      </c>
      <c r="W68" s="10">
        <f t="shared" si="36"/>
        <v>7.76</v>
      </c>
      <c r="X68" s="10">
        <f t="shared" si="37"/>
        <v>0.36</v>
      </c>
      <c r="Y68" s="10">
        <f t="shared" si="38"/>
        <v>0.0104</v>
      </c>
      <c r="Z68" s="10">
        <f t="shared" si="39"/>
        <v>2.42</v>
      </c>
      <c r="AA68" s="10">
        <f t="shared" si="40"/>
        <v>0.2656</v>
      </c>
      <c r="AB68" s="10">
        <f t="shared" si="41"/>
        <v>0.602</v>
      </c>
      <c r="AC68" s="10">
        <f t="shared" si="42"/>
        <v>0.004336</v>
      </c>
      <c r="AD68" s="18">
        <f t="shared" si="43"/>
        <v>2.569536424</v>
      </c>
      <c r="AE68" s="18">
        <f t="shared" si="44"/>
        <v>0.9388888889</v>
      </c>
      <c r="AF68" s="18">
        <f t="shared" si="45"/>
        <v>6.180991736</v>
      </c>
      <c r="AG68" s="18">
        <f t="shared" si="46"/>
        <v>71.76079734</v>
      </c>
    </row>
    <row r="69">
      <c r="A69" s="44" t="s">
        <v>44</v>
      </c>
      <c r="B69" s="45">
        <v>22.5</v>
      </c>
      <c r="C69" s="45">
        <v>17.6</v>
      </c>
      <c r="D69" s="45">
        <v>22.8</v>
      </c>
      <c r="E69" s="45">
        <v>20.7</v>
      </c>
      <c r="F69" s="45">
        <v>17.5</v>
      </c>
      <c r="G69" s="45">
        <v>27.0</v>
      </c>
      <c r="H69" s="45">
        <v>21.0</v>
      </c>
      <c r="I69" s="45">
        <v>24.0</v>
      </c>
      <c r="J69" s="45">
        <v>27.0</v>
      </c>
      <c r="K69" s="45">
        <v>24.0</v>
      </c>
      <c r="L69" s="8">
        <v>5.1</v>
      </c>
      <c r="M69" s="8">
        <v>4.9</v>
      </c>
      <c r="N69" s="8">
        <v>4.7</v>
      </c>
      <c r="O69" s="8">
        <v>4.6</v>
      </c>
      <c r="P69" s="8">
        <v>4.6</v>
      </c>
      <c r="Q69" s="45">
        <v>19.3</v>
      </c>
      <c r="R69" s="45">
        <v>17.2</v>
      </c>
      <c r="S69" s="45">
        <v>18.4</v>
      </c>
      <c r="T69" s="45">
        <v>21.03</v>
      </c>
      <c r="U69" s="45">
        <v>17.3</v>
      </c>
      <c r="V69" s="10">
        <f t="shared" si="35"/>
        <v>20.22</v>
      </c>
      <c r="W69" s="10">
        <f t="shared" si="36"/>
        <v>5.2696</v>
      </c>
      <c r="X69" s="10">
        <f t="shared" si="37"/>
        <v>24.6</v>
      </c>
      <c r="Y69" s="10">
        <f t="shared" si="38"/>
        <v>5.04</v>
      </c>
      <c r="Z69" s="10">
        <f t="shared" si="39"/>
        <v>4.78</v>
      </c>
      <c r="AA69" s="10">
        <f t="shared" si="40"/>
        <v>0.0376</v>
      </c>
      <c r="AB69" s="10">
        <f t="shared" si="41"/>
        <v>18.646</v>
      </c>
      <c r="AC69" s="10">
        <f t="shared" si="42"/>
        <v>2.014864</v>
      </c>
      <c r="AD69" s="18">
        <f t="shared" si="43"/>
        <v>5.004945598</v>
      </c>
      <c r="AE69" s="18">
        <f t="shared" si="44"/>
        <v>2.162601626</v>
      </c>
      <c r="AF69" s="18">
        <f t="shared" si="45"/>
        <v>1.146443515</v>
      </c>
      <c r="AG69" s="18">
        <f t="shared" si="46"/>
        <v>3.121312882</v>
      </c>
    </row>
    <row r="70">
      <c r="A70" s="44" t="s">
        <v>46</v>
      </c>
      <c r="B70" s="45">
        <v>55.51</v>
      </c>
      <c r="C70" s="45">
        <v>46.3</v>
      </c>
      <c r="D70" s="45">
        <v>56.4</v>
      </c>
      <c r="E70" s="45">
        <v>58.1</v>
      </c>
      <c r="F70" s="45">
        <v>47.1</v>
      </c>
      <c r="G70" s="45">
        <v>28.0</v>
      </c>
      <c r="H70" s="45">
        <v>24.0</v>
      </c>
      <c r="I70" s="45">
        <v>25.0</v>
      </c>
      <c r="J70" s="45">
        <v>24.0</v>
      </c>
      <c r="K70" s="45">
        <v>24.0</v>
      </c>
      <c r="L70" s="8">
        <v>1.2</v>
      </c>
      <c r="M70" s="8">
        <v>1.4</v>
      </c>
      <c r="N70" s="8">
        <v>1.1</v>
      </c>
      <c r="O70" s="8">
        <v>1.1</v>
      </c>
      <c r="P70" s="8">
        <v>2.1</v>
      </c>
      <c r="Q70" s="10">
        <v>22.0</v>
      </c>
      <c r="R70" s="10">
        <v>23.0</v>
      </c>
      <c r="S70" s="45">
        <v>22.0</v>
      </c>
      <c r="T70" s="45">
        <v>22.0</v>
      </c>
      <c r="U70" s="45">
        <v>22.0</v>
      </c>
      <c r="V70" s="10">
        <f t="shared" si="35"/>
        <v>52.682</v>
      </c>
      <c r="W70" s="10">
        <f t="shared" si="36"/>
        <v>24.612896</v>
      </c>
      <c r="X70" s="10">
        <f t="shared" si="37"/>
        <v>25</v>
      </c>
      <c r="Y70" s="10">
        <f t="shared" si="38"/>
        <v>2.4</v>
      </c>
      <c r="Z70" s="10">
        <f t="shared" si="39"/>
        <v>1.38</v>
      </c>
      <c r="AA70" s="10">
        <f t="shared" si="40"/>
        <v>0.1416</v>
      </c>
      <c r="AB70" s="10">
        <f t="shared" si="41"/>
        <v>22.2</v>
      </c>
      <c r="AC70" s="10">
        <f t="shared" si="42"/>
        <v>0.16</v>
      </c>
      <c r="AD70" s="18">
        <f t="shared" si="43"/>
        <v>1.936145173</v>
      </c>
      <c r="AE70" s="18">
        <f t="shared" si="44"/>
        <v>1.06696</v>
      </c>
      <c r="AF70" s="18">
        <f t="shared" si="45"/>
        <v>3.860869565</v>
      </c>
      <c r="AG70" s="18">
        <f t="shared" si="46"/>
        <v>4.495495495</v>
      </c>
    </row>
    <row r="71">
      <c r="A71" s="44" t="s">
        <v>48</v>
      </c>
      <c r="B71" s="45">
        <v>53.0</v>
      </c>
      <c r="C71" s="45">
        <v>53.0</v>
      </c>
      <c r="D71" s="45">
        <v>47.0</v>
      </c>
      <c r="E71" s="45">
        <v>40.0</v>
      </c>
      <c r="F71" s="45">
        <v>47.0</v>
      </c>
      <c r="G71" s="45">
        <v>21.0</v>
      </c>
      <c r="H71" s="45">
        <v>28.0</v>
      </c>
      <c r="I71" s="45">
        <v>23.0</v>
      </c>
      <c r="J71" s="45">
        <v>23.0</v>
      </c>
      <c r="K71" s="45">
        <v>23.0</v>
      </c>
      <c r="L71" s="8">
        <v>5.1</v>
      </c>
      <c r="M71" s="8">
        <v>5.2</v>
      </c>
      <c r="N71" s="8">
        <v>5.2</v>
      </c>
      <c r="O71" s="8">
        <v>5.2</v>
      </c>
      <c r="P71" s="8">
        <v>5.2</v>
      </c>
      <c r="Q71" s="10">
        <v>68.0</v>
      </c>
      <c r="R71" s="10">
        <v>53.0</v>
      </c>
      <c r="S71" s="10">
        <v>53.0</v>
      </c>
      <c r="T71" s="10">
        <v>46.0</v>
      </c>
      <c r="U71" s="10">
        <v>63.0</v>
      </c>
      <c r="V71" s="10">
        <f t="shared" si="35"/>
        <v>48</v>
      </c>
      <c r="W71" s="10">
        <f t="shared" si="36"/>
        <v>23.2</v>
      </c>
      <c r="X71" s="10">
        <f t="shared" si="37"/>
        <v>23.6</v>
      </c>
      <c r="Y71" s="10">
        <f t="shared" si="38"/>
        <v>5.44</v>
      </c>
      <c r="Z71" s="10">
        <f t="shared" si="39"/>
        <v>5.18</v>
      </c>
      <c r="AA71" s="10">
        <f t="shared" si="40"/>
        <v>0.0016</v>
      </c>
      <c r="AB71" s="10">
        <f t="shared" si="41"/>
        <v>56.6</v>
      </c>
      <c r="AC71" s="10">
        <f t="shared" si="42"/>
        <v>61.84</v>
      </c>
      <c r="AD71" s="18">
        <f t="shared" si="43"/>
        <v>2.0125</v>
      </c>
      <c r="AE71" s="18">
        <f t="shared" si="44"/>
        <v>2.161016949</v>
      </c>
      <c r="AF71" s="18">
        <f t="shared" si="45"/>
        <v>1.258687259</v>
      </c>
      <c r="AG71" s="18">
        <f t="shared" si="46"/>
        <v>1.434628975</v>
      </c>
    </row>
    <row r="72">
      <c r="A72" s="44" t="s">
        <v>50</v>
      </c>
      <c r="B72" s="45">
        <v>5.7</v>
      </c>
      <c r="C72" s="45">
        <v>3.4</v>
      </c>
      <c r="D72" s="45">
        <v>8.5</v>
      </c>
      <c r="E72" s="45">
        <v>3.6</v>
      </c>
      <c r="F72" s="45">
        <v>5.7</v>
      </c>
      <c r="G72" s="45">
        <v>26.0</v>
      </c>
      <c r="H72" s="45">
        <v>23.0</v>
      </c>
      <c r="I72" s="45">
        <v>24.0</v>
      </c>
      <c r="J72" s="45">
        <v>25.0</v>
      </c>
      <c r="K72" s="45">
        <v>25.0</v>
      </c>
      <c r="L72" s="8">
        <v>6.0</v>
      </c>
      <c r="M72" s="8">
        <v>6.1</v>
      </c>
      <c r="N72" s="8">
        <v>5.9</v>
      </c>
      <c r="O72" s="8">
        <v>5.7</v>
      </c>
      <c r="P72" s="8">
        <v>5.7</v>
      </c>
      <c r="Q72" s="45">
        <v>20.5</v>
      </c>
      <c r="R72" s="45">
        <v>27.2</v>
      </c>
      <c r="S72" s="45">
        <v>18.07</v>
      </c>
      <c r="T72" s="45">
        <v>20.6</v>
      </c>
      <c r="U72" s="45">
        <v>22.6</v>
      </c>
      <c r="V72" s="10">
        <f t="shared" si="35"/>
        <v>5.38</v>
      </c>
      <c r="W72" s="10">
        <f t="shared" si="36"/>
        <v>3.4056</v>
      </c>
      <c r="X72" s="10">
        <f t="shared" si="37"/>
        <v>24.6</v>
      </c>
      <c r="Y72" s="10">
        <f t="shared" si="38"/>
        <v>1.04</v>
      </c>
      <c r="Z72" s="10">
        <f t="shared" si="39"/>
        <v>5.88</v>
      </c>
      <c r="AA72" s="10">
        <f t="shared" si="40"/>
        <v>0.0256</v>
      </c>
      <c r="AB72" s="10">
        <f t="shared" si="41"/>
        <v>21.794</v>
      </c>
      <c r="AC72" s="10">
        <f t="shared" si="42"/>
        <v>9.368544</v>
      </c>
      <c r="AD72" s="18">
        <f t="shared" si="43"/>
        <v>17.80669145</v>
      </c>
      <c r="AE72" s="18">
        <f t="shared" si="44"/>
        <v>1.861788618</v>
      </c>
      <c r="AF72" s="18">
        <f t="shared" si="45"/>
        <v>1.081632653</v>
      </c>
      <c r="AG72" s="18">
        <f t="shared" si="46"/>
        <v>4.340644214</v>
      </c>
    </row>
    <row r="73">
      <c r="A73" s="44" t="s">
        <v>51</v>
      </c>
      <c r="B73" s="45">
        <v>43.0</v>
      </c>
      <c r="C73" s="45">
        <v>51.0</v>
      </c>
      <c r="D73" s="45">
        <v>58.0</v>
      </c>
      <c r="E73" s="45">
        <v>55.0</v>
      </c>
      <c r="F73" s="45">
        <v>46.0</v>
      </c>
      <c r="G73" s="45">
        <v>34.0</v>
      </c>
      <c r="H73" s="45">
        <v>24.0</v>
      </c>
      <c r="I73" s="45">
        <v>32.0</v>
      </c>
      <c r="J73" s="45">
        <v>33.0</v>
      </c>
      <c r="K73" s="45">
        <v>33.0</v>
      </c>
      <c r="L73" s="8">
        <v>4.5</v>
      </c>
      <c r="M73" s="8">
        <v>5.5</v>
      </c>
      <c r="N73" s="8">
        <v>5.1</v>
      </c>
      <c r="O73" s="8">
        <v>5.4</v>
      </c>
      <c r="P73" s="8">
        <v>5.5</v>
      </c>
      <c r="Q73" s="45">
        <v>66.0</v>
      </c>
      <c r="R73" s="45">
        <v>65.0</v>
      </c>
      <c r="S73" s="45">
        <v>61.0</v>
      </c>
      <c r="T73" s="45">
        <v>60.0</v>
      </c>
      <c r="U73" s="45">
        <v>59.0</v>
      </c>
      <c r="V73" s="10">
        <f t="shared" si="35"/>
        <v>50.6</v>
      </c>
      <c r="W73" s="10">
        <f t="shared" si="36"/>
        <v>30.64</v>
      </c>
      <c r="X73" s="10">
        <f t="shared" si="37"/>
        <v>31.2</v>
      </c>
      <c r="Y73" s="10">
        <f t="shared" si="38"/>
        <v>13.36</v>
      </c>
      <c r="Z73" s="10">
        <f t="shared" si="39"/>
        <v>5.2</v>
      </c>
      <c r="AA73" s="10">
        <f t="shared" si="40"/>
        <v>0.144</v>
      </c>
      <c r="AB73" s="10">
        <f t="shared" si="41"/>
        <v>62.2</v>
      </c>
      <c r="AC73" s="10">
        <f t="shared" si="42"/>
        <v>7.76</v>
      </c>
      <c r="AD73" s="18">
        <f t="shared" si="43"/>
        <v>1.932806324</v>
      </c>
      <c r="AE73" s="18">
        <f t="shared" si="44"/>
        <v>1.570512821</v>
      </c>
      <c r="AF73" s="18">
        <f t="shared" si="45"/>
        <v>1.25</v>
      </c>
      <c r="AG73" s="18">
        <f t="shared" si="46"/>
        <v>1.75562701</v>
      </c>
    </row>
    <row r="74">
      <c r="A74" s="44" t="s">
        <v>52</v>
      </c>
      <c r="B74" s="45">
        <v>50.0</v>
      </c>
      <c r="C74" s="45">
        <v>51.0</v>
      </c>
      <c r="D74" s="45">
        <v>55.0</v>
      </c>
      <c r="E74" s="45">
        <v>52.0</v>
      </c>
      <c r="F74" s="45">
        <v>53.0</v>
      </c>
      <c r="G74" s="45">
        <v>20.0</v>
      </c>
      <c r="H74" s="45">
        <v>18.0</v>
      </c>
      <c r="I74" s="45">
        <v>17.0</v>
      </c>
      <c r="J74" s="45">
        <v>16.0</v>
      </c>
      <c r="K74" s="45">
        <v>15.0</v>
      </c>
      <c r="L74" s="8">
        <v>1.2</v>
      </c>
      <c r="M74" s="8">
        <v>1.0</v>
      </c>
      <c r="N74" s="8">
        <v>1.0</v>
      </c>
      <c r="O74" s="8">
        <v>2.0</v>
      </c>
      <c r="P74" s="8">
        <v>2.0</v>
      </c>
      <c r="Q74" s="45">
        <v>56.0</v>
      </c>
      <c r="R74" s="45">
        <v>57.0</v>
      </c>
      <c r="S74" s="10">
        <v>58.0</v>
      </c>
      <c r="T74" s="10">
        <v>53.0</v>
      </c>
      <c r="U74" s="10">
        <v>60.0</v>
      </c>
      <c r="V74" s="10">
        <f t="shared" si="35"/>
        <v>52.2</v>
      </c>
      <c r="W74" s="10">
        <f t="shared" si="36"/>
        <v>2.96</v>
      </c>
      <c r="X74" s="10">
        <f t="shared" si="37"/>
        <v>17.2</v>
      </c>
      <c r="Y74" s="10">
        <f t="shared" si="38"/>
        <v>2.96</v>
      </c>
      <c r="Z74" s="10">
        <f t="shared" si="39"/>
        <v>1.44</v>
      </c>
      <c r="AA74" s="10">
        <f t="shared" si="40"/>
        <v>0.2144</v>
      </c>
      <c r="AB74" s="10">
        <f t="shared" si="41"/>
        <v>56.8</v>
      </c>
      <c r="AC74" s="10">
        <f t="shared" si="42"/>
        <v>5.36</v>
      </c>
      <c r="AD74" s="18">
        <f t="shared" si="43"/>
        <v>1.77394636</v>
      </c>
      <c r="AE74" s="18">
        <f t="shared" si="44"/>
        <v>2.720930233</v>
      </c>
      <c r="AF74" s="18">
        <f t="shared" si="45"/>
        <v>10.69444444</v>
      </c>
      <c r="AG74" s="18">
        <f t="shared" si="46"/>
        <v>1.711267606</v>
      </c>
    </row>
    <row r="75">
      <c r="A75" s="44" t="s">
        <v>53</v>
      </c>
      <c r="B75" s="10">
        <v>22.6</v>
      </c>
      <c r="C75" s="10">
        <v>31.3</v>
      </c>
      <c r="D75" s="10">
        <v>28.8</v>
      </c>
      <c r="E75" s="10">
        <v>28.7</v>
      </c>
      <c r="F75" s="10">
        <v>27.8</v>
      </c>
      <c r="G75" s="10">
        <v>53.0</v>
      </c>
      <c r="H75" s="10">
        <v>52.0</v>
      </c>
      <c r="I75" s="10">
        <v>49.0</v>
      </c>
      <c r="J75" s="10">
        <v>51.0</v>
      </c>
      <c r="K75" s="10">
        <v>51.0</v>
      </c>
      <c r="L75" s="8">
        <v>3.5</v>
      </c>
      <c r="M75" s="8">
        <v>3.5</v>
      </c>
      <c r="N75" s="8">
        <v>3.0</v>
      </c>
      <c r="O75" s="8">
        <v>3.0</v>
      </c>
      <c r="P75" s="8">
        <v>3.1</v>
      </c>
      <c r="Q75" s="45">
        <v>36.0</v>
      </c>
      <c r="R75" s="45">
        <v>41.0</v>
      </c>
      <c r="S75" s="45">
        <v>42.0</v>
      </c>
      <c r="T75" s="45">
        <v>38.0</v>
      </c>
      <c r="U75" s="45">
        <v>35.0</v>
      </c>
      <c r="V75" s="10">
        <f t="shared" si="35"/>
        <v>27.84</v>
      </c>
      <c r="W75" s="10">
        <f t="shared" si="36"/>
        <v>8.2184</v>
      </c>
      <c r="X75" s="10">
        <f t="shared" si="37"/>
        <v>51.2</v>
      </c>
      <c r="Y75" s="10">
        <f t="shared" si="38"/>
        <v>1.76</v>
      </c>
      <c r="Z75" s="10">
        <f t="shared" si="39"/>
        <v>3.22</v>
      </c>
      <c r="AA75" s="10">
        <f t="shared" si="40"/>
        <v>0.0536</v>
      </c>
      <c r="AB75" s="10">
        <f t="shared" si="41"/>
        <v>38.4</v>
      </c>
      <c r="AC75" s="10">
        <f t="shared" si="42"/>
        <v>7.44</v>
      </c>
      <c r="AD75" s="18">
        <f t="shared" si="43"/>
        <v>3.556034483</v>
      </c>
      <c r="AE75" s="18">
        <f t="shared" si="44"/>
        <v>0.828125</v>
      </c>
      <c r="AF75" s="18">
        <f t="shared" si="45"/>
        <v>1.844720497</v>
      </c>
      <c r="AG75" s="18">
        <f t="shared" si="46"/>
        <v>3.135416667</v>
      </c>
    </row>
    <row r="76">
      <c r="A76" s="44" t="s">
        <v>54</v>
      </c>
      <c r="B76" s="45">
        <v>4.2</v>
      </c>
      <c r="C76" s="45">
        <v>4.2</v>
      </c>
      <c r="D76" s="45">
        <v>4.8</v>
      </c>
      <c r="E76" s="45">
        <v>4.1</v>
      </c>
      <c r="F76" s="45">
        <v>4.3</v>
      </c>
      <c r="G76" s="45">
        <v>10.0</v>
      </c>
      <c r="H76" s="45">
        <v>10.0</v>
      </c>
      <c r="I76" s="45">
        <v>10.0</v>
      </c>
      <c r="J76" s="45">
        <v>10.0</v>
      </c>
      <c r="K76" s="45">
        <v>10.0</v>
      </c>
      <c r="L76" s="8">
        <v>2.0</v>
      </c>
      <c r="M76" s="8">
        <v>2.0</v>
      </c>
      <c r="N76" s="8">
        <v>1.9</v>
      </c>
      <c r="O76" s="8">
        <v>1.9</v>
      </c>
      <c r="P76" s="8">
        <v>2.0</v>
      </c>
      <c r="Q76" s="45">
        <v>17.7</v>
      </c>
      <c r="R76" s="45">
        <v>14.9</v>
      </c>
      <c r="S76" s="45">
        <v>18.01</v>
      </c>
      <c r="T76" s="45">
        <v>19.02</v>
      </c>
      <c r="U76" s="45">
        <v>15.9</v>
      </c>
      <c r="V76" s="10">
        <f t="shared" si="35"/>
        <v>4.32</v>
      </c>
      <c r="W76" s="10">
        <f t="shared" si="36"/>
        <v>0.0616</v>
      </c>
      <c r="X76" s="10">
        <f t="shared" si="37"/>
        <v>10</v>
      </c>
      <c r="Y76" s="10">
        <f t="shared" si="38"/>
        <v>0</v>
      </c>
      <c r="Z76" s="10">
        <f t="shared" si="39"/>
        <v>1.96</v>
      </c>
      <c r="AA76" s="10">
        <f t="shared" si="40"/>
        <v>0.0024</v>
      </c>
      <c r="AB76" s="10">
        <f t="shared" si="41"/>
        <v>17.106</v>
      </c>
      <c r="AC76" s="10">
        <f t="shared" si="42"/>
        <v>2.230864</v>
      </c>
      <c r="AD76" s="18">
        <f t="shared" si="43"/>
        <v>13.00925926</v>
      </c>
      <c r="AE76" s="18">
        <f t="shared" si="44"/>
        <v>2.48</v>
      </c>
      <c r="AF76" s="18">
        <f t="shared" si="45"/>
        <v>1.387755102</v>
      </c>
      <c r="AG76" s="18">
        <f t="shared" si="46"/>
        <v>4.606570794</v>
      </c>
    </row>
    <row r="77">
      <c r="A77" s="44" t="s">
        <v>55</v>
      </c>
      <c r="B77" s="45">
        <v>8.5</v>
      </c>
      <c r="C77" s="45">
        <v>7.7</v>
      </c>
      <c r="D77" s="45">
        <v>11.7</v>
      </c>
      <c r="E77" s="45">
        <v>8.5</v>
      </c>
      <c r="F77" s="45">
        <v>7.3</v>
      </c>
      <c r="G77" s="45">
        <v>35.0</v>
      </c>
      <c r="H77" s="45">
        <v>33.0</v>
      </c>
      <c r="I77" s="45">
        <v>35.0</v>
      </c>
      <c r="J77" s="45">
        <v>36.0</v>
      </c>
      <c r="K77" s="45">
        <v>34.0</v>
      </c>
      <c r="L77" s="8">
        <v>1.0</v>
      </c>
      <c r="M77" s="8">
        <v>2.1</v>
      </c>
      <c r="N77" s="8">
        <v>1.98</v>
      </c>
      <c r="O77" s="8">
        <v>1.3</v>
      </c>
      <c r="P77" s="8">
        <v>1.2</v>
      </c>
      <c r="Q77" s="45">
        <v>19.0</v>
      </c>
      <c r="R77" s="45">
        <v>23.0</v>
      </c>
      <c r="S77" s="45">
        <v>23.0</v>
      </c>
      <c r="T77" s="45">
        <v>22.0</v>
      </c>
      <c r="U77" s="45">
        <v>26.0</v>
      </c>
      <c r="V77" s="10">
        <f t="shared" si="35"/>
        <v>8.74</v>
      </c>
      <c r="W77" s="10">
        <f t="shared" si="36"/>
        <v>2.4064</v>
      </c>
      <c r="X77" s="10">
        <f t="shared" si="37"/>
        <v>34.6</v>
      </c>
      <c r="Y77" s="10">
        <f t="shared" si="38"/>
        <v>1.04</v>
      </c>
      <c r="Z77" s="10">
        <f t="shared" si="39"/>
        <v>1.516</v>
      </c>
      <c r="AA77" s="10">
        <f t="shared" si="40"/>
        <v>0.193824</v>
      </c>
      <c r="AB77" s="10">
        <f t="shared" si="41"/>
        <v>22.6</v>
      </c>
      <c r="AC77" s="10">
        <f t="shared" si="42"/>
        <v>5.04</v>
      </c>
      <c r="AD77" s="18">
        <f t="shared" si="43"/>
        <v>7.66590389</v>
      </c>
      <c r="AE77" s="18">
        <f t="shared" si="44"/>
        <v>1.294797688</v>
      </c>
      <c r="AF77" s="18">
        <f t="shared" si="45"/>
        <v>1.794195251</v>
      </c>
      <c r="AG77" s="18">
        <f t="shared" si="46"/>
        <v>4.575221239</v>
      </c>
    </row>
    <row r="78">
      <c r="A78" s="44" t="s">
        <v>56</v>
      </c>
      <c r="B78" s="45">
        <v>4.6</v>
      </c>
      <c r="C78" s="45">
        <v>4.7</v>
      </c>
      <c r="D78" s="45">
        <v>4.4</v>
      </c>
      <c r="E78" s="45">
        <v>4.5</v>
      </c>
      <c r="F78" s="45">
        <v>4.8</v>
      </c>
      <c r="G78" s="45">
        <v>39.0</v>
      </c>
      <c r="H78" s="45">
        <v>38.0</v>
      </c>
      <c r="I78" s="45">
        <v>38.0</v>
      </c>
      <c r="J78" s="45">
        <v>39.0</v>
      </c>
      <c r="K78" s="45">
        <v>39.0</v>
      </c>
      <c r="L78" s="8">
        <v>2.0</v>
      </c>
      <c r="M78" s="8">
        <v>2.1</v>
      </c>
      <c r="N78" s="8">
        <v>2.6</v>
      </c>
      <c r="O78" s="8">
        <v>2.4</v>
      </c>
      <c r="P78" s="8">
        <v>2.4</v>
      </c>
      <c r="Q78" s="45">
        <v>50.0</v>
      </c>
      <c r="R78" s="45">
        <v>42.0</v>
      </c>
      <c r="S78" s="45">
        <v>43.0</v>
      </c>
      <c r="T78" s="45">
        <v>44.0</v>
      </c>
      <c r="U78" s="45">
        <v>45.0</v>
      </c>
      <c r="V78" s="10">
        <f t="shared" si="35"/>
        <v>4.6</v>
      </c>
      <c r="W78" s="10">
        <f t="shared" si="36"/>
        <v>0.02</v>
      </c>
      <c r="X78" s="10">
        <f t="shared" si="37"/>
        <v>38.6</v>
      </c>
      <c r="Y78" s="10">
        <f t="shared" si="38"/>
        <v>0.24</v>
      </c>
      <c r="Z78" s="10">
        <f t="shared" si="39"/>
        <v>2.3</v>
      </c>
      <c r="AA78" s="10">
        <f t="shared" si="40"/>
        <v>0.048</v>
      </c>
      <c r="AB78" s="10">
        <f t="shared" si="41"/>
        <v>44.8</v>
      </c>
      <c r="AC78" s="10">
        <f t="shared" si="42"/>
        <v>7.76</v>
      </c>
      <c r="AD78" s="18">
        <f t="shared" si="43"/>
        <v>7.217391304</v>
      </c>
      <c r="AE78" s="18">
        <f t="shared" si="44"/>
        <v>1.119170984</v>
      </c>
      <c r="AF78" s="18">
        <f t="shared" si="45"/>
        <v>1.456521739</v>
      </c>
      <c r="AG78" s="18">
        <f t="shared" si="46"/>
        <v>2.1875</v>
      </c>
    </row>
    <row r="79">
      <c r="A79" s="44" t="s">
        <v>57</v>
      </c>
      <c r="B79" s="45">
        <v>76.16</v>
      </c>
      <c r="C79" s="45">
        <v>70.9</v>
      </c>
      <c r="D79" s="45">
        <v>84.3</v>
      </c>
      <c r="E79" s="45">
        <v>76.11</v>
      </c>
      <c r="F79" s="45">
        <v>75.6</v>
      </c>
      <c r="G79" s="45">
        <v>45.0</v>
      </c>
      <c r="H79" s="45">
        <v>45.0</v>
      </c>
      <c r="I79" s="45">
        <v>46.0</v>
      </c>
      <c r="J79" s="45">
        <v>48.0</v>
      </c>
      <c r="K79" s="45">
        <v>48.0</v>
      </c>
      <c r="L79" s="8">
        <v>2.0</v>
      </c>
      <c r="M79" s="8">
        <v>2.2</v>
      </c>
      <c r="N79" s="8">
        <v>1.4</v>
      </c>
      <c r="O79" s="8">
        <v>1.4</v>
      </c>
      <c r="P79" s="8">
        <v>1.2</v>
      </c>
      <c r="Q79" s="45">
        <v>55.0</v>
      </c>
      <c r="R79" s="45">
        <v>56.0</v>
      </c>
      <c r="S79" s="45">
        <v>58.0</v>
      </c>
      <c r="T79" s="45">
        <v>56.0</v>
      </c>
      <c r="U79" s="45">
        <v>58.0</v>
      </c>
      <c r="V79" s="10">
        <f t="shared" si="35"/>
        <v>76.614</v>
      </c>
      <c r="W79" s="10">
        <f t="shared" si="36"/>
        <v>18.642544</v>
      </c>
      <c r="X79" s="10">
        <f t="shared" si="37"/>
        <v>46.4</v>
      </c>
      <c r="Y79" s="10">
        <f t="shared" si="38"/>
        <v>1.84</v>
      </c>
      <c r="Z79" s="10">
        <f t="shared" si="39"/>
        <v>1.64</v>
      </c>
      <c r="AA79" s="10">
        <f t="shared" si="40"/>
        <v>0.1504</v>
      </c>
      <c r="AB79" s="10">
        <f t="shared" si="41"/>
        <v>56.6</v>
      </c>
      <c r="AC79" s="10">
        <f t="shared" si="42"/>
        <v>1.44</v>
      </c>
      <c r="AD79" s="18">
        <f t="shared" si="43"/>
        <v>1.354843762</v>
      </c>
      <c r="AE79" s="18">
        <f t="shared" si="44"/>
        <v>1.211206897</v>
      </c>
      <c r="AF79" s="18">
        <f t="shared" si="45"/>
        <v>3.231707317</v>
      </c>
      <c r="AG79" s="18">
        <f t="shared" si="46"/>
        <v>1.879858657</v>
      </c>
    </row>
    <row r="80">
      <c r="A80" s="44" t="s">
        <v>58</v>
      </c>
      <c r="B80" s="45">
        <v>23.6</v>
      </c>
      <c r="C80" s="45">
        <v>15.7</v>
      </c>
      <c r="D80" s="45">
        <v>20.7</v>
      </c>
      <c r="E80" s="45">
        <v>22.8</v>
      </c>
      <c r="F80" s="45">
        <v>17.7</v>
      </c>
      <c r="G80" s="45">
        <v>44.0</v>
      </c>
      <c r="H80" s="45">
        <v>45.0</v>
      </c>
      <c r="I80" s="45">
        <v>52.0</v>
      </c>
      <c r="J80" s="45">
        <v>51.0</v>
      </c>
      <c r="K80" s="45">
        <v>52.0</v>
      </c>
      <c r="L80" s="8">
        <v>2.0</v>
      </c>
      <c r="M80" s="8">
        <v>2.1</v>
      </c>
      <c r="N80" s="8">
        <v>3.2</v>
      </c>
      <c r="O80" s="8">
        <v>3.1</v>
      </c>
      <c r="P80" s="8" t="s">
        <v>92</v>
      </c>
      <c r="Q80" s="45">
        <v>91.0</v>
      </c>
      <c r="R80" s="45">
        <v>80.0</v>
      </c>
      <c r="S80" s="45">
        <v>92.0</v>
      </c>
      <c r="T80" s="45">
        <v>91.0</v>
      </c>
      <c r="U80" s="45">
        <v>92.0</v>
      </c>
      <c r="V80" s="10">
        <f t="shared" si="35"/>
        <v>20.1</v>
      </c>
      <c r="W80" s="10">
        <f t="shared" si="36"/>
        <v>9.004</v>
      </c>
      <c r="X80" s="10">
        <f t="shared" si="37"/>
        <v>48.8</v>
      </c>
      <c r="Y80" s="10">
        <f t="shared" si="38"/>
        <v>12.56</v>
      </c>
      <c r="Z80" s="10">
        <f t="shared" si="39"/>
        <v>2.6</v>
      </c>
      <c r="AA80" s="10">
        <f t="shared" si="40"/>
        <v>0.305</v>
      </c>
      <c r="AB80" s="10">
        <f t="shared" si="41"/>
        <v>89.2</v>
      </c>
      <c r="AC80" s="10">
        <f t="shared" si="42"/>
        <v>21.36</v>
      </c>
      <c r="AD80" s="18">
        <f t="shared" si="43"/>
        <v>5.144278607</v>
      </c>
      <c r="AE80" s="18">
        <f t="shared" si="44"/>
        <v>1.086065574</v>
      </c>
      <c r="AF80" s="18">
        <f t="shared" si="45"/>
        <v>1.746153846</v>
      </c>
      <c r="AG80" s="18">
        <f t="shared" si="46"/>
        <v>0.989103139</v>
      </c>
    </row>
    <row r="81">
      <c r="A81" s="44" t="s">
        <v>59</v>
      </c>
      <c r="B81" s="48">
        <v>1.13</v>
      </c>
      <c r="C81" s="48">
        <v>1.03</v>
      </c>
      <c r="D81" s="48">
        <v>0.9</v>
      </c>
      <c r="E81" s="48">
        <v>1.01</v>
      </c>
      <c r="F81" s="48">
        <v>10.4</v>
      </c>
      <c r="G81" s="48">
        <v>11.0</v>
      </c>
      <c r="H81" s="48">
        <v>11.0</v>
      </c>
      <c r="I81" s="48">
        <v>11.0</v>
      </c>
      <c r="J81" s="48">
        <v>10.0</v>
      </c>
      <c r="K81" s="48">
        <v>11.0</v>
      </c>
      <c r="L81" s="45">
        <v>5.0</v>
      </c>
      <c r="M81" s="45">
        <v>5.6</v>
      </c>
      <c r="N81" s="45">
        <v>5.6</v>
      </c>
      <c r="O81" s="45">
        <v>5.5</v>
      </c>
      <c r="P81" s="45">
        <v>5.7</v>
      </c>
      <c r="Q81" s="45">
        <v>19.03</v>
      </c>
      <c r="R81" s="45">
        <v>19.9</v>
      </c>
      <c r="S81" s="45">
        <v>19.9</v>
      </c>
      <c r="T81" s="45">
        <v>19.8</v>
      </c>
      <c r="U81" s="45">
        <v>19.6</v>
      </c>
      <c r="V81" s="10">
        <f t="shared" si="35"/>
        <v>2.894</v>
      </c>
      <c r="W81" s="10">
        <f t="shared" si="36"/>
        <v>14.090344</v>
      </c>
      <c r="X81" s="10">
        <f t="shared" si="37"/>
        <v>10.8</v>
      </c>
      <c r="Y81" s="10">
        <f t="shared" si="38"/>
        <v>0.16</v>
      </c>
      <c r="Z81" s="10">
        <f t="shared" si="39"/>
        <v>5.48</v>
      </c>
      <c r="AA81" s="10">
        <f t="shared" si="40"/>
        <v>0.0616</v>
      </c>
      <c r="AB81" s="10">
        <f t="shared" si="41"/>
        <v>19.646</v>
      </c>
      <c r="AC81" s="10">
        <f t="shared" si="42"/>
        <v>0.106864</v>
      </c>
      <c r="AD81" s="18">
        <f t="shared" si="43"/>
        <v>13.61437457</v>
      </c>
      <c r="AE81" s="18">
        <f t="shared" si="44"/>
        <v>0</v>
      </c>
      <c r="AF81" s="18">
        <f t="shared" si="45"/>
        <v>3.540145985</v>
      </c>
      <c r="AG81" s="18">
        <f t="shared" si="46"/>
        <v>2.931894533</v>
      </c>
    </row>
    <row r="82">
      <c r="A82" s="44" t="s">
        <v>82</v>
      </c>
      <c r="B82" s="48">
        <v>4.0</v>
      </c>
      <c r="C82" s="48">
        <v>4.0</v>
      </c>
      <c r="D82" s="48">
        <v>4.0</v>
      </c>
      <c r="E82" s="48">
        <v>4.0</v>
      </c>
      <c r="F82" s="48">
        <v>4.0</v>
      </c>
      <c r="G82" s="48">
        <v>26.0</v>
      </c>
      <c r="H82" s="48">
        <v>26.0</v>
      </c>
      <c r="I82" s="48">
        <v>26.0</v>
      </c>
      <c r="J82" s="48">
        <v>26.0</v>
      </c>
      <c r="K82" s="48">
        <v>26.0</v>
      </c>
      <c r="L82" s="45">
        <v>1.2</v>
      </c>
      <c r="M82" s="45">
        <v>1.3</v>
      </c>
      <c r="N82" s="45">
        <v>1.4</v>
      </c>
      <c r="O82" s="45">
        <v>2.1</v>
      </c>
      <c r="P82" s="45">
        <v>3.2</v>
      </c>
      <c r="Q82" s="45">
        <v>56.0</v>
      </c>
      <c r="R82" s="45">
        <v>75.0</v>
      </c>
      <c r="S82" s="45">
        <v>40.0</v>
      </c>
      <c r="T82" s="45">
        <v>40.0</v>
      </c>
      <c r="U82" s="45">
        <v>41.0</v>
      </c>
      <c r="V82" s="10">
        <f t="shared" si="35"/>
        <v>4</v>
      </c>
      <c r="W82" s="10">
        <f t="shared" si="36"/>
        <v>0</v>
      </c>
      <c r="X82" s="10">
        <f t="shared" si="37"/>
        <v>26</v>
      </c>
      <c r="Y82" s="10">
        <f t="shared" si="38"/>
        <v>0</v>
      </c>
      <c r="Z82" s="10">
        <f t="shared" si="39"/>
        <v>1.84</v>
      </c>
      <c r="AA82" s="10">
        <f t="shared" si="40"/>
        <v>0.5624</v>
      </c>
      <c r="AB82" s="10">
        <f t="shared" si="41"/>
        <v>50.4</v>
      </c>
      <c r="AC82" s="10">
        <f t="shared" si="42"/>
        <v>188.24</v>
      </c>
      <c r="AD82" s="18">
        <f t="shared" si="43"/>
        <v>9.35</v>
      </c>
      <c r="AE82" s="18">
        <f t="shared" si="44"/>
        <v>1.047076923</v>
      </c>
      <c r="AF82" s="18">
        <f t="shared" si="45"/>
        <v>3.182608696</v>
      </c>
      <c r="AG82" s="18">
        <f t="shared" si="46"/>
        <v>1.063492063</v>
      </c>
    </row>
    <row r="83">
      <c r="A83" s="49" t="s">
        <v>83</v>
      </c>
      <c r="B83" s="50">
        <f t="shared" ref="B83:U83" si="47">AVERAGE(B62:B82)</f>
        <v>28.107</v>
      </c>
      <c r="C83" s="50">
        <f t="shared" si="47"/>
        <v>30.6395</v>
      </c>
      <c r="D83" s="50">
        <f t="shared" si="47"/>
        <v>30.34</v>
      </c>
      <c r="E83" s="50">
        <f t="shared" si="47"/>
        <v>28.3385</v>
      </c>
      <c r="F83" s="50">
        <f t="shared" si="47"/>
        <v>28.3945</v>
      </c>
      <c r="G83" s="50">
        <f t="shared" si="47"/>
        <v>28.16</v>
      </c>
      <c r="H83" s="50">
        <f t="shared" si="47"/>
        <v>27.565</v>
      </c>
      <c r="I83" s="50">
        <f t="shared" si="47"/>
        <v>27.72</v>
      </c>
      <c r="J83" s="50">
        <f t="shared" si="47"/>
        <v>28.275</v>
      </c>
      <c r="K83" s="50">
        <f t="shared" si="47"/>
        <v>27.72</v>
      </c>
      <c r="L83" s="50">
        <f t="shared" si="47"/>
        <v>2.83</v>
      </c>
      <c r="M83" s="50">
        <f t="shared" si="47"/>
        <v>2.8865</v>
      </c>
      <c r="N83" s="50">
        <f t="shared" si="47"/>
        <v>2.954</v>
      </c>
      <c r="O83" s="50">
        <f t="shared" si="47"/>
        <v>2.93</v>
      </c>
      <c r="P83" s="50">
        <f t="shared" si="47"/>
        <v>3.094736842</v>
      </c>
      <c r="Q83" s="50">
        <f t="shared" si="47"/>
        <v>38.8375</v>
      </c>
      <c r="R83" s="50">
        <f t="shared" si="47"/>
        <v>39.3265</v>
      </c>
      <c r="S83" s="50">
        <f t="shared" si="47"/>
        <v>38.3575</v>
      </c>
      <c r="T83" s="50">
        <f t="shared" si="47"/>
        <v>37.8945</v>
      </c>
      <c r="U83" s="50">
        <f t="shared" si="47"/>
        <v>38.995</v>
      </c>
      <c r="V83" s="51"/>
      <c r="W83" s="10"/>
      <c r="X83" s="10"/>
      <c r="Y83" s="10"/>
      <c r="Z83" s="10"/>
      <c r="AA83" s="51"/>
      <c r="AB83" s="10"/>
      <c r="AC83" s="52" t="s">
        <v>85</v>
      </c>
      <c r="AD83" s="53">
        <f t="shared" ref="AD83:AG83" si="48">MAX(AD63:AD82)</f>
        <v>23.92694064</v>
      </c>
      <c r="AE83" s="53">
        <f t="shared" si="48"/>
        <v>2.720930233</v>
      </c>
      <c r="AF83" s="53">
        <f t="shared" si="48"/>
        <v>10.69444444</v>
      </c>
      <c r="AG83" s="53">
        <f t="shared" si="48"/>
        <v>71.76079734</v>
      </c>
    </row>
    <row r="84">
      <c r="A84" s="49" t="s">
        <v>84</v>
      </c>
      <c r="B84" s="50">
        <f t="shared" ref="B84:U84" si="49">MEDIAN(B62:B82)</f>
        <v>22.55</v>
      </c>
      <c r="C84" s="50">
        <f t="shared" si="49"/>
        <v>16.65</v>
      </c>
      <c r="D84" s="50">
        <f t="shared" si="49"/>
        <v>21.75</v>
      </c>
      <c r="E84" s="50">
        <f t="shared" si="49"/>
        <v>21.75</v>
      </c>
      <c r="F84" s="50">
        <f t="shared" si="49"/>
        <v>17.6</v>
      </c>
      <c r="G84" s="50">
        <f t="shared" si="49"/>
        <v>27.5</v>
      </c>
      <c r="H84" s="50">
        <f t="shared" si="49"/>
        <v>26.5</v>
      </c>
      <c r="I84" s="50">
        <f t="shared" si="49"/>
        <v>24.5</v>
      </c>
      <c r="J84" s="50">
        <f t="shared" si="49"/>
        <v>26.5</v>
      </c>
      <c r="K84" s="50">
        <f t="shared" si="49"/>
        <v>25</v>
      </c>
      <c r="L84" s="50">
        <f t="shared" si="49"/>
        <v>2.2</v>
      </c>
      <c r="M84" s="50">
        <f t="shared" si="49"/>
        <v>2.25</v>
      </c>
      <c r="N84" s="50">
        <f t="shared" si="49"/>
        <v>2.55</v>
      </c>
      <c r="O84" s="50">
        <f t="shared" si="49"/>
        <v>2.3</v>
      </c>
      <c r="P84" s="50">
        <f t="shared" si="49"/>
        <v>2.5</v>
      </c>
      <c r="Q84" s="50">
        <f t="shared" si="49"/>
        <v>38.8</v>
      </c>
      <c r="R84" s="50">
        <f t="shared" si="49"/>
        <v>41.5</v>
      </c>
      <c r="S84" s="50">
        <f t="shared" si="49"/>
        <v>41</v>
      </c>
      <c r="T84" s="50">
        <f t="shared" si="49"/>
        <v>39</v>
      </c>
      <c r="U84" s="50">
        <f t="shared" si="49"/>
        <v>38</v>
      </c>
      <c r="V84" s="51"/>
      <c r="W84" s="51"/>
      <c r="X84" s="51"/>
      <c r="Y84" s="51"/>
      <c r="Z84" s="3"/>
      <c r="AA84" s="3"/>
      <c r="AB84" s="3"/>
      <c r="AC84" s="52" t="s">
        <v>86</v>
      </c>
      <c r="AD84" s="53">
        <f t="shared" ref="AD84:AG84" si="50">min(AD63:AD82)</f>
        <v>1.054729012</v>
      </c>
      <c r="AE84" s="53">
        <f t="shared" si="50"/>
        <v>0</v>
      </c>
      <c r="AF84" s="53">
        <f t="shared" si="50"/>
        <v>0.9319727891</v>
      </c>
      <c r="AG84" s="53">
        <f t="shared" si="50"/>
        <v>0.989103139</v>
      </c>
    </row>
    <row r="85">
      <c r="A85" s="49" t="s">
        <v>93</v>
      </c>
      <c r="B85" s="50">
        <f t="shared" ref="B85:U85" si="51">MAX(B62:B82)</f>
        <v>76.16</v>
      </c>
      <c r="C85" s="50">
        <f t="shared" si="51"/>
        <v>94.1</v>
      </c>
      <c r="D85" s="50">
        <f t="shared" si="51"/>
        <v>94.7</v>
      </c>
      <c r="E85" s="50">
        <f t="shared" si="51"/>
        <v>96.65</v>
      </c>
      <c r="F85" s="50">
        <f t="shared" si="51"/>
        <v>93</v>
      </c>
      <c r="G85" s="50">
        <f t="shared" si="51"/>
        <v>53</v>
      </c>
      <c r="H85" s="50">
        <f t="shared" si="51"/>
        <v>52</v>
      </c>
      <c r="I85" s="50">
        <f t="shared" si="51"/>
        <v>52</v>
      </c>
      <c r="J85" s="50">
        <f t="shared" si="51"/>
        <v>51</v>
      </c>
      <c r="K85" s="50">
        <f t="shared" si="51"/>
        <v>52</v>
      </c>
      <c r="L85" s="50">
        <f t="shared" si="51"/>
        <v>6</v>
      </c>
      <c r="M85" s="50">
        <f t="shared" si="51"/>
        <v>6.1</v>
      </c>
      <c r="N85" s="50">
        <f t="shared" si="51"/>
        <v>5.9</v>
      </c>
      <c r="O85" s="50">
        <f t="shared" si="51"/>
        <v>5.7</v>
      </c>
      <c r="P85" s="50">
        <f t="shared" si="51"/>
        <v>5.7</v>
      </c>
      <c r="Q85" s="50">
        <f t="shared" si="51"/>
        <v>91</v>
      </c>
      <c r="R85" s="50">
        <f t="shared" si="51"/>
        <v>80</v>
      </c>
      <c r="S85" s="50">
        <f t="shared" si="51"/>
        <v>92</v>
      </c>
      <c r="T85" s="50">
        <f t="shared" si="51"/>
        <v>91</v>
      </c>
      <c r="U85" s="50">
        <f t="shared" si="51"/>
        <v>92</v>
      </c>
      <c r="V85" s="51"/>
      <c r="W85" s="51"/>
      <c r="X85" s="51"/>
      <c r="Y85" s="51"/>
      <c r="Z85" s="3"/>
      <c r="AA85" s="3"/>
      <c r="AB85" s="3"/>
      <c r="AC85" s="3"/>
    </row>
    <row r="86">
      <c r="A86" s="49" t="s">
        <v>94</v>
      </c>
      <c r="B86" s="50">
        <f t="shared" ref="B86:U86" si="52">MIN(B62:B82)</f>
        <v>1.13</v>
      </c>
      <c r="C86" s="50">
        <f t="shared" si="52"/>
        <v>1.03</v>
      </c>
      <c r="D86" s="50">
        <f t="shared" si="52"/>
        <v>0.9</v>
      </c>
      <c r="E86" s="50">
        <f t="shared" si="52"/>
        <v>1.01</v>
      </c>
      <c r="F86" s="50">
        <f t="shared" si="52"/>
        <v>4</v>
      </c>
      <c r="G86" s="50">
        <f t="shared" si="52"/>
        <v>0.2</v>
      </c>
      <c r="H86" s="50">
        <f t="shared" si="52"/>
        <v>0.3</v>
      </c>
      <c r="I86" s="50">
        <f t="shared" si="52"/>
        <v>0.4</v>
      </c>
      <c r="J86" s="50">
        <f t="shared" si="52"/>
        <v>0.5</v>
      </c>
      <c r="K86" s="50">
        <f t="shared" si="52"/>
        <v>0.4</v>
      </c>
      <c r="L86" s="50">
        <f t="shared" si="52"/>
        <v>1</v>
      </c>
      <c r="M86" s="50">
        <f t="shared" si="52"/>
        <v>0.39</v>
      </c>
      <c r="N86" s="50">
        <f t="shared" si="52"/>
        <v>1</v>
      </c>
      <c r="O86" s="50">
        <f t="shared" si="52"/>
        <v>1.1</v>
      </c>
      <c r="P86" s="50">
        <f t="shared" si="52"/>
        <v>1.2</v>
      </c>
      <c r="Q86" s="50">
        <f t="shared" si="52"/>
        <v>0.52</v>
      </c>
      <c r="R86" s="50">
        <f t="shared" si="52"/>
        <v>0.54</v>
      </c>
      <c r="S86" s="50">
        <f t="shared" si="52"/>
        <v>0.66</v>
      </c>
      <c r="T86" s="50">
        <f t="shared" si="52"/>
        <v>0.69</v>
      </c>
      <c r="U86" s="50">
        <f t="shared" si="52"/>
        <v>0.6</v>
      </c>
      <c r="V86" s="51"/>
      <c r="W86" s="51"/>
      <c r="X86" s="51"/>
      <c r="Y86" s="51"/>
      <c r="Z86" s="3"/>
      <c r="AA86" s="3"/>
      <c r="AB86" s="3"/>
      <c r="AC86" s="3"/>
    </row>
    <row r="87">
      <c r="A87" s="54" t="s">
        <v>83</v>
      </c>
      <c r="B87" s="50">
        <f>AVERAGE(B83:F83)</f>
        <v>29.1639</v>
      </c>
      <c r="C87" s="50"/>
      <c r="D87" s="50"/>
      <c r="E87" s="50"/>
      <c r="F87" s="50"/>
      <c r="G87" s="50">
        <f>AVERAGE(G83:K83)</f>
        <v>27.888</v>
      </c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1"/>
      <c r="W87" s="51"/>
      <c r="X87" s="51"/>
      <c r="Y87" s="51"/>
      <c r="Z87" s="3"/>
      <c r="AA87" s="3"/>
      <c r="AB87" s="3"/>
      <c r="AC87" s="3"/>
    </row>
    <row r="88">
      <c r="A88" s="54" t="s">
        <v>84</v>
      </c>
      <c r="B88" s="50">
        <f>MEDIAN(B84:F84)</f>
        <v>21.75</v>
      </c>
      <c r="C88" s="50"/>
      <c r="D88" s="50"/>
      <c r="E88" s="50"/>
      <c r="F88" s="50"/>
      <c r="G88" s="50">
        <f>MEDIAN(G84:K84)</f>
        <v>26.5</v>
      </c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1"/>
      <c r="W88" s="51"/>
      <c r="X88" s="51"/>
      <c r="Y88" s="51"/>
      <c r="Z88" s="3"/>
      <c r="AA88" s="3"/>
      <c r="AB88" s="3"/>
      <c r="AC88" s="3"/>
    </row>
    <row r="89">
      <c r="A89" s="54" t="s">
        <v>93</v>
      </c>
      <c r="B89" s="50">
        <f>max(B85:F85)</f>
        <v>96.65</v>
      </c>
      <c r="C89" s="50"/>
      <c r="D89" s="50"/>
      <c r="E89" s="50"/>
      <c r="F89" s="50"/>
      <c r="G89" s="50">
        <f>max(G85:K85)</f>
        <v>53</v>
      </c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1"/>
      <c r="W89" s="51"/>
      <c r="X89" s="51"/>
      <c r="Y89" s="51"/>
      <c r="Z89" s="3"/>
      <c r="AA89" s="3"/>
      <c r="AB89" s="3"/>
      <c r="AC89" s="3"/>
    </row>
    <row r="90">
      <c r="A90" s="54" t="s">
        <v>94</v>
      </c>
      <c r="B90" s="50">
        <f>min(B86:F86)</f>
        <v>0.9</v>
      </c>
      <c r="C90" s="50"/>
      <c r="D90" s="50"/>
      <c r="E90" s="50"/>
      <c r="F90" s="50"/>
      <c r="G90" s="50">
        <f>min(G86:K86)</f>
        <v>0.2</v>
      </c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1"/>
      <c r="W90" s="51"/>
      <c r="X90" s="51"/>
      <c r="Y90" s="51"/>
      <c r="Z90" s="3"/>
      <c r="AA90" s="3"/>
      <c r="AB90" s="3"/>
      <c r="AC90" s="3"/>
    </row>
    <row r="91"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</row>
    <row r="92"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</row>
    <row r="93"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</row>
    <row r="94">
      <c r="A94" s="1" t="s">
        <v>90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2"/>
      <c r="Y94" s="2"/>
      <c r="Z94" s="2"/>
      <c r="AA94" s="2"/>
      <c r="AB94" s="2"/>
      <c r="AC94" s="2"/>
    </row>
    <row r="95">
      <c r="A95" s="2" t="s">
        <v>87</v>
      </c>
      <c r="B95" s="1" t="s">
        <v>72</v>
      </c>
      <c r="C95" s="1"/>
      <c r="D95" s="1"/>
      <c r="E95" s="1"/>
      <c r="F95" s="1"/>
      <c r="G95" s="1" t="s">
        <v>73</v>
      </c>
      <c r="H95" s="1"/>
      <c r="I95" s="1"/>
      <c r="J95" s="1"/>
      <c r="K95" s="1"/>
      <c r="L95" s="1" t="s">
        <v>74</v>
      </c>
      <c r="M95" s="1"/>
      <c r="N95" s="1"/>
      <c r="O95" s="1"/>
      <c r="P95" s="1"/>
      <c r="Q95" s="1" t="s">
        <v>75</v>
      </c>
      <c r="R95" s="1"/>
      <c r="S95" s="1"/>
      <c r="T95" s="1"/>
      <c r="U95" s="1"/>
      <c r="V95" s="1" t="s">
        <v>72</v>
      </c>
      <c r="W95" s="1"/>
      <c r="X95" s="2" t="s">
        <v>73</v>
      </c>
      <c r="Y95" s="2"/>
      <c r="Z95" s="2" t="s">
        <v>74</v>
      </c>
      <c r="AA95" s="2"/>
      <c r="AB95" s="2" t="s">
        <v>76</v>
      </c>
      <c r="AC95" s="2"/>
    </row>
    <row r="96">
      <c r="A96" s="4" t="s">
        <v>5</v>
      </c>
      <c r="B96" s="4" t="s">
        <v>6</v>
      </c>
      <c r="C96" s="4" t="s">
        <v>7</v>
      </c>
      <c r="D96" s="4" t="s">
        <v>8</v>
      </c>
      <c r="E96" s="4" t="s">
        <v>9</v>
      </c>
      <c r="F96" s="4" t="s">
        <v>10</v>
      </c>
      <c r="G96" s="4" t="s">
        <v>6</v>
      </c>
      <c r="H96" s="4" t="s">
        <v>7</v>
      </c>
      <c r="I96" s="4" t="s">
        <v>8</v>
      </c>
      <c r="J96" s="4" t="s">
        <v>9</v>
      </c>
      <c r="K96" s="4" t="s">
        <v>10</v>
      </c>
      <c r="L96" s="4" t="s">
        <v>6</v>
      </c>
      <c r="M96" s="4" t="s">
        <v>7</v>
      </c>
      <c r="N96" s="4" t="s">
        <v>8</v>
      </c>
      <c r="O96" s="4" t="s">
        <v>9</v>
      </c>
      <c r="P96" s="4" t="s">
        <v>10</v>
      </c>
      <c r="Q96" s="4" t="s">
        <v>6</v>
      </c>
      <c r="R96" s="4" t="s">
        <v>7</v>
      </c>
      <c r="S96" s="4" t="s">
        <v>8</v>
      </c>
      <c r="T96" s="4" t="s">
        <v>9</v>
      </c>
      <c r="U96" s="4" t="s">
        <v>10</v>
      </c>
      <c r="V96" s="5" t="s">
        <v>77</v>
      </c>
      <c r="W96" s="4" t="s">
        <v>78</v>
      </c>
      <c r="X96" s="5" t="s">
        <v>77</v>
      </c>
      <c r="Y96" s="4" t="s">
        <v>91</v>
      </c>
      <c r="Z96" s="5" t="s">
        <v>77</v>
      </c>
      <c r="AA96" s="4" t="s">
        <v>91</v>
      </c>
      <c r="AB96" s="5" t="s">
        <v>77</v>
      </c>
      <c r="AC96" s="4" t="s">
        <v>91</v>
      </c>
    </row>
    <row r="97">
      <c r="A97" s="44" t="s">
        <v>32</v>
      </c>
      <c r="B97" s="56">
        <v>103.0</v>
      </c>
      <c r="C97" s="56">
        <v>102.0</v>
      </c>
      <c r="D97" s="56">
        <v>103.0</v>
      </c>
      <c r="E97" s="56">
        <v>102.0</v>
      </c>
      <c r="F97" s="56">
        <v>104.0</v>
      </c>
      <c r="G97" s="56">
        <v>46.0</v>
      </c>
      <c r="H97" s="56">
        <v>43.0</v>
      </c>
      <c r="I97" s="56">
        <v>42.0</v>
      </c>
      <c r="J97" s="56">
        <v>42.0</v>
      </c>
      <c r="K97" s="56">
        <v>49.0</v>
      </c>
      <c r="L97" s="56">
        <v>5.8</v>
      </c>
      <c r="M97" s="56">
        <v>6.4</v>
      </c>
      <c r="N97" s="56">
        <v>5.8</v>
      </c>
      <c r="O97" s="56">
        <v>5.3</v>
      </c>
      <c r="P97" s="56">
        <v>5.4</v>
      </c>
      <c r="Q97" s="56">
        <v>103.0</v>
      </c>
      <c r="R97" s="56">
        <v>97.0</v>
      </c>
      <c r="S97" s="56">
        <v>114.0</v>
      </c>
      <c r="T97" s="56">
        <v>99.0</v>
      </c>
      <c r="U97" s="56">
        <v>101.0</v>
      </c>
      <c r="V97" s="55">
        <f t="shared" ref="V97:V116" si="53">AVERAGE(B97:F97)</f>
        <v>102.8</v>
      </c>
      <c r="W97" s="55">
        <f t="shared" ref="W97:W116" si="54">VARP(B97:F97)</f>
        <v>0.56</v>
      </c>
      <c r="X97" s="55">
        <f t="shared" ref="X97:X116" si="55">AVERAGE(G97:K97)</f>
        <v>44.4</v>
      </c>
      <c r="Y97" s="55">
        <f t="shared" ref="Y97:Y116" si="56">VARP(G97:K97)</f>
        <v>7.44</v>
      </c>
      <c r="Z97" s="18">
        <f t="shared" ref="Z97:Z116" si="57">AVERAGE(L97:P97)</f>
        <v>5.74</v>
      </c>
      <c r="AA97" s="18">
        <f t="shared" ref="AA97:AA116" si="58">VARP(L97:P97)</f>
        <v>0.1504</v>
      </c>
      <c r="AB97" s="18">
        <f t="shared" ref="AB97:AB116" si="59">AVERAGE(Q97:U97)</f>
        <v>102.8</v>
      </c>
      <c r="AC97" s="18">
        <f t="shared" ref="AC97:AC116" si="60">VARP(Q97:U97)</f>
        <v>35.36</v>
      </c>
    </row>
    <row r="98">
      <c r="A98" s="44" t="s">
        <v>34</v>
      </c>
      <c r="B98" s="56">
        <v>105.0</v>
      </c>
      <c r="C98" s="56">
        <v>106.0</v>
      </c>
      <c r="D98" s="56">
        <v>104.0</v>
      </c>
      <c r="E98" s="56">
        <v>104.0</v>
      </c>
      <c r="F98" s="56">
        <v>105.0</v>
      </c>
      <c r="G98" s="56">
        <v>27.27</v>
      </c>
      <c r="H98" s="56">
        <v>20.19</v>
      </c>
      <c r="I98" s="56">
        <v>20.81</v>
      </c>
      <c r="J98" s="56">
        <v>33.32</v>
      </c>
      <c r="K98" s="56">
        <v>22.55</v>
      </c>
      <c r="L98" s="56">
        <v>5.73</v>
      </c>
      <c r="M98" s="56">
        <v>0.39</v>
      </c>
      <c r="N98" s="56">
        <v>5.45</v>
      </c>
      <c r="O98" s="56">
        <v>5.5</v>
      </c>
      <c r="P98" s="56">
        <v>5.5</v>
      </c>
      <c r="Q98" s="45">
        <v>110.0</v>
      </c>
      <c r="R98" s="45">
        <v>100.0</v>
      </c>
      <c r="S98" s="45">
        <v>100.0</v>
      </c>
      <c r="T98" s="45">
        <v>109.0</v>
      </c>
      <c r="U98" s="45">
        <v>90.0</v>
      </c>
      <c r="V98" s="55">
        <f t="shared" si="53"/>
        <v>104.8</v>
      </c>
      <c r="W98" s="55">
        <f t="shared" si="54"/>
        <v>0.56</v>
      </c>
      <c r="X98" s="55">
        <f t="shared" si="55"/>
        <v>24.828</v>
      </c>
      <c r="Y98" s="55">
        <f t="shared" si="56"/>
        <v>24.184416</v>
      </c>
      <c r="Z98" s="18">
        <f t="shared" si="57"/>
        <v>4.514</v>
      </c>
      <c r="AA98" s="18">
        <f t="shared" si="58"/>
        <v>4.261304</v>
      </c>
      <c r="AB98" s="18">
        <f t="shared" si="59"/>
        <v>101.8</v>
      </c>
      <c r="AC98" s="18">
        <f t="shared" si="60"/>
        <v>52.96</v>
      </c>
    </row>
    <row r="99">
      <c r="A99" s="44" t="s">
        <v>38</v>
      </c>
      <c r="B99" s="56">
        <v>98.0</v>
      </c>
      <c r="C99" s="56">
        <v>71.0</v>
      </c>
      <c r="D99" s="56">
        <v>101.0</v>
      </c>
      <c r="E99" s="56">
        <v>86.0</v>
      </c>
      <c r="F99" s="56">
        <v>83.0</v>
      </c>
      <c r="G99" s="56">
        <v>40.0</v>
      </c>
      <c r="H99" s="56">
        <v>41.0</v>
      </c>
      <c r="I99" s="56">
        <v>43.0</v>
      </c>
      <c r="J99" s="56">
        <v>41.0</v>
      </c>
      <c r="K99" s="56">
        <v>43.0</v>
      </c>
      <c r="L99" s="45">
        <v>3.7</v>
      </c>
      <c r="M99" s="45">
        <v>3.3</v>
      </c>
      <c r="N99" s="45">
        <v>2.0</v>
      </c>
      <c r="O99" s="45">
        <v>2.2</v>
      </c>
      <c r="P99" s="45">
        <v>2.5</v>
      </c>
      <c r="Q99" s="56">
        <v>80.0</v>
      </c>
      <c r="R99" s="56">
        <v>81.0</v>
      </c>
      <c r="S99" s="56">
        <v>85.0</v>
      </c>
      <c r="T99" s="56">
        <v>89.0</v>
      </c>
      <c r="U99" s="56">
        <v>84.0</v>
      </c>
      <c r="V99" s="55">
        <f t="shared" si="53"/>
        <v>87.8</v>
      </c>
      <c r="W99" s="55">
        <f t="shared" si="54"/>
        <v>117.36</v>
      </c>
      <c r="X99" s="55">
        <f t="shared" si="55"/>
        <v>41.6</v>
      </c>
      <c r="Y99" s="55">
        <f t="shared" si="56"/>
        <v>1.44</v>
      </c>
      <c r="Z99" s="18">
        <f t="shared" si="57"/>
        <v>2.74</v>
      </c>
      <c r="AA99" s="18">
        <f t="shared" si="58"/>
        <v>0.4264</v>
      </c>
      <c r="AB99" s="18">
        <f t="shared" si="59"/>
        <v>83.8</v>
      </c>
      <c r="AC99" s="18">
        <f t="shared" si="60"/>
        <v>10.16</v>
      </c>
    </row>
    <row r="100">
      <c r="A100" s="44" t="s">
        <v>40</v>
      </c>
      <c r="B100" s="56">
        <v>81.0</v>
      </c>
      <c r="C100" s="56">
        <v>62.0</v>
      </c>
      <c r="D100" s="56">
        <v>98.0</v>
      </c>
      <c r="E100" s="56">
        <v>54.0</v>
      </c>
      <c r="F100" s="56">
        <v>102.0</v>
      </c>
      <c r="G100" s="56">
        <v>37.0</v>
      </c>
      <c r="H100" s="56">
        <v>45.0</v>
      </c>
      <c r="I100" s="56">
        <v>41.0</v>
      </c>
      <c r="J100" s="56">
        <v>51.0</v>
      </c>
      <c r="K100" s="56">
        <v>45.0</v>
      </c>
      <c r="L100" s="56">
        <v>3.58</v>
      </c>
      <c r="M100" s="56">
        <v>2.74</v>
      </c>
      <c r="N100" s="56">
        <v>5.19</v>
      </c>
      <c r="O100" s="56">
        <v>4.1</v>
      </c>
      <c r="P100" s="56">
        <v>5.58</v>
      </c>
      <c r="Q100" s="56">
        <v>71.0</v>
      </c>
      <c r="R100" s="56">
        <v>73.0</v>
      </c>
      <c r="S100" s="56">
        <v>69.0</v>
      </c>
      <c r="T100" s="56">
        <v>68.0</v>
      </c>
      <c r="U100" s="56">
        <v>66.0</v>
      </c>
      <c r="V100" s="55">
        <f t="shared" si="53"/>
        <v>79.4</v>
      </c>
      <c r="W100" s="55">
        <f t="shared" si="54"/>
        <v>361.44</v>
      </c>
      <c r="X100" s="55">
        <f t="shared" si="55"/>
        <v>43.8</v>
      </c>
      <c r="Y100" s="55">
        <f t="shared" si="56"/>
        <v>21.76</v>
      </c>
      <c r="Z100" s="18">
        <f t="shared" si="57"/>
        <v>4.238</v>
      </c>
      <c r="AA100" s="18">
        <f t="shared" si="58"/>
        <v>1.080656</v>
      </c>
      <c r="AB100" s="18">
        <f t="shared" si="59"/>
        <v>69.4</v>
      </c>
      <c r="AC100" s="18">
        <f t="shared" si="60"/>
        <v>5.84</v>
      </c>
    </row>
    <row r="101">
      <c r="A101" s="44" t="s">
        <v>81</v>
      </c>
      <c r="B101" s="59">
        <v>56.0</v>
      </c>
      <c r="C101" s="56">
        <v>66.0</v>
      </c>
      <c r="D101" s="56">
        <v>54.0</v>
      </c>
      <c r="E101" s="56">
        <v>52.0</v>
      </c>
      <c r="F101" s="56">
        <v>51.0</v>
      </c>
      <c r="G101" s="56">
        <v>43.0</v>
      </c>
      <c r="H101" s="56">
        <v>46.0</v>
      </c>
      <c r="I101" s="56">
        <v>41.0</v>
      </c>
      <c r="J101" s="56">
        <v>56.0</v>
      </c>
      <c r="K101" s="56">
        <v>44.0</v>
      </c>
      <c r="L101" s="45">
        <v>3.4</v>
      </c>
      <c r="M101" s="45">
        <v>4.4</v>
      </c>
      <c r="N101" s="45">
        <v>4.4</v>
      </c>
      <c r="O101" s="45">
        <v>4.4</v>
      </c>
      <c r="P101" s="45">
        <v>3.4</v>
      </c>
      <c r="Q101" s="45">
        <v>60.0</v>
      </c>
      <c r="R101" s="56">
        <v>70.0</v>
      </c>
      <c r="S101" s="56">
        <v>65.0</v>
      </c>
      <c r="T101" s="56">
        <v>64.0</v>
      </c>
      <c r="U101" s="56">
        <v>63.0</v>
      </c>
      <c r="V101" s="55">
        <f t="shared" si="53"/>
        <v>55.8</v>
      </c>
      <c r="W101" s="55">
        <f t="shared" si="54"/>
        <v>28.96</v>
      </c>
      <c r="X101" s="55">
        <f t="shared" si="55"/>
        <v>46</v>
      </c>
      <c r="Y101" s="55">
        <f t="shared" si="56"/>
        <v>27.6</v>
      </c>
      <c r="Z101" s="18">
        <f t="shared" si="57"/>
        <v>4</v>
      </c>
      <c r="AA101" s="18">
        <f t="shared" si="58"/>
        <v>0.24</v>
      </c>
      <c r="AB101" s="18">
        <f t="shared" si="59"/>
        <v>64.4</v>
      </c>
      <c r="AC101" s="18">
        <f t="shared" si="60"/>
        <v>10.64</v>
      </c>
    </row>
    <row r="102">
      <c r="A102" s="44" t="s">
        <v>42</v>
      </c>
      <c r="B102" s="45">
        <v>80.0</v>
      </c>
      <c r="C102" s="45">
        <v>70.0</v>
      </c>
      <c r="D102" s="45">
        <v>75.0</v>
      </c>
      <c r="E102" s="45">
        <v>73.0</v>
      </c>
      <c r="F102" s="45">
        <v>90.0</v>
      </c>
      <c r="G102" s="45">
        <v>0.22</v>
      </c>
      <c r="H102" s="56">
        <v>0.55</v>
      </c>
      <c r="I102" s="56">
        <v>0.4</v>
      </c>
      <c r="J102" s="56">
        <v>0.29</v>
      </c>
      <c r="K102" s="56">
        <v>0.23</v>
      </c>
      <c r="L102" s="56">
        <v>21.0</v>
      </c>
      <c r="M102" s="56">
        <v>21.46</v>
      </c>
      <c r="N102" s="56">
        <v>21.51</v>
      </c>
      <c r="O102" s="56">
        <v>5.41</v>
      </c>
      <c r="P102" s="56">
        <v>5.41</v>
      </c>
      <c r="Q102" s="56">
        <v>42.0</v>
      </c>
      <c r="R102" s="56">
        <v>47.0</v>
      </c>
      <c r="S102" s="56">
        <v>40.0</v>
      </c>
      <c r="T102" s="56">
        <v>47.0</v>
      </c>
      <c r="U102" s="56">
        <v>40.0</v>
      </c>
      <c r="V102" s="55">
        <f t="shared" si="53"/>
        <v>77.6</v>
      </c>
      <c r="W102" s="55">
        <f t="shared" si="54"/>
        <v>49.04</v>
      </c>
      <c r="X102" s="55">
        <f t="shared" si="55"/>
        <v>0.338</v>
      </c>
      <c r="Y102" s="55">
        <f t="shared" si="56"/>
        <v>0.015336</v>
      </c>
      <c r="Z102" s="18">
        <f t="shared" si="57"/>
        <v>14.958</v>
      </c>
      <c r="AA102" s="18">
        <f t="shared" si="58"/>
        <v>60.807816</v>
      </c>
      <c r="AB102" s="18">
        <f t="shared" si="59"/>
        <v>43.2</v>
      </c>
      <c r="AC102" s="18">
        <f t="shared" si="60"/>
        <v>10.16</v>
      </c>
    </row>
    <row r="103">
      <c r="A103" s="44" t="s">
        <v>44</v>
      </c>
      <c r="B103" s="45">
        <v>100.0</v>
      </c>
      <c r="C103" s="45">
        <v>102.0</v>
      </c>
      <c r="D103" s="45">
        <v>102.0</v>
      </c>
      <c r="E103" s="45">
        <v>103.0</v>
      </c>
      <c r="F103" s="45">
        <v>99.0</v>
      </c>
      <c r="G103" s="45">
        <v>51.0</v>
      </c>
      <c r="H103" s="45">
        <v>49.0</v>
      </c>
      <c r="I103" s="45">
        <v>53.0</v>
      </c>
      <c r="J103" s="45">
        <v>58.0</v>
      </c>
      <c r="K103" s="45">
        <v>55.0</v>
      </c>
      <c r="L103" s="45">
        <v>5.6</v>
      </c>
      <c r="M103" s="45">
        <v>5.4</v>
      </c>
      <c r="N103" s="45">
        <v>5.2</v>
      </c>
      <c r="O103" s="45">
        <v>5.5</v>
      </c>
      <c r="P103" s="45">
        <v>5.7</v>
      </c>
      <c r="Q103" s="45">
        <v>56.0</v>
      </c>
      <c r="R103" s="45">
        <v>57.0</v>
      </c>
      <c r="S103" s="45">
        <v>58.0</v>
      </c>
      <c r="T103" s="45">
        <v>59.0</v>
      </c>
      <c r="U103" s="45">
        <v>61.0</v>
      </c>
      <c r="V103" s="51">
        <f t="shared" si="53"/>
        <v>101.2</v>
      </c>
      <c r="W103" s="55">
        <f t="shared" si="54"/>
        <v>2.16</v>
      </c>
      <c r="X103" s="55">
        <f t="shared" si="55"/>
        <v>53.2</v>
      </c>
      <c r="Y103" s="55">
        <f t="shared" si="56"/>
        <v>9.76</v>
      </c>
      <c r="Z103" s="18">
        <f t="shared" si="57"/>
        <v>5.48</v>
      </c>
      <c r="AA103" s="18">
        <f t="shared" si="58"/>
        <v>0.0296</v>
      </c>
      <c r="AB103" s="18">
        <f t="shared" si="59"/>
        <v>58.2</v>
      </c>
      <c r="AC103" s="18">
        <f t="shared" si="60"/>
        <v>2.96</v>
      </c>
    </row>
    <row r="104">
      <c r="A104" s="44" t="s">
        <v>46</v>
      </c>
      <c r="B104" s="45">
        <v>99.0</v>
      </c>
      <c r="C104" s="45">
        <v>103.0</v>
      </c>
      <c r="D104" s="45">
        <v>103.0</v>
      </c>
      <c r="E104" s="45">
        <v>103.0</v>
      </c>
      <c r="F104" s="45">
        <v>102.0</v>
      </c>
      <c r="G104" s="45">
        <v>25.11</v>
      </c>
      <c r="H104" s="45">
        <v>28.16</v>
      </c>
      <c r="I104" s="45">
        <v>25.84</v>
      </c>
      <c r="J104" s="45">
        <v>24.62</v>
      </c>
      <c r="K104" s="45">
        <v>29.64</v>
      </c>
      <c r="L104" s="45">
        <v>5.9</v>
      </c>
      <c r="M104" s="45">
        <v>6.34</v>
      </c>
      <c r="N104" s="45">
        <v>5.35</v>
      </c>
      <c r="O104" s="45">
        <v>3.12</v>
      </c>
      <c r="P104" s="45">
        <v>5.93</v>
      </c>
      <c r="Q104" s="45">
        <v>101.0</v>
      </c>
      <c r="R104" s="45">
        <v>104.0</v>
      </c>
      <c r="S104" s="45">
        <v>109.0</v>
      </c>
      <c r="T104" s="45">
        <v>90.0</v>
      </c>
      <c r="U104" s="45">
        <v>95.0</v>
      </c>
      <c r="V104" s="51">
        <f t="shared" si="53"/>
        <v>102</v>
      </c>
      <c r="W104" s="55">
        <f t="shared" si="54"/>
        <v>2.4</v>
      </c>
      <c r="X104" s="55">
        <f t="shared" si="55"/>
        <v>26.674</v>
      </c>
      <c r="Y104" s="55">
        <f t="shared" si="56"/>
        <v>3.673184</v>
      </c>
      <c r="Z104" s="18">
        <f t="shared" si="57"/>
        <v>5.328</v>
      </c>
      <c r="AA104" s="18">
        <f t="shared" si="58"/>
        <v>1.317896</v>
      </c>
      <c r="AB104" s="18">
        <f t="shared" si="59"/>
        <v>99.8</v>
      </c>
      <c r="AC104" s="18">
        <f t="shared" si="60"/>
        <v>44.56</v>
      </c>
    </row>
    <row r="105">
      <c r="A105" s="44" t="s">
        <v>48</v>
      </c>
      <c r="B105" s="45">
        <v>92.0</v>
      </c>
      <c r="C105" s="45">
        <v>99.0</v>
      </c>
      <c r="D105" s="45">
        <v>98.0</v>
      </c>
      <c r="E105" s="45">
        <v>94.0</v>
      </c>
      <c r="F105" s="45">
        <v>100.0</v>
      </c>
      <c r="G105" s="45">
        <v>48.0</v>
      </c>
      <c r="H105" s="45">
        <v>51.0</v>
      </c>
      <c r="I105" s="45">
        <v>53.0</v>
      </c>
      <c r="J105" s="45">
        <v>52.0</v>
      </c>
      <c r="K105" s="45">
        <v>51.0</v>
      </c>
      <c r="L105" s="45">
        <v>6.8</v>
      </c>
      <c r="M105" s="45">
        <v>6.5</v>
      </c>
      <c r="N105" s="45">
        <v>6.4</v>
      </c>
      <c r="O105" s="45">
        <v>6.5</v>
      </c>
      <c r="P105" s="45">
        <v>6.4</v>
      </c>
      <c r="Q105" s="45">
        <v>82.0</v>
      </c>
      <c r="R105" s="45">
        <v>85.0</v>
      </c>
      <c r="S105" s="45">
        <v>75.0</v>
      </c>
      <c r="T105" s="45">
        <v>77.0</v>
      </c>
      <c r="U105" s="45">
        <v>87.0</v>
      </c>
      <c r="V105" s="51">
        <f t="shared" si="53"/>
        <v>96.6</v>
      </c>
      <c r="W105" s="55">
        <f t="shared" si="54"/>
        <v>9.44</v>
      </c>
      <c r="X105" s="55">
        <f t="shared" si="55"/>
        <v>51</v>
      </c>
      <c r="Y105" s="55">
        <f t="shared" si="56"/>
        <v>2.8</v>
      </c>
      <c r="Z105" s="18">
        <f t="shared" si="57"/>
        <v>6.52</v>
      </c>
      <c r="AA105" s="18">
        <f t="shared" si="58"/>
        <v>0.0216</v>
      </c>
      <c r="AB105" s="18">
        <f t="shared" si="59"/>
        <v>81.2</v>
      </c>
      <c r="AC105" s="18">
        <f t="shared" si="60"/>
        <v>20.96</v>
      </c>
    </row>
    <row r="106">
      <c r="A106" s="44" t="s">
        <v>50</v>
      </c>
      <c r="B106" s="45">
        <v>94.0</v>
      </c>
      <c r="C106" s="45">
        <v>98.0</v>
      </c>
      <c r="D106" s="45">
        <v>100.0</v>
      </c>
      <c r="E106" s="45">
        <v>91.0</v>
      </c>
      <c r="F106" s="45">
        <v>96.0</v>
      </c>
      <c r="G106" s="45">
        <v>46.0</v>
      </c>
      <c r="H106" s="45">
        <v>46.0</v>
      </c>
      <c r="I106" s="45">
        <v>46.0</v>
      </c>
      <c r="J106" s="45">
        <v>45.0</v>
      </c>
      <c r="K106" s="45">
        <v>46.0</v>
      </c>
      <c r="L106" s="45">
        <v>6.8</v>
      </c>
      <c r="M106" s="45">
        <v>5.6</v>
      </c>
      <c r="N106" s="45">
        <v>6.3</v>
      </c>
      <c r="O106" s="45">
        <v>6.5</v>
      </c>
      <c r="P106" s="45">
        <v>6.6</v>
      </c>
      <c r="Q106" s="45">
        <v>100.0</v>
      </c>
      <c r="R106" s="45">
        <v>98.0</v>
      </c>
      <c r="S106" s="45">
        <v>95.0</v>
      </c>
      <c r="T106" s="45">
        <v>90.0</v>
      </c>
      <c r="U106" s="45">
        <v>90.0</v>
      </c>
      <c r="V106" s="51">
        <f t="shared" si="53"/>
        <v>95.8</v>
      </c>
      <c r="W106" s="55">
        <f t="shared" si="54"/>
        <v>9.76</v>
      </c>
      <c r="X106" s="55">
        <f t="shared" si="55"/>
        <v>45.8</v>
      </c>
      <c r="Y106" s="55">
        <f t="shared" si="56"/>
        <v>0.16</v>
      </c>
      <c r="Z106" s="18">
        <f t="shared" si="57"/>
        <v>6.36</v>
      </c>
      <c r="AA106" s="18">
        <f t="shared" si="58"/>
        <v>0.1704</v>
      </c>
      <c r="AB106" s="18">
        <f t="shared" si="59"/>
        <v>94.6</v>
      </c>
      <c r="AC106" s="18">
        <f t="shared" si="60"/>
        <v>16.64</v>
      </c>
    </row>
    <row r="107">
      <c r="A107" s="44" t="s">
        <v>51</v>
      </c>
      <c r="B107" s="45">
        <v>106.0</v>
      </c>
      <c r="C107" s="45">
        <v>93.0</v>
      </c>
      <c r="D107" s="45">
        <v>98.0</v>
      </c>
      <c r="E107" s="45">
        <v>97.0</v>
      </c>
      <c r="F107" s="45">
        <v>95.0</v>
      </c>
      <c r="G107" s="45">
        <v>42.0</v>
      </c>
      <c r="H107" s="45">
        <v>51.0</v>
      </c>
      <c r="I107" s="45">
        <v>56.0</v>
      </c>
      <c r="J107" s="45">
        <v>47.0</v>
      </c>
      <c r="K107" s="45">
        <v>49.0</v>
      </c>
      <c r="L107" s="45">
        <v>6.7</v>
      </c>
      <c r="M107" s="45">
        <v>6.3</v>
      </c>
      <c r="N107" s="45">
        <v>6.7</v>
      </c>
      <c r="O107" s="45">
        <v>6.3</v>
      </c>
      <c r="P107" s="45">
        <v>6.5</v>
      </c>
      <c r="Q107" s="45">
        <v>112.0</v>
      </c>
      <c r="R107" s="45">
        <v>113.0</v>
      </c>
      <c r="S107" s="45">
        <v>97.0</v>
      </c>
      <c r="T107" s="45">
        <v>107.0</v>
      </c>
      <c r="U107" s="45">
        <v>117.0</v>
      </c>
      <c r="V107" s="51">
        <f t="shared" si="53"/>
        <v>97.8</v>
      </c>
      <c r="W107" s="55">
        <f t="shared" si="54"/>
        <v>19.76</v>
      </c>
      <c r="X107" s="55">
        <f t="shared" si="55"/>
        <v>49</v>
      </c>
      <c r="Y107" s="55">
        <f t="shared" si="56"/>
        <v>21.2</v>
      </c>
      <c r="Z107" s="18">
        <f t="shared" si="57"/>
        <v>6.5</v>
      </c>
      <c r="AA107" s="18">
        <f t="shared" si="58"/>
        <v>0.032</v>
      </c>
      <c r="AB107" s="18">
        <f t="shared" si="59"/>
        <v>109.2</v>
      </c>
      <c r="AC107" s="18">
        <f t="shared" si="60"/>
        <v>47.36</v>
      </c>
    </row>
    <row r="108">
      <c r="A108" s="44" t="s">
        <v>52</v>
      </c>
      <c r="B108" s="45">
        <v>100.0</v>
      </c>
      <c r="C108" s="45">
        <v>98.0</v>
      </c>
      <c r="D108" s="45">
        <v>80.0</v>
      </c>
      <c r="E108" s="45">
        <v>90.0</v>
      </c>
      <c r="F108" s="45">
        <v>95.0</v>
      </c>
      <c r="G108" s="45">
        <v>45.0</v>
      </c>
      <c r="H108" s="45">
        <v>44.0</v>
      </c>
      <c r="I108" s="45">
        <v>48.0</v>
      </c>
      <c r="J108" s="45">
        <v>49.0</v>
      </c>
      <c r="K108" s="45">
        <v>48.0</v>
      </c>
      <c r="L108" s="45">
        <v>13.0</v>
      </c>
      <c r="M108" s="45">
        <v>14.0</v>
      </c>
      <c r="N108" s="45">
        <v>15.0</v>
      </c>
      <c r="O108" s="45">
        <v>19.0</v>
      </c>
      <c r="P108" s="45">
        <v>16.0</v>
      </c>
      <c r="Q108" s="45">
        <v>100.0</v>
      </c>
      <c r="R108" s="45">
        <v>99.0</v>
      </c>
      <c r="S108" s="45">
        <v>96.0</v>
      </c>
      <c r="T108" s="45">
        <v>93.0</v>
      </c>
      <c r="U108" s="45">
        <v>98.0</v>
      </c>
      <c r="V108" s="51">
        <f t="shared" si="53"/>
        <v>92.6</v>
      </c>
      <c r="W108" s="55">
        <f t="shared" si="54"/>
        <v>51.04</v>
      </c>
      <c r="X108" s="55">
        <f t="shared" si="55"/>
        <v>46.8</v>
      </c>
      <c r="Y108" s="55">
        <f t="shared" si="56"/>
        <v>3.76</v>
      </c>
      <c r="Z108" s="18">
        <f t="shared" si="57"/>
        <v>15.4</v>
      </c>
      <c r="AA108" s="18">
        <f t="shared" si="58"/>
        <v>4.24</v>
      </c>
      <c r="AB108" s="18">
        <f t="shared" si="59"/>
        <v>97.2</v>
      </c>
      <c r="AC108" s="18">
        <f t="shared" si="60"/>
        <v>6.16</v>
      </c>
    </row>
    <row r="109">
      <c r="A109" s="44" t="s">
        <v>53</v>
      </c>
      <c r="B109" s="45">
        <v>100.0</v>
      </c>
      <c r="C109" s="45">
        <v>100.0</v>
      </c>
      <c r="D109" s="45">
        <v>98.0</v>
      </c>
      <c r="E109" s="45">
        <v>99.0</v>
      </c>
      <c r="F109" s="45">
        <v>98.0</v>
      </c>
      <c r="G109" s="45">
        <v>43.0</v>
      </c>
      <c r="H109" s="45">
        <v>46.0</v>
      </c>
      <c r="I109" s="45">
        <v>38.0</v>
      </c>
      <c r="J109" s="45">
        <v>48.0</v>
      </c>
      <c r="K109" s="45">
        <v>37.0</v>
      </c>
      <c r="L109" s="45">
        <v>5.8</v>
      </c>
      <c r="M109" s="45">
        <v>6.4</v>
      </c>
      <c r="N109" s="45">
        <v>5.8</v>
      </c>
      <c r="O109" s="45">
        <v>5.8</v>
      </c>
      <c r="P109" s="45">
        <v>5.9</v>
      </c>
      <c r="Q109" s="45">
        <v>103.0</v>
      </c>
      <c r="R109" s="45">
        <v>120.0</v>
      </c>
      <c r="S109" s="45">
        <v>126.0</v>
      </c>
      <c r="T109" s="45">
        <v>129.0</v>
      </c>
      <c r="U109" s="45">
        <v>124.0</v>
      </c>
      <c r="V109" s="51">
        <f t="shared" si="53"/>
        <v>99</v>
      </c>
      <c r="W109" s="55">
        <f t="shared" si="54"/>
        <v>0.8</v>
      </c>
      <c r="X109" s="55">
        <f t="shared" si="55"/>
        <v>42.4</v>
      </c>
      <c r="Y109" s="55">
        <f t="shared" si="56"/>
        <v>18.64</v>
      </c>
      <c r="Z109" s="18">
        <f t="shared" si="57"/>
        <v>5.94</v>
      </c>
      <c r="AA109" s="18">
        <f t="shared" si="58"/>
        <v>0.0544</v>
      </c>
      <c r="AB109" s="18">
        <f t="shared" si="59"/>
        <v>120.4</v>
      </c>
      <c r="AC109" s="18">
        <f t="shared" si="60"/>
        <v>84.24</v>
      </c>
    </row>
    <row r="110">
      <c r="A110" s="44" t="s">
        <v>54</v>
      </c>
      <c r="B110" s="45">
        <v>59.0</v>
      </c>
      <c r="C110" s="45">
        <v>58.0</v>
      </c>
      <c r="D110" s="45">
        <v>56.0</v>
      </c>
      <c r="E110" s="45">
        <v>50.0</v>
      </c>
      <c r="F110" s="45">
        <v>58.0</v>
      </c>
      <c r="G110" s="45">
        <v>25.0</v>
      </c>
      <c r="H110" s="45">
        <v>19.0</v>
      </c>
      <c r="I110" s="45">
        <v>19.0</v>
      </c>
      <c r="J110" s="45">
        <v>26.0</v>
      </c>
      <c r="K110" s="45">
        <v>35.0</v>
      </c>
      <c r="L110" s="45">
        <v>2.1</v>
      </c>
      <c r="M110" s="45">
        <v>2.9</v>
      </c>
      <c r="N110" s="45">
        <v>2.5</v>
      </c>
      <c r="O110" s="45">
        <v>2.9</v>
      </c>
      <c r="P110" s="45">
        <v>3.2</v>
      </c>
      <c r="Q110" s="45">
        <v>81.0</v>
      </c>
      <c r="R110" s="45">
        <v>75.0</v>
      </c>
      <c r="S110" s="45">
        <v>75.0</v>
      </c>
      <c r="T110" s="45">
        <v>80.0</v>
      </c>
      <c r="U110" s="45">
        <v>83.0</v>
      </c>
      <c r="V110" s="51">
        <f t="shared" si="53"/>
        <v>56.2</v>
      </c>
      <c r="W110" s="55">
        <f t="shared" si="54"/>
        <v>10.56</v>
      </c>
      <c r="X110" s="55">
        <f t="shared" si="55"/>
        <v>24.8</v>
      </c>
      <c r="Y110" s="55">
        <f t="shared" si="56"/>
        <v>34.56</v>
      </c>
      <c r="Z110" s="18">
        <f t="shared" si="57"/>
        <v>2.72</v>
      </c>
      <c r="AA110" s="18">
        <f t="shared" si="58"/>
        <v>0.1456</v>
      </c>
      <c r="AB110" s="18">
        <f t="shared" si="59"/>
        <v>78.8</v>
      </c>
      <c r="AC110" s="18">
        <f t="shared" si="60"/>
        <v>10.56</v>
      </c>
    </row>
    <row r="111">
      <c r="A111" s="44" t="s">
        <v>55</v>
      </c>
      <c r="B111" s="45">
        <v>66.0</v>
      </c>
      <c r="C111" s="45">
        <v>69.0</v>
      </c>
      <c r="D111" s="45">
        <v>65.0</v>
      </c>
      <c r="E111" s="45">
        <v>71.0</v>
      </c>
      <c r="F111" s="45">
        <v>64.0</v>
      </c>
      <c r="G111" s="45">
        <v>45.0</v>
      </c>
      <c r="H111" s="45">
        <v>47.0</v>
      </c>
      <c r="I111" s="45">
        <v>44.0</v>
      </c>
      <c r="J111" s="45">
        <v>44.0</v>
      </c>
      <c r="K111" s="45">
        <v>44.0</v>
      </c>
      <c r="L111" s="45">
        <v>2.66</v>
      </c>
      <c r="M111" s="45">
        <v>4.8</v>
      </c>
      <c r="N111" s="45">
        <v>1.98</v>
      </c>
      <c r="O111" s="45">
        <v>2.53</v>
      </c>
      <c r="P111" s="45">
        <v>1.63</v>
      </c>
      <c r="Q111" s="45">
        <v>89.0</v>
      </c>
      <c r="R111" s="45">
        <v>94.0</v>
      </c>
      <c r="S111" s="45">
        <v>100.0</v>
      </c>
      <c r="T111" s="45">
        <v>115.0</v>
      </c>
      <c r="U111" s="45">
        <v>119.0</v>
      </c>
      <c r="V111" s="51">
        <f t="shared" si="53"/>
        <v>67</v>
      </c>
      <c r="W111" s="55">
        <f t="shared" si="54"/>
        <v>6.8</v>
      </c>
      <c r="X111" s="55">
        <f t="shared" si="55"/>
        <v>44.8</v>
      </c>
      <c r="Y111" s="55">
        <f t="shared" si="56"/>
        <v>1.36</v>
      </c>
      <c r="Z111" s="18">
        <f t="shared" si="57"/>
        <v>2.72</v>
      </c>
      <c r="AA111" s="18">
        <f t="shared" si="58"/>
        <v>1.22036</v>
      </c>
      <c r="AB111" s="18">
        <f t="shared" si="59"/>
        <v>103.4</v>
      </c>
      <c r="AC111" s="18">
        <f t="shared" si="60"/>
        <v>137.04</v>
      </c>
    </row>
    <row r="112">
      <c r="A112" s="44" t="s">
        <v>56</v>
      </c>
      <c r="B112" s="45">
        <v>32.0</v>
      </c>
      <c r="C112" s="45">
        <v>35.0</v>
      </c>
      <c r="D112" s="45">
        <v>34.0</v>
      </c>
      <c r="E112" s="45">
        <v>32.0</v>
      </c>
      <c r="F112" s="45">
        <v>33.0</v>
      </c>
      <c r="G112" s="45">
        <v>42.0</v>
      </c>
      <c r="H112" s="45">
        <v>43.0</v>
      </c>
      <c r="I112" s="45">
        <v>41.0</v>
      </c>
      <c r="J112" s="45">
        <v>45.0</v>
      </c>
      <c r="K112" s="45">
        <v>45.0</v>
      </c>
      <c r="L112" s="45">
        <v>3.2</v>
      </c>
      <c r="M112" s="45">
        <v>3.4</v>
      </c>
      <c r="N112" s="45">
        <v>3.4</v>
      </c>
      <c r="O112" s="45" t="s">
        <v>95</v>
      </c>
      <c r="P112" s="45">
        <v>3.4</v>
      </c>
      <c r="Q112" s="45">
        <v>98.0</v>
      </c>
      <c r="R112" s="45">
        <v>96.0</v>
      </c>
      <c r="S112" s="45">
        <v>101.0</v>
      </c>
      <c r="T112" s="45">
        <v>99.0</v>
      </c>
      <c r="U112" s="45">
        <v>96.0</v>
      </c>
      <c r="V112" s="51">
        <f t="shared" si="53"/>
        <v>33.2</v>
      </c>
      <c r="W112" s="55">
        <f t="shared" si="54"/>
        <v>1.36</v>
      </c>
      <c r="X112" s="55">
        <f t="shared" si="55"/>
        <v>43.2</v>
      </c>
      <c r="Y112" s="55">
        <f t="shared" si="56"/>
        <v>2.56</v>
      </c>
      <c r="Z112" s="18">
        <f t="shared" si="57"/>
        <v>3.35</v>
      </c>
      <c r="AA112" s="18">
        <f t="shared" si="58"/>
        <v>0.0075</v>
      </c>
      <c r="AB112" s="18">
        <f t="shared" si="59"/>
        <v>98</v>
      </c>
      <c r="AC112" s="18">
        <f t="shared" si="60"/>
        <v>3.6</v>
      </c>
    </row>
    <row r="113">
      <c r="A113" s="44" t="s">
        <v>57</v>
      </c>
      <c r="B113" s="45">
        <v>105.0</v>
      </c>
      <c r="C113" s="45">
        <v>104.0</v>
      </c>
      <c r="D113" s="45">
        <v>103.0</v>
      </c>
      <c r="E113" s="45">
        <v>104.0</v>
      </c>
      <c r="F113" s="45">
        <v>103.0</v>
      </c>
      <c r="G113" s="45">
        <v>58.0</v>
      </c>
      <c r="H113" s="45">
        <v>56.0</v>
      </c>
      <c r="I113" s="45">
        <v>53.0</v>
      </c>
      <c r="J113" s="45">
        <v>56.0</v>
      </c>
      <c r="K113" s="45">
        <v>58.0</v>
      </c>
      <c r="L113" s="45">
        <v>5.5</v>
      </c>
      <c r="M113" s="45">
        <v>5.3</v>
      </c>
      <c r="N113" s="45">
        <v>5.3</v>
      </c>
      <c r="O113" s="45">
        <v>5.2</v>
      </c>
      <c r="P113" s="45">
        <v>5.2</v>
      </c>
      <c r="Q113" s="45">
        <v>109.0</v>
      </c>
      <c r="R113" s="45">
        <v>110.0</v>
      </c>
      <c r="S113" s="45">
        <v>104.0</v>
      </c>
      <c r="T113" s="45">
        <v>107.0</v>
      </c>
      <c r="U113" s="45">
        <v>102.0</v>
      </c>
      <c r="V113" s="51">
        <f t="shared" si="53"/>
        <v>103.8</v>
      </c>
      <c r="W113" s="55">
        <f t="shared" si="54"/>
        <v>0.56</v>
      </c>
      <c r="X113" s="55">
        <f t="shared" si="55"/>
        <v>56.2</v>
      </c>
      <c r="Y113" s="55">
        <f t="shared" si="56"/>
        <v>3.36</v>
      </c>
      <c r="Z113" s="18">
        <f t="shared" si="57"/>
        <v>5.3</v>
      </c>
      <c r="AA113" s="18">
        <f t="shared" si="58"/>
        <v>0.012</v>
      </c>
      <c r="AB113" s="18">
        <f t="shared" si="59"/>
        <v>106.4</v>
      </c>
      <c r="AC113" s="18">
        <f t="shared" si="60"/>
        <v>9.04</v>
      </c>
    </row>
    <row r="114">
      <c r="A114" s="44" t="s">
        <v>58</v>
      </c>
      <c r="B114" s="45">
        <v>105.0</v>
      </c>
      <c r="C114" s="45">
        <v>103.0</v>
      </c>
      <c r="D114" s="45">
        <v>104.0</v>
      </c>
      <c r="E114" s="45">
        <v>103.0</v>
      </c>
      <c r="F114" s="45">
        <v>102.0</v>
      </c>
      <c r="G114" s="45">
        <v>52.0</v>
      </c>
      <c r="H114" s="45">
        <v>49.0</v>
      </c>
      <c r="I114" s="45">
        <v>53.0</v>
      </c>
      <c r="J114" s="45">
        <v>53.0</v>
      </c>
      <c r="K114" s="45">
        <v>58.0</v>
      </c>
      <c r="L114" s="45">
        <v>4.6</v>
      </c>
      <c r="M114" s="45">
        <v>4.2</v>
      </c>
      <c r="N114" s="45">
        <v>4.9</v>
      </c>
      <c r="O114" s="45">
        <v>4.5</v>
      </c>
      <c r="P114" s="45">
        <v>4.5</v>
      </c>
      <c r="Q114" s="45">
        <v>91.3</v>
      </c>
      <c r="R114" s="45">
        <v>92.8</v>
      </c>
      <c r="S114" s="45">
        <v>76.04</v>
      </c>
      <c r="T114" s="45">
        <v>90.0</v>
      </c>
      <c r="U114" s="45">
        <v>91.0</v>
      </c>
      <c r="V114" s="51">
        <f t="shared" si="53"/>
        <v>103.4</v>
      </c>
      <c r="W114" s="55">
        <f t="shared" si="54"/>
        <v>1.04</v>
      </c>
      <c r="X114" s="55">
        <f t="shared" si="55"/>
        <v>53</v>
      </c>
      <c r="Y114" s="55">
        <f t="shared" si="56"/>
        <v>8.4</v>
      </c>
      <c r="Z114" s="18">
        <f t="shared" si="57"/>
        <v>4.54</v>
      </c>
      <c r="AA114" s="18">
        <f t="shared" si="58"/>
        <v>0.0504</v>
      </c>
      <c r="AB114" s="18">
        <f t="shared" si="59"/>
        <v>88.228</v>
      </c>
      <c r="AC114" s="18">
        <f t="shared" si="60"/>
        <v>37.942336</v>
      </c>
    </row>
    <row r="115">
      <c r="A115" s="44" t="s">
        <v>59</v>
      </c>
      <c r="B115" s="45">
        <v>46.0</v>
      </c>
      <c r="C115" s="45">
        <v>35.0</v>
      </c>
      <c r="D115" s="45">
        <v>36.0</v>
      </c>
      <c r="E115" s="45">
        <v>39.0</v>
      </c>
      <c r="F115" s="45">
        <v>41.0</v>
      </c>
      <c r="G115" s="45">
        <v>0.0</v>
      </c>
      <c r="H115" s="45">
        <v>0.0</v>
      </c>
      <c r="I115" s="45">
        <v>0.0</v>
      </c>
      <c r="J115" s="45">
        <v>0.0</v>
      </c>
      <c r="K115" s="45">
        <v>0.0</v>
      </c>
      <c r="L115" s="45">
        <v>20.0</v>
      </c>
      <c r="M115" s="45">
        <v>19.0</v>
      </c>
      <c r="N115" s="45">
        <v>18.0</v>
      </c>
      <c r="O115" s="45">
        <v>20.0</v>
      </c>
      <c r="P115" s="45">
        <v>20.0</v>
      </c>
      <c r="Q115" s="45">
        <v>60.0</v>
      </c>
      <c r="R115" s="45">
        <v>60.0</v>
      </c>
      <c r="S115" s="45">
        <v>55.0</v>
      </c>
      <c r="T115" s="45">
        <v>57.0</v>
      </c>
      <c r="U115" s="45">
        <v>56.0</v>
      </c>
      <c r="V115" s="51">
        <f t="shared" si="53"/>
        <v>39.4</v>
      </c>
      <c r="W115" s="55">
        <f t="shared" si="54"/>
        <v>15.44</v>
      </c>
      <c r="X115" s="55">
        <f t="shared" si="55"/>
        <v>0</v>
      </c>
      <c r="Y115" s="55">
        <f t="shared" si="56"/>
        <v>0</v>
      </c>
      <c r="Z115" s="18">
        <f t="shared" si="57"/>
        <v>19.4</v>
      </c>
      <c r="AA115" s="18">
        <f t="shared" si="58"/>
        <v>0.64</v>
      </c>
      <c r="AB115" s="18">
        <f t="shared" si="59"/>
        <v>57.6</v>
      </c>
      <c r="AC115" s="18">
        <f t="shared" si="60"/>
        <v>4.24</v>
      </c>
    </row>
    <row r="116">
      <c r="A116" s="44" t="s">
        <v>82</v>
      </c>
      <c r="B116" s="56">
        <v>37.0</v>
      </c>
      <c r="C116" s="56">
        <v>39.0</v>
      </c>
      <c r="D116" s="56">
        <v>38.0</v>
      </c>
      <c r="E116" s="56">
        <v>36.0</v>
      </c>
      <c r="F116" s="56">
        <v>37.0</v>
      </c>
      <c r="G116" s="56">
        <v>26.4</v>
      </c>
      <c r="H116" s="56">
        <v>26.32</v>
      </c>
      <c r="I116" s="56">
        <v>27.19</v>
      </c>
      <c r="J116" s="56">
        <v>27.88</v>
      </c>
      <c r="K116" s="56">
        <v>28.33</v>
      </c>
      <c r="L116" s="56">
        <v>6.0</v>
      </c>
      <c r="M116" s="56">
        <v>5.75</v>
      </c>
      <c r="N116" s="56">
        <v>6.0</v>
      </c>
      <c r="O116" s="56">
        <v>5.75</v>
      </c>
      <c r="P116" s="56">
        <v>5.78</v>
      </c>
      <c r="Q116" s="56">
        <v>55.0</v>
      </c>
      <c r="R116" s="56">
        <v>56.0</v>
      </c>
      <c r="S116" s="56">
        <v>59.0</v>
      </c>
      <c r="T116" s="56">
        <v>43.0</v>
      </c>
      <c r="U116" s="56">
        <v>55.0</v>
      </c>
      <c r="V116" s="55">
        <f t="shared" si="53"/>
        <v>37.4</v>
      </c>
      <c r="W116" s="55">
        <f t="shared" si="54"/>
        <v>1.04</v>
      </c>
      <c r="X116" s="55">
        <f t="shared" si="55"/>
        <v>27.224</v>
      </c>
      <c r="Y116" s="55">
        <f t="shared" si="56"/>
        <v>0.630184</v>
      </c>
      <c r="Z116" s="18">
        <f t="shared" si="57"/>
        <v>5.856</v>
      </c>
      <c r="AA116" s="18">
        <f t="shared" si="58"/>
        <v>0.013944</v>
      </c>
      <c r="AB116" s="18">
        <f t="shared" si="59"/>
        <v>53.6</v>
      </c>
      <c r="AC116" s="18">
        <f t="shared" si="60"/>
        <v>30.24</v>
      </c>
    </row>
    <row r="117">
      <c r="A117" s="49" t="s">
        <v>83</v>
      </c>
      <c r="B117" s="50">
        <f t="shared" ref="B117:U117" si="61">AVERAGE(B97:B116)</f>
        <v>83.2</v>
      </c>
      <c r="C117" s="50">
        <f t="shared" si="61"/>
        <v>80.65</v>
      </c>
      <c r="D117" s="50">
        <f t="shared" si="61"/>
        <v>82.5</v>
      </c>
      <c r="E117" s="50">
        <f t="shared" si="61"/>
        <v>79.15</v>
      </c>
      <c r="F117" s="50">
        <f t="shared" si="61"/>
        <v>82.9</v>
      </c>
      <c r="G117" s="50">
        <f t="shared" si="61"/>
        <v>37.1</v>
      </c>
      <c r="H117" s="50">
        <f t="shared" si="61"/>
        <v>37.561</v>
      </c>
      <c r="I117" s="50">
        <f t="shared" si="61"/>
        <v>37.262</v>
      </c>
      <c r="J117" s="50">
        <f t="shared" si="61"/>
        <v>39.9555</v>
      </c>
      <c r="K117" s="50">
        <f t="shared" si="61"/>
        <v>39.3875</v>
      </c>
      <c r="L117" s="50">
        <f t="shared" si="61"/>
        <v>6.8935</v>
      </c>
      <c r="M117" s="50">
        <f t="shared" si="61"/>
        <v>6.729</v>
      </c>
      <c r="N117" s="50">
        <f t="shared" si="61"/>
        <v>6.859</v>
      </c>
      <c r="O117" s="50">
        <f t="shared" si="61"/>
        <v>6.342631579</v>
      </c>
      <c r="P117" s="50">
        <f t="shared" si="61"/>
        <v>6.2265</v>
      </c>
      <c r="Q117" s="50">
        <f t="shared" si="61"/>
        <v>85.165</v>
      </c>
      <c r="R117" s="50">
        <f t="shared" si="61"/>
        <v>86.39</v>
      </c>
      <c r="S117" s="50">
        <f t="shared" si="61"/>
        <v>84.952</v>
      </c>
      <c r="T117" s="50">
        <f t="shared" si="61"/>
        <v>85.6</v>
      </c>
      <c r="U117" s="50">
        <f t="shared" si="61"/>
        <v>85.9</v>
      </c>
      <c r="V117" s="51"/>
      <c r="W117" s="51"/>
      <c r="X117" s="51"/>
      <c r="Y117" s="51"/>
      <c r="Z117" s="3"/>
      <c r="AA117" s="3"/>
      <c r="AB117" s="3"/>
      <c r="AC117" s="3"/>
    </row>
    <row r="118">
      <c r="A118" s="49" t="s">
        <v>84</v>
      </c>
      <c r="B118" s="50">
        <f t="shared" ref="B118:U118" si="62">MEDIAN(B97:B115)</f>
        <v>98</v>
      </c>
      <c r="C118" s="50">
        <f t="shared" si="62"/>
        <v>98</v>
      </c>
      <c r="D118" s="50">
        <f t="shared" si="62"/>
        <v>98</v>
      </c>
      <c r="E118" s="50">
        <f t="shared" si="62"/>
        <v>91</v>
      </c>
      <c r="F118" s="50">
        <f t="shared" si="62"/>
        <v>96</v>
      </c>
      <c r="G118" s="50">
        <f t="shared" si="62"/>
        <v>43</v>
      </c>
      <c r="H118" s="50">
        <f t="shared" si="62"/>
        <v>45</v>
      </c>
      <c r="I118" s="50">
        <f t="shared" si="62"/>
        <v>42</v>
      </c>
      <c r="J118" s="50">
        <f t="shared" si="62"/>
        <v>45</v>
      </c>
      <c r="K118" s="50">
        <f t="shared" si="62"/>
        <v>45</v>
      </c>
      <c r="L118" s="50">
        <f t="shared" si="62"/>
        <v>5.73</v>
      </c>
      <c r="M118" s="50">
        <f t="shared" si="62"/>
        <v>5.4</v>
      </c>
      <c r="N118" s="50">
        <f t="shared" si="62"/>
        <v>5.35</v>
      </c>
      <c r="O118" s="50">
        <f t="shared" si="62"/>
        <v>5.355</v>
      </c>
      <c r="P118" s="50">
        <f t="shared" si="62"/>
        <v>5.5</v>
      </c>
      <c r="Q118" s="50">
        <f t="shared" si="62"/>
        <v>91.3</v>
      </c>
      <c r="R118" s="50">
        <f t="shared" si="62"/>
        <v>94</v>
      </c>
      <c r="S118" s="50">
        <f t="shared" si="62"/>
        <v>95</v>
      </c>
      <c r="T118" s="50">
        <f t="shared" si="62"/>
        <v>90</v>
      </c>
      <c r="U118" s="50">
        <f t="shared" si="62"/>
        <v>90</v>
      </c>
      <c r="V118" s="51"/>
      <c r="W118" s="51"/>
      <c r="X118" s="51"/>
      <c r="Y118" s="51"/>
      <c r="Z118" s="3"/>
      <c r="AA118" s="3"/>
      <c r="AB118" s="3"/>
      <c r="AC118" s="3"/>
    </row>
    <row r="119">
      <c r="A119" s="49" t="s">
        <v>93</v>
      </c>
      <c r="B119" s="50">
        <f t="shared" ref="B119:U119" si="63">MAX(B97:B115)</f>
        <v>106</v>
      </c>
      <c r="C119" s="50">
        <f t="shared" si="63"/>
        <v>106</v>
      </c>
      <c r="D119" s="50">
        <f t="shared" si="63"/>
        <v>104</v>
      </c>
      <c r="E119" s="50">
        <f t="shared" si="63"/>
        <v>104</v>
      </c>
      <c r="F119" s="50">
        <f t="shared" si="63"/>
        <v>105</v>
      </c>
      <c r="G119" s="50">
        <f t="shared" si="63"/>
        <v>58</v>
      </c>
      <c r="H119" s="50">
        <f t="shared" si="63"/>
        <v>56</v>
      </c>
      <c r="I119" s="50">
        <f t="shared" si="63"/>
        <v>56</v>
      </c>
      <c r="J119" s="50">
        <f t="shared" si="63"/>
        <v>58</v>
      </c>
      <c r="K119" s="50">
        <f t="shared" si="63"/>
        <v>58</v>
      </c>
      <c r="L119" s="50">
        <f t="shared" si="63"/>
        <v>21</v>
      </c>
      <c r="M119" s="50">
        <f t="shared" si="63"/>
        <v>21.46</v>
      </c>
      <c r="N119" s="50">
        <f t="shared" si="63"/>
        <v>21.51</v>
      </c>
      <c r="O119" s="50">
        <f t="shared" si="63"/>
        <v>20</v>
      </c>
      <c r="P119" s="50">
        <f t="shared" si="63"/>
        <v>20</v>
      </c>
      <c r="Q119" s="50">
        <f t="shared" si="63"/>
        <v>112</v>
      </c>
      <c r="R119" s="50">
        <f t="shared" si="63"/>
        <v>120</v>
      </c>
      <c r="S119" s="50">
        <f t="shared" si="63"/>
        <v>126</v>
      </c>
      <c r="T119" s="50">
        <f t="shared" si="63"/>
        <v>129</v>
      </c>
      <c r="U119" s="50">
        <f t="shared" si="63"/>
        <v>124</v>
      </c>
      <c r="V119" s="51"/>
      <c r="W119" s="51"/>
      <c r="X119" s="51"/>
      <c r="Y119" s="51"/>
      <c r="Z119" s="3"/>
      <c r="AA119" s="3"/>
      <c r="AB119" s="3"/>
      <c r="AC119" s="3"/>
    </row>
    <row r="120">
      <c r="A120" s="49" t="s">
        <v>94</v>
      </c>
      <c r="B120" s="50">
        <f t="shared" ref="B120:U120" si="64">min(B97:B115)</f>
        <v>32</v>
      </c>
      <c r="C120" s="50">
        <f t="shared" si="64"/>
        <v>35</v>
      </c>
      <c r="D120" s="50">
        <f t="shared" si="64"/>
        <v>34</v>
      </c>
      <c r="E120" s="50">
        <f t="shared" si="64"/>
        <v>32</v>
      </c>
      <c r="F120" s="50">
        <f t="shared" si="64"/>
        <v>33</v>
      </c>
      <c r="G120" s="50">
        <f t="shared" si="64"/>
        <v>0</v>
      </c>
      <c r="H120" s="50">
        <f t="shared" si="64"/>
        <v>0</v>
      </c>
      <c r="I120" s="50">
        <f t="shared" si="64"/>
        <v>0</v>
      </c>
      <c r="J120" s="50">
        <f t="shared" si="64"/>
        <v>0</v>
      </c>
      <c r="K120" s="50">
        <f t="shared" si="64"/>
        <v>0</v>
      </c>
      <c r="L120" s="50">
        <f t="shared" si="64"/>
        <v>2.1</v>
      </c>
      <c r="M120" s="50">
        <f t="shared" si="64"/>
        <v>0.39</v>
      </c>
      <c r="N120" s="50">
        <f t="shared" si="64"/>
        <v>1.98</v>
      </c>
      <c r="O120" s="50">
        <f t="shared" si="64"/>
        <v>2.2</v>
      </c>
      <c r="P120" s="50">
        <f t="shared" si="64"/>
        <v>1.63</v>
      </c>
      <c r="Q120" s="50">
        <f t="shared" si="64"/>
        <v>42</v>
      </c>
      <c r="R120" s="50">
        <f t="shared" si="64"/>
        <v>47</v>
      </c>
      <c r="S120" s="50">
        <f t="shared" si="64"/>
        <v>40</v>
      </c>
      <c r="T120" s="50">
        <f t="shared" si="64"/>
        <v>47</v>
      </c>
      <c r="U120" s="50">
        <f t="shared" si="64"/>
        <v>40</v>
      </c>
      <c r="V120" s="51"/>
      <c r="W120" s="51"/>
      <c r="X120" s="51"/>
      <c r="Y120" s="51"/>
      <c r="Z120" s="3"/>
      <c r="AA120" s="3"/>
      <c r="AB120" s="3"/>
      <c r="AC120" s="3"/>
    </row>
    <row r="121">
      <c r="A121" s="54" t="s">
        <v>83</v>
      </c>
      <c r="B121" s="57">
        <f>AVERAGE(B117:F117)</f>
        <v>81.68</v>
      </c>
      <c r="C121" s="57"/>
      <c r="D121" s="57"/>
      <c r="E121" s="57"/>
      <c r="F121" s="57"/>
      <c r="G121" s="57">
        <f>AVERAGE(G117:K117)</f>
        <v>38.2532</v>
      </c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3"/>
      <c r="W121" s="3"/>
      <c r="X121" s="3"/>
      <c r="Y121" s="3"/>
      <c r="Z121" s="3"/>
      <c r="AA121" s="3"/>
      <c r="AB121" s="3"/>
      <c r="AC121" s="3"/>
    </row>
    <row r="122">
      <c r="A122" s="54" t="s">
        <v>84</v>
      </c>
      <c r="B122" s="57">
        <f>MEDIAN(B118:F118)</f>
        <v>98</v>
      </c>
      <c r="C122" s="57"/>
      <c r="D122" s="57"/>
      <c r="E122" s="57"/>
      <c r="F122" s="57"/>
      <c r="G122" s="57">
        <f>Median(G118:K118)</f>
        <v>45</v>
      </c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3"/>
      <c r="W122" s="3"/>
      <c r="X122" s="3"/>
      <c r="Y122" s="3"/>
      <c r="Z122" s="3"/>
      <c r="AA122" s="3"/>
      <c r="AB122" s="3"/>
      <c r="AC122" s="3"/>
    </row>
    <row r="123">
      <c r="A123" s="54" t="s">
        <v>93</v>
      </c>
      <c r="B123" s="57">
        <f>MAX(B119:F119)</f>
        <v>106</v>
      </c>
      <c r="C123" s="57"/>
      <c r="D123" s="57"/>
      <c r="E123" s="57"/>
      <c r="F123" s="57"/>
      <c r="G123" s="57">
        <f>max(G119:K119)</f>
        <v>58</v>
      </c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3"/>
      <c r="W123" s="3"/>
      <c r="X123" s="3"/>
      <c r="Y123" s="3"/>
      <c r="Z123" s="3"/>
      <c r="AA123" s="3"/>
      <c r="AB123" s="3"/>
      <c r="AC123" s="3"/>
    </row>
    <row r="124">
      <c r="A124" s="54" t="s">
        <v>94</v>
      </c>
      <c r="B124" s="57">
        <f>MIN(B119:F119)</f>
        <v>104</v>
      </c>
      <c r="C124" s="57"/>
      <c r="D124" s="57"/>
      <c r="E124" s="57"/>
      <c r="F124" s="57"/>
      <c r="G124" s="57">
        <f>min(G120:K120)</f>
        <v>0</v>
      </c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3"/>
      <c r="W124" s="3"/>
      <c r="X124" s="3"/>
      <c r="Y124" s="3"/>
      <c r="Z124" s="3"/>
      <c r="AA124" s="3"/>
      <c r="AB124" s="3"/>
      <c r="AC124" s="3"/>
    </row>
  </sheetData>
  <mergeCells count="12">
    <mergeCell ref="B32:F32"/>
    <mergeCell ref="G32:K32"/>
    <mergeCell ref="L32:P32"/>
    <mergeCell ref="Q32:U32"/>
    <mergeCell ref="AD60:AG61"/>
    <mergeCell ref="B1:AC1"/>
    <mergeCell ref="AD1:AG2"/>
    <mergeCell ref="B2:F2"/>
    <mergeCell ref="G2:K2"/>
    <mergeCell ref="L2:P2"/>
    <mergeCell ref="Q2:U2"/>
    <mergeCell ref="B31:AC3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</cols>
  <sheetData>
    <row r="1">
      <c r="A1" s="60" t="s">
        <v>96</v>
      </c>
      <c r="B1" s="61" t="s">
        <v>97</v>
      </c>
      <c r="C1" s="61" t="s">
        <v>98</v>
      </c>
      <c r="D1" s="61" t="s">
        <v>99</v>
      </c>
      <c r="E1" s="61" t="s">
        <v>100</v>
      </c>
      <c r="F1" s="61" t="s">
        <v>101</v>
      </c>
      <c r="G1" s="61" t="s">
        <v>102</v>
      </c>
      <c r="H1" s="61" t="s">
        <v>103</v>
      </c>
      <c r="I1" s="61" t="s">
        <v>104</v>
      </c>
      <c r="J1" s="61" t="s">
        <v>105</v>
      </c>
      <c r="K1" s="62" t="s">
        <v>106</v>
      </c>
      <c r="L1" s="61" t="s">
        <v>107</v>
      </c>
    </row>
    <row r="2">
      <c r="A2" s="63" t="s">
        <v>32</v>
      </c>
      <c r="B2" s="32">
        <v>13.0</v>
      </c>
      <c r="C2" s="31"/>
      <c r="D2" s="31"/>
      <c r="E2" s="31"/>
      <c r="F2" s="31"/>
      <c r="G2" s="32">
        <v>1.0</v>
      </c>
      <c r="H2" s="31"/>
      <c r="I2" s="31"/>
      <c r="J2" s="31"/>
      <c r="K2" s="31"/>
      <c r="L2" s="40">
        <v>14.0</v>
      </c>
    </row>
    <row r="3">
      <c r="A3" s="63" t="s">
        <v>34</v>
      </c>
      <c r="B3" s="40">
        <v>25.0</v>
      </c>
      <c r="C3" s="29"/>
      <c r="D3" s="31"/>
      <c r="E3" s="31"/>
      <c r="F3" s="31"/>
      <c r="G3" s="32">
        <v>1.0</v>
      </c>
      <c r="H3" s="31"/>
      <c r="I3" s="31"/>
      <c r="J3" s="31"/>
      <c r="K3" s="31"/>
      <c r="L3" s="40">
        <v>26.0</v>
      </c>
    </row>
    <row r="4">
      <c r="A4" s="63" t="s">
        <v>38</v>
      </c>
      <c r="B4" s="40">
        <v>12.0</v>
      </c>
      <c r="C4" s="29"/>
      <c r="D4" s="31"/>
      <c r="E4" s="31"/>
      <c r="F4" s="31"/>
      <c r="G4" s="31"/>
      <c r="H4" s="31"/>
      <c r="I4" s="31"/>
      <c r="J4" s="31"/>
      <c r="K4" s="31"/>
      <c r="L4" s="40">
        <v>12.0</v>
      </c>
    </row>
    <row r="5">
      <c r="A5" s="63" t="s">
        <v>108</v>
      </c>
      <c r="B5" s="64">
        <v>12.0</v>
      </c>
      <c r="C5" s="29"/>
      <c r="D5" s="31"/>
      <c r="E5" s="31"/>
      <c r="F5" s="31"/>
      <c r="G5" s="31"/>
      <c r="H5" s="31"/>
      <c r="I5" s="31"/>
      <c r="J5" s="31"/>
      <c r="K5" s="31"/>
      <c r="L5" s="64">
        <v>12.0</v>
      </c>
    </row>
    <row r="6">
      <c r="A6" s="63" t="s">
        <v>109</v>
      </c>
      <c r="B6" s="40">
        <v>25.0</v>
      </c>
      <c r="C6" s="40">
        <v>4.0</v>
      </c>
      <c r="D6" s="32">
        <v>3.0</v>
      </c>
      <c r="E6" s="32">
        <v>8.0</v>
      </c>
      <c r="F6" s="32">
        <v>3.0</v>
      </c>
      <c r="G6" s="32">
        <v>2.0</v>
      </c>
      <c r="H6" s="32">
        <v>0.0</v>
      </c>
      <c r="I6" s="32">
        <v>0.0</v>
      </c>
      <c r="J6" s="32">
        <v>0.0</v>
      </c>
      <c r="K6" s="32">
        <v>1.0</v>
      </c>
      <c r="L6" s="40">
        <v>240.0</v>
      </c>
    </row>
    <row r="7">
      <c r="A7" s="63" t="s">
        <v>42</v>
      </c>
      <c r="B7" s="40">
        <v>60.0</v>
      </c>
      <c r="C7" s="40">
        <v>6.0</v>
      </c>
      <c r="D7" s="32">
        <v>10.0</v>
      </c>
      <c r="E7" s="31"/>
      <c r="F7" s="31"/>
      <c r="G7" s="31"/>
      <c r="H7" s="31"/>
      <c r="I7" s="31"/>
      <c r="J7" s="31"/>
      <c r="K7" s="31"/>
      <c r="L7" s="40">
        <f>SUM(B7:K7)</f>
        <v>76</v>
      </c>
    </row>
    <row r="8">
      <c r="A8" s="65" t="s">
        <v>110</v>
      </c>
      <c r="B8" s="66">
        <v>42.0</v>
      </c>
      <c r="C8" s="29"/>
      <c r="D8" s="31"/>
      <c r="E8" s="67">
        <v>2.0</v>
      </c>
      <c r="F8" s="31"/>
      <c r="G8" s="31"/>
      <c r="H8" s="31"/>
      <c r="I8" s="31"/>
      <c r="J8" s="31"/>
      <c r="K8" s="31"/>
      <c r="L8" s="66">
        <v>44.0</v>
      </c>
    </row>
    <row r="9">
      <c r="A9" s="63" t="s">
        <v>111</v>
      </c>
      <c r="B9" s="40">
        <v>57.0</v>
      </c>
      <c r="C9" s="29"/>
      <c r="D9" s="31"/>
      <c r="E9" s="31"/>
      <c r="F9" s="31"/>
      <c r="G9" s="31"/>
      <c r="H9" s="31"/>
      <c r="I9" s="31"/>
      <c r="J9" s="31"/>
      <c r="K9" s="31"/>
      <c r="L9" s="40">
        <f t="shared" ref="L9:L17" si="1">SUM(B9:K9)</f>
        <v>57</v>
      </c>
    </row>
    <row r="10">
      <c r="A10" s="63" t="s">
        <v>46</v>
      </c>
      <c r="B10" s="68">
        <v>42.0</v>
      </c>
      <c r="C10" s="29"/>
      <c r="D10" s="31"/>
      <c r="E10" s="32">
        <v>2.0</v>
      </c>
      <c r="F10" s="31"/>
      <c r="G10" s="31"/>
      <c r="H10" s="31"/>
      <c r="I10" s="31"/>
      <c r="J10" s="31"/>
      <c r="K10" s="31"/>
      <c r="L10" s="40">
        <f t="shared" si="1"/>
        <v>44</v>
      </c>
    </row>
    <row r="11">
      <c r="A11" s="63" t="s">
        <v>51</v>
      </c>
      <c r="B11" s="68">
        <v>57.0</v>
      </c>
      <c r="C11" s="29"/>
      <c r="D11" s="31"/>
      <c r="E11" s="32">
        <v>3.0</v>
      </c>
      <c r="F11" s="31"/>
      <c r="G11" s="31"/>
      <c r="H11" s="31"/>
      <c r="I11" s="31"/>
      <c r="J11" s="32">
        <v>1.0</v>
      </c>
      <c r="K11" s="32">
        <v>1.0</v>
      </c>
      <c r="L11" s="40">
        <f t="shared" si="1"/>
        <v>62</v>
      </c>
    </row>
    <row r="12">
      <c r="A12" s="63" t="s">
        <v>50</v>
      </c>
      <c r="B12" s="68">
        <v>26.0</v>
      </c>
      <c r="C12" s="40">
        <v>8.0</v>
      </c>
      <c r="D12" s="31"/>
      <c r="E12" s="31"/>
      <c r="F12" s="31"/>
      <c r="G12" s="31"/>
      <c r="H12" s="31"/>
      <c r="I12" s="31"/>
      <c r="J12" s="31"/>
      <c r="K12" s="31"/>
      <c r="L12" s="40">
        <f t="shared" si="1"/>
        <v>34</v>
      </c>
    </row>
    <row r="13">
      <c r="A13" s="63" t="s">
        <v>52</v>
      </c>
      <c r="B13" s="40">
        <v>61.0</v>
      </c>
      <c r="C13" s="40">
        <v>6.0</v>
      </c>
      <c r="D13" s="31"/>
      <c r="E13" s="32">
        <v>3.0</v>
      </c>
      <c r="F13" s="31"/>
      <c r="G13" s="31"/>
      <c r="H13" s="31"/>
      <c r="I13" s="31"/>
      <c r="J13" s="31"/>
      <c r="K13" s="31"/>
      <c r="L13" s="40">
        <f t="shared" si="1"/>
        <v>70</v>
      </c>
    </row>
    <row r="14">
      <c r="A14" s="63" t="s">
        <v>53</v>
      </c>
      <c r="B14" s="68">
        <v>53.0</v>
      </c>
      <c r="C14" s="29"/>
      <c r="D14" s="31"/>
      <c r="E14" s="31"/>
      <c r="F14" s="31"/>
      <c r="G14" s="31"/>
      <c r="H14" s="31"/>
      <c r="I14" s="31"/>
      <c r="J14" s="31"/>
      <c r="K14" s="31"/>
      <c r="L14" s="40">
        <f t="shared" si="1"/>
        <v>53</v>
      </c>
    </row>
    <row r="15">
      <c r="A15" s="63" t="s">
        <v>54</v>
      </c>
      <c r="B15" s="40">
        <v>0.0</v>
      </c>
      <c r="C15" s="29"/>
      <c r="D15" s="31"/>
      <c r="E15" s="31"/>
      <c r="F15" s="31"/>
      <c r="G15" s="31"/>
      <c r="H15" s="31"/>
      <c r="I15" s="31"/>
      <c r="J15" s="31"/>
      <c r="K15" s="31"/>
      <c r="L15" s="40">
        <f t="shared" si="1"/>
        <v>0</v>
      </c>
    </row>
    <row r="16">
      <c r="A16" s="63" t="s">
        <v>55</v>
      </c>
      <c r="B16" s="68">
        <v>35.0</v>
      </c>
      <c r="C16" s="29"/>
      <c r="D16" s="31"/>
      <c r="E16" s="31"/>
      <c r="F16" s="31"/>
      <c r="G16" s="31"/>
      <c r="H16" s="31"/>
      <c r="I16" s="31"/>
      <c r="J16" s="31"/>
      <c r="K16" s="31"/>
      <c r="L16" s="40">
        <f t="shared" si="1"/>
        <v>35</v>
      </c>
    </row>
    <row r="17">
      <c r="A17" s="63" t="s">
        <v>56</v>
      </c>
      <c r="B17" s="29"/>
      <c r="C17" s="29"/>
      <c r="D17" s="31"/>
      <c r="E17" s="31"/>
      <c r="F17" s="31"/>
      <c r="G17" s="31"/>
      <c r="H17" s="31"/>
      <c r="I17" s="31"/>
      <c r="J17" s="31"/>
      <c r="K17" s="31"/>
      <c r="L17" s="40">
        <f t="shared" si="1"/>
        <v>0</v>
      </c>
    </row>
    <row r="18">
      <c r="A18" s="63" t="s">
        <v>57</v>
      </c>
      <c r="B18" s="68">
        <v>10.0</v>
      </c>
      <c r="C18" s="29"/>
      <c r="D18" s="32">
        <v>5.0</v>
      </c>
      <c r="E18" s="67">
        <v>2.0</v>
      </c>
      <c r="F18" s="67">
        <v>3.0</v>
      </c>
      <c r="G18" s="31"/>
      <c r="H18" s="31"/>
      <c r="I18" s="31"/>
      <c r="J18" s="31"/>
      <c r="K18" s="31"/>
      <c r="L18" s="64">
        <v>20.0</v>
      </c>
    </row>
    <row r="19">
      <c r="A19" s="63" t="s">
        <v>58</v>
      </c>
      <c r="B19" s="68">
        <v>6.0</v>
      </c>
      <c r="C19" s="66">
        <v>1.0</v>
      </c>
      <c r="D19" s="69">
        <v>4.0</v>
      </c>
      <c r="E19" s="31"/>
      <c r="F19" s="31"/>
      <c r="G19" s="31"/>
      <c r="H19" s="31"/>
      <c r="I19" s="31"/>
      <c r="J19" s="31"/>
      <c r="K19" s="31"/>
      <c r="L19" s="64">
        <v>11.0</v>
      </c>
    </row>
    <row r="20">
      <c r="A20" s="63" t="s">
        <v>59</v>
      </c>
      <c r="B20" s="40">
        <v>0.0</v>
      </c>
      <c r="C20" s="29"/>
      <c r="D20" s="31"/>
      <c r="E20" s="31"/>
      <c r="F20" s="31"/>
      <c r="G20" s="31"/>
      <c r="H20" s="31"/>
      <c r="I20" s="31"/>
      <c r="J20" s="31"/>
      <c r="K20" s="31"/>
      <c r="L20" s="40">
        <f>SUM(B20:K20)</f>
        <v>0</v>
      </c>
    </row>
    <row r="21">
      <c r="A21" s="63" t="s">
        <v>82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40">
        <v>0.0</v>
      </c>
    </row>
    <row r="22">
      <c r="A22" s="63"/>
      <c r="K22" s="52" t="s">
        <v>89</v>
      </c>
      <c r="L22" s="53">
        <f>AVERAGE(L2:L21)</f>
        <v>40.5</v>
      </c>
    </row>
    <row r="23">
      <c r="K23" s="52" t="s">
        <v>94</v>
      </c>
      <c r="L23" s="53">
        <f>MIN(L2:L22)</f>
        <v>0</v>
      </c>
    </row>
    <row r="24">
      <c r="K24" s="52" t="s">
        <v>93</v>
      </c>
      <c r="L24" s="53">
        <f>MAX(L2:L21)</f>
        <v>240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0" t="s">
        <v>112</v>
      </c>
      <c r="B1" s="71" t="s">
        <v>113</v>
      </c>
      <c r="J1" s="72" t="s">
        <v>73</v>
      </c>
    </row>
    <row r="2">
      <c r="A2" s="72" t="s">
        <v>72</v>
      </c>
      <c r="J2" s="72" t="s">
        <v>114</v>
      </c>
      <c r="K2" s="73" t="s">
        <v>115</v>
      </c>
      <c r="L2" s="73" t="s">
        <v>116</v>
      </c>
      <c r="M2" s="73" t="s">
        <v>117</v>
      </c>
      <c r="N2" s="73" t="s">
        <v>118</v>
      </c>
      <c r="O2" s="73" t="s">
        <v>119</v>
      </c>
      <c r="P2" s="73" t="s">
        <v>120</v>
      </c>
    </row>
    <row r="3">
      <c r="A3" s="72" t="s">
        <v>114</v>
      </c>
      <c r="B3" s="73" t="s">
        <v>115</v>
      </c>
      <c r="C3" s="73" t="s">
        <v>116</v>
      </c>
      <c r="D3" s="73" t="s">
        <v>117</v>
      </c>
      <c r="E3" s="73" t="s">
        <v>121</v>
      </c>
      <c r="F3" s="73" t="s">
        <v>119</v>
      </c>
      <c r="G3" s="73" t="s">
        <v>120</v>
      </c>
      <c r="J3" s="72">
        <v>1.0</v>
      </c>
      <c r="K3" s="17">
        <v>3552.0</v>
      </c>
      <c r="L3" s="17">
        <v>2.0</v>
      </c>
      <c r="M3" s="17">
        <v>551.0</v>
      </c>
      <c r="N3" s="17"/>
      <c r="O3" s="17">
        <v>28.0</v>
      </c>
      <c r="P3" s="17">
        <v>6.0</v>
      </c>
    </row>
    <row r="4">
      <c r="A4" s="72">
        <v>1.0</v>
      </c>
      <c r="B4" s="17">
        <v>2928.0</v>
      </c>
      <c r="C4" s="17">
        <v>60.0</v>
      </c>
      <c r="D4" s="17">
        <v>150.0</v>
      </c>
      <c r="F4" s="17">
        <v>20.0</v>
      </c>
      <c r="J4" s="72">
        <v>2.0</v>
      </c>
      <c r="K4" s="17">
        <v>216.0</v>
      </c>
      <c r="L4" s="17">
        <v>2.0</v>
      </c>
      <c r="M4" s="17">
        <v>20.0</v>
      </c>
      <c r="O4" s="17">
        <v>3.0</v>
      </c>
      <c r="P4" s="17">
        <v>30.0</v>
      </c>
    </row>
    <row r="5">
      <c r="A5" s="72">
        <v>2.0</v>
      </c>
      <c r="B5" s="17">
        <v>3400.0</v>
      </c>
      <c r="C5" s="17">
        <v>66.0</v>
      </c>
      <c r="D5" s="17">
        <v>1850.0</v>
      </c>
      <c r="F5" s="17">
        <v>75.0</v>
      </c>
      <c r="J5" s="72">
        <v>3.0</v>
      </c>
      <c r="K5" s="17">
        <v>25.0</v>
      </c>
      <c r="L5" s="17">
        <v>2.0</v>
      </c>
      <c r="M5" s="17">
        <v>4.0</v>
      </c>
      <c r="O5" s="17">
        <v>2.0</v>
      </c>
      <c r="P5" s="17">
        <v>17.0</v>
      </c>
    </row>
    <row r="6">
      <c r="A6" s="72">
        <v>3.0</v>
      </c>
      <c r="J6" s="72">
        <v>4.0</v>
      </c>
      <c r="K6" s="17">
        <v>2669.0</v>
      </c>
      <c r="L6" s="17">
        <v>15.0</v>
      </c>
      <c r="M6" s="17">
        <v>387.0</v>
      </c>
      <c r="O6" s="17">
        <v>15.0</v>
      </c>
      <c r="P6" s="17">
        <v>14.0</v>
      </c>
    </row>
    <row r="7">
      <c r="A7" s="72">
        <v>4.0</v>
      </c>
      <c r="J7" s="72">
        <v>5.0</v>
      </c>
      <c r="K7" s="74">
        <v>451.0</v>
      </c>
      <c r="L7" s="74">
        <v>8.0</v>
      </c>
      <c r="M7" s="74">
        <v>50.0</v>
      </c>
      <c r="O7" s="74">
        <v>3.0</v>
      </c>
      <c r="P7" s="74">
        <v>5.0</v>
      </c>
    </row>
    <row r="8">
      <c r="A8" s="72">
        <v>6.0</v>
      </c>
      <c r="J8" s="72">
        <v>7.0</v>
      </c>
      <c r="K8" s="17">
        <v>360.0</v>
      </c>
      <c r="L8" s="17">
        <v>5.0</v>
      </c>
      <c r="M8" s="17">
        <v>118.0</v>
      </c>
      <c r="O8" s="17">
        <v>2.0</v>
      </c>
      <c r="P8" s="8">
        <v>5.0</v>
      </c>
    </row>
    <row r="9">
      <c r="A9" s="72">
        <v>7.0</v>
      </c>
      <c r="J9" s="72">
        <v>8.0</v>
      </c>
      <c r="K9" s="17">
        <v>2100.0</v>
      </c>
      <c r="L9" s="17">
        <v>20.0</v>
      </c>
      <c r="M9" s="17">
        <v>300.0</v>
      </c>
      <c r="O9" s="17">
        <v>14.0</v>
      </c>
    </row>
    <row r="10">
      <c r="A10" s="72">
        <v>8.0</v>
      </c>
      <c r="J10" s="72">
        <v>9.0</v>
      </c>
      <c r="K10" s="17">
        <v>620.0</v>
      </c>
      <c r="L10" s="17">
        <v>15.0</v>
      </c>
      <c r="M10" s="17">
        <v>150.0</v>
      </c>
      <c r="O10" s="17">
        <v>5.0</v>
      </c>
    </row>
    <row r="11">
      <c r="A11" s="72">
        <v>9.0</v>
      </c>
      <c r="J11" s="72">
        <v>10.0</v>
      </c>
      <c r="K11" s="17">
        <v>510.0</v>
      </c>
      <c r="L11" s="17">
        <v>10.0</v>
      </c>
      <c r="M11" s="17">
        <v>55.0</v>
      </c>
      <c r="O11" s="17">
        <v>3.0</v>
      </c>
    </row>
    <row r="12">
      <c r="A12" s="72">
        <v>10.0</v>
      </c>
      <c r="J12" s="72" t="s">
        <v>89</v>
      </c>
      <c r="K12" s="18">
        <f t="shared" ref="K12:M12" si="1">AVERAGE(K3:K11)</f>
        <v>1167</v>
      </c>
      <c r="L12" s="18">
        <f t="shared" si="1"/>
        <v>8.777777778</v>
      </c>
      <c r="M12" s="18">
        <f t="shared" si="1"/>
        <v>181.6666667</v>
      </c>
      <c r="N12" s="17">
        <f>SUM(M12,K12)</f>
        <v>1348.666667</v>
      </c>
      <c r="O12" s="18">
        <f>AVERAGE(O3:O11)</f>
        <v>8.333333333</v>
      </c>
    </row>
    <row r="13">
      <c r="A13" s="72"/>
      <c r="J13" s="72"/>
    </row>
    <row r="14">
      <c r="A14" s="72" t="s">
        <v>89</v>
      </c>
      <c r="B14" s="18">
        <f t="shared" ref="B14:D14" si="2">AVERAGE(B4:B12)</f>
        <v>3164</v>
      </c>
      <c r="C14" s="18">
        <f t="shared" si="2"/>
        <v>63</v>
      </c>
      <c r="D14" s="18">
        <f t="shared" si="2"/>
        <v>1000</v>
      </c>
      <c r="E14" s="18">
        <f> SUM(D14,B14)</f>
        <v>4164</v>
      </c>
      <c r="F14" s="18">
        <f> AVERAGE(F4:F12)</f>
        <v>47.5</v>
      </c>
    </row>
    <row r="15">
      <c r="B15" s="75" t="s">
        <v>122</v>
      </c>
      <c r="C15" s="75">
        <v>3924.0</v>
      </c>
      <c r="D15" s="75">
        <v>13163.0</v>
      </c>
      <c r="E15" s="75"/>
      <c r="F15" s="75" t="s">
        <v>123</v>
      </c>
      <c r="G15" s="75">
        <v>5.0</v>
      </c>
      <c r="L15" s="18">
        <f>210/1382</f>
        <v>0.1519536903</v>
      </c>
    </row>
    <row r="22">
      <c r="A22" s="76" t="s">
        <v>124</v>
      </c>
    </row>
    <row r="23">
      <c r="A23" s="72" t="s">
        <v>72</v>
      </c>
      <c r="J23" s="72" t="s">
        <v>73</v>
      </c>
    </row>
    <row r="24">
      <c r="A24" s="72" t="s">
        <v>114</v>
      </c>
      <c r="B24" s="73" t="s">
        <v>115</v>
      </c>
      <c r="C24" s="73" t="s">
        <v>116</v>
      </c>
      <c r="D24" s="73" t="s">
        <v>117</v>
      </c>
      <c r="E24" s="73" t="s">
        <v>121</v>
      </c>
      <c r="F24" s="73" t="s">
        <v>119</v>
      </c>
      <c r="G24" s="73" t="s">
        <v>120</v>
      </c>
      <c r="J24" s="72" t="s">
        <v>114</v>
      </c>
      <c r="K24" s="73" t="s">
        <v>115</v>
      </c>
      <c r="L24" s="73" t="s">
        <v>116</v>
      </c>
      <c r="M24" s="73" t="s">
        <v>117</v>
      </c>
      <c r="N24" s="73" t="s">
        <v>121</v>
      </c>
      <c r="O24" s="73" t="s">
        <v>119</v>
      </c>
      <c r="P24" s="73" t="s">
        <v>120</v>
      </c>
    </row>
    <row r="25">
      <c r="A25" s="72">
        <v>1.0</v>
      </c>
      <c r="B25" s="17">
        <v>11444.0</v>
      </c>
      <c r="D25" s="17">
        <v>9200.0</v>
      </c>
      <c r="F25" s="17">
        <v>225.0</v>
      </c>
      <c r="G25" s="17">
        <v>1.0</v>
      </c>
      <c r="J25" s="72">
        <v>1.0</v>
      </c>
    </row>
    <row r="26">
      <c r="A26" s="72">
        <v>2.0</v>
      </c>
      <c r="F26" s="17">
        <v>120.0</v>
      </c>
      <c r="G26" s="17">
        <v>1.0</v>
      </c>
      <c r="J26" s="72">
        <v>2.0</v>
      </c>
    </row>
    <row r="27">
      <c r="A27" s="72">
        <v>3.0</v>
      </c>
      <c r="F27" s="17">
        <v>135.0</v>
      </c>
      <c r="G27" s="17">
        <v>1.0</v>
      </c>
      <c r="J27" s="72">
        <v>3.0</v>
      </c>
    </row>
    <row r="28">
      <c r="A28" s="72">
        <v>4.0</v>
      </c>
      <c r="F28" s="17">
        <v>135.0</v>
      </c>
      <c r="G28" s="17">
        <v>1.0</v>
      </c>
      <c r="J28" s="72">
        <v>4.0</v>
      </c>
    </row>
    <row r="29">
      <c r="A29" s="72">
        <v>6.0</v>
      </c>
      <c r="F29" s="17">
        <v>100.0</v>
      </c>
      <c r="G29" s="17">
        <v>1.0</v>
      </c>
      <c r="J29" s="72">
        <v>6.0</v>
      </c>
    </row>
    <row r="30">
      <c r="A30" s="72">
        <v>7.0</v>
      </c>
      <c r="F30" s="17">
        <v>240.0</v>
      </c>
      <c r="G30" s="17">
        <v>1.0</v>
      </c>
      <c r="J30" s="72">
        <v>7.0</v>
      </c>
    </row>
    <row r="31">
      <c r="A31" s="72">
        <v>8.0</v>
      </c>
      <c r="F31" s="17">
        <v>200.0</v>
      </c>
      <c r="G31" s="17">
        <v>1.0</v>
      </c>
      <c r="J31" s="72">
        <v>8.0</v>
      </c>
    </row>
    <row r="32">
      <c r="A32" s="72">
        <v>9.0</v>
      </c>
      <c r="G32" s="17">
        <v>1.0</v>
      </c>
      <c r="J32" s="72">
        <v>9.0</v>
      </c>
    </row>
    <row r="33">
      <c r="A33" s="72">
        <v>10.0</v>
      </c>
      <c r="G33" s="17">
        <v>1.0</v>
      </c>
      <c r="J33" s="72">
        <v>10.0</v>
      </c>
    </row>
    <row r="34">
      <c r="A34" s="72"/>
      <c r="G34" s="17">
        <v>1.0</v>
      </c>
      <c r="J34" s="72"/>
    </row>
    <row r="35">
      <c r="A35" s="72" t="s">
        <v>89</v>
      </c>
      <c r="B35" s="18">
        <f t="shared" ref="B35:D35" si="3">AVERAGE(B25:B33)</f>
        <v>11444</v>
      </c>
      <c r="C35" s="18" t="str">
        <f t="shared" si="3"/>
        <v>#DIV/0!</v>
      </c>
      <c r="D35" s="18">
        <f t="shared" si="3"/>
        <v>9200</v>
      </c>
      <c r="E35" s="18">
        <f> SUM(D35,B35)</f>
        <v>20644</v>
      </c>
      <c r="F35" s="18">
        <f> AVERAGE(F25:F33)</f>
        <v>165</v>
      </c>
      <c r="J35" s="72" t="s">
        <v>89</v>
      </c>
      <c r="K35" s="18" t="str">
        <f t="shared" ref="K35:M35" si="4">AVERAGE(K25:K33)</f>
        <v>#DIV/0!</v>
      </c>
      <c r="L35" s="18" t="str">
        <f t="shared" si="4"/>
        <v>#DIV/0!</v>
      </c>
      <c r="M35" s="18" t="str">
        <f t="shared" si="4"/>
        <v>#DIV/0!</v>
      </c>
      <c r="N35" s="18" t="str">
        <f> SUM(M35,K35)</f>
        <v>#DIV/0!</v>
      </c>
      <c r="O35" s="18" t="str">
        <f> AVERAGE(O25:O33)</f>
        <v>#DIV/0!</v>
      </c>
    </row>
    <row r="36">
      <c r="B36" s="75" t="s">
        <v>122</v>
      </c>
      <c r="C36" s="75">
        <v>3924.0</v>
      </c>
      <c r="D36" s="75">
        <v>13163.0</v>
      </c>
      <c r="E36" s="75"/>
      <c r="F36" s="75" t="s">
        <v>123</v>
      </c>
      <c r="G36" s="75">
        <v>5.0</v>
      </c>
      <c r="K36" s="75" t="s">
        <v>122</v>
      </c>
      <c r="L36" s="75">
        <v>3924.0</v>
      </c>
      <c r="M36" s="75">
        <v>13163.0</v>
      </c>
      <c r="N36" s="75"/>
      <c r="O36" s="75" t="s">
        <v>123</v>
      </c>
      <c r="P36" s="75">
        <v>5.0</v>
      </c>
    </row>
    <row r="37">
      <c r="E37" s="17" t="s">
        <v>125</v>
      </c>
      <c r="F37" s="18">
        <f>STDEV(F25:F31)</f>
        <v>55.52777083</v>
      </c>
    </row>
    <row r="38">
      <c r="E38" s="17" t="s">
        <v>126</v>
      </c>
      <c r="F38" s="18">
        <f>ZTEST(F25:F31,F35,F37)</f>
        <v>0.5</v>
      </c>
    </row>
    <row r="39">
      <c r="E39" s="17" t="s">
        <v>25</v>
      </c>
      <c r="F39" s="18">
        <f>_xlfn.NORM.S.DIST(F38)</f>
        <v>0.6914624613</v>
      </c>
    </row>
  </sheetData>
  <mergeCells count="6">
    <mergeCell ref="B1:G1"/>
    <mergeCell ref="J1:P1"/>
    <mergeCell ref="A2:G2"/>
    <mergeCell ref="A22:P22"/>
    <mergeCell ref="A23:G23"/>
    <mergeCell ref="J23:P2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7" t="s">
        <v>112</v>
      </c>
      <c r="B1" s="78" t="s">
        <v>127</v>
      </c>
      <c r="J1" s="72" t="s">
        <v>73</v>
      </c>
    </row>
    <row r="2">
      <c r="A2" s="72" t="s">
        <v>72</v>
      </c>
      <c r="J2" s="72" t="s">
        <v>114</v>
      </c>
      <c r="K2" s="73" t="s">
        <v>115</v>
      </c>
      <c r="L2" s="73" t="s">
        <v>116</v>
      </c>
      <c r="M2" s="73" t="s">
        <v>117</v>
      </c>
      <c r="N2" s="73" t="s">
        <v>118</v>
      </c>
      <c r="O2" s="73" t="s">
        <v>119</v>
      </c>
      <c r="P2" s="73" t="s">
        <v>120</v>
      </c>
    </row>
    <row r="3">
      <c r="A3" s="72" t="s">
        <v>114</v>
      </c>
      <c r="B3" s="73" t="s">
        <v>115</v>
      </c>
      <c r="C3" s="73" t="s">
        <v>116</v>
      </c>
      <c r="D3" s="73" t="s">
        <v>117</v>
      </c>
      <c r="E3" s="73" t="s">
        <v>121</v>
      </c>
      <c r="F3" s="73" t="s">
        <v>119</v>
      </c>
      <c r="G3" s="73" t="s">
        <v>120</v>
      </c>
      <c r="J3" s="72">
        <v>1.0</v>
      </c>
      <c r="K3" s="17">
        <v>3552.0</v>
      </c>
      <c r="L3" s="17">
        <v>2.0</v>
      </c>
      <c r="M3" s="17">
        <v>551.0</v>
      </c>
      <c r="N3" s="17"/>
      <c r="O3" s="17">
        <v>28.0</v>
      </c>
      <c r="P3" s="17">
        <v>6.0</v>
      </c>
    </row>
    <row r="4">
      <c r="A4" s="72">
        <v>1.0</v>
      </c>
      <c r="B4" s="17">
        <v>392.0</v>
      </c>
      <c r="C4" s="17">
        <v>3.0</v>
      </c>
      <c r="D4" s="17">
        <v>154.0</v>
      </c>
      <c r="F4" s="17">
        <v>7.0</v>
      </c>
      <c r="J4" s="72">
        <v>2.0</v>
      </c>
      <c r="K4" s="17">
        <v>216.0</v>
      </c>
      <c r="L4" s="17">
        <v>2.0</v>
      </c>
      <c r="M4" s="17">
        <v>20.0</v>
      </c>
      <c r="O4" s="17">
        <v>3.0</v>
      </c>
      <c r="P4" s="17">
        <v>30.0</v>
      </c>
    </row>
    <row r="5">
      <c r="A5" s="72">
        <v>2.0</v>
      </c>
      <c r="B5" s="17">
        <v>590.0</v>
      </c>
      <c r="C5" s="17">
        <v>14.0</v>
      </c>
      <c r="D5" s="17">
        <v>790.0</v>
      </c>
      <c r="F5" s="17">
        <v>29.0</v>
      </c>
      <c r="J5" s="72">
        <v>3.0</v>
      </c>
      <c r="K5" s="17">
        <v>25.0</v>
      </c>
      <c r="L5" s="17">
        <v>2.0</v>
      </c>
      <c r="M5" s="17">
        <v>4.0</v>
      </c>
      <c r="O5" s="17">
        <v>2.0</v>
      </c>
      <c r="P5" s="17">
        <v>17.0</v>
      </c>
    </row>
    <row r="6">
      <c r="A6" s="72">
        <v>3.0</v>
      </c>
      <c r="J6" s="72">
        <v>4.0</v>
      </c>
      <c r="K6" s="17">
        <v>2669.0</v>
      </c>
      <c r="L6" s="17">
        <v>15.0</v>
      </c>
      <c r="M6" s="17">
        <v>387.0</v>
      </c>
      <c r="O6" s="17">
        <v>15.0</v>
      </c>
      <c r="P6" s="17">
        <v>14.0</v>
      </c>
    </row>
    <row r="7">
      <c r="A7" s="72">
        <v>4.0</v>
      </c>
      <c r="J7" s="72">
        <v>5.0</v>
      </c>
      <c r="K7" s="74">
        <v>451.0</v>
      </c>
      <c r="L7" s="74">
        <v>8.0</v>
      </c>
      <c r="M7" s="74">
        <v>50.0</v>
      </c>
      <c r="O7" s="74">
        <v>3.0</v>
      </c>
      <c r="P7" s="74">
        <v>5.0</v>
      </c>
    </row>
    <row r="8">
      <c r="A8" s="72">
        <v>6.0</v>
      </c>
      <c r="J8" s="72">
        <v>7.0</v>
      </c>
      <c r="K8" s="17">
        <v>700.0</v>
      </c>
      <c r="L8" s="17">
        <v>22.0</v>
      </c>
      <c r="M8" s="17">
        <v>8.0</v>
      </c>
      <c r="O8" s="17">
        <v>5.0</v>
      </c>
    </row>
    <row r="9">
      <c r="A9" s="72">
        <v>7.0</v>
      </c>
      <c r="J9" s="72">
        <v>8.0</v>
      </c>
      <c r="K9" s="17">
        <v>300.0</v>
      </c>
      <c r="L9" s="17">
        <v>4.0</v>
      </c>
      <c r="M9" s="17">
        <v>39.0</v>
      </c>
      <c r="O9" s="17">
        <v>3.0</v>
      </c>
    </row>
    <row r="10">
      <c r="A10" s="72">
        <v>8.0</v>
      </c>
      <c r="J10" s="72">
        <v>9.0</v>
      </c>
      <c r="K10" s="17">
        <v>648.0</v>
      </c>
      <c r="L10" s="17">
        <v>5.0</v>
      </c>
      <c r="M10" s="17">
        <v>159.0</v>
      </c>
      <c r="O10" s="17">
        <v>4.0</v>
      </c>
    </row>
    <row r="11">
      <c r="A11" s="72">
        <v>9.0</v>
      </c>
      <c r="J11" s="72">
        <v>10.0</v>
      </c>
      <c r="K11" s="17">
        <v>300.0</v>
      </c>
      <c r="L11" s="17">
        <v>6.0</v>
      </c>
      <c r="M11" s="17">
        <v>100.0</v>
      </c>
      <c r="O11" s="17">
        <v>5.0</v>
      </c>
    </row>
    <row r="12">
      <c r="A12" s="72">
        <v>10.0</v>
      </c>
      <c r="J12" s="72" t="s">
        <v>89</v>
      </c>
      <c r="K12" s="18">
        <f t="shared" ref="K12:M12" si="1">AVERAGE(K3:K11)</f>
        <v>984.5555556</v>
      </c>
      <c r="L12" s="18">
        <f t="shared" si="1"/>
        <v>7.333333333</v>
      </c>
      <c r="M12" s="18">
        <f t="shared" si="1"/>
        <v>146.4444444</v>
      </c>
      <c r="N12" s="17">
        <f>SUM(M12,K12)</f>
        <v>1131</v>
      </c>
      <c r="O12" s="18">
        <f>AVERAGE(O3:O11)</f>
        <v>7.555555556</v>
      </c>
    </row>
    <row r="13">
      <c r="A13" s="72"/>
      <c r="J13" s="72"/>
    </row>
    <row r="14">
      <c r="A14" s="72" t="s">
        <v>89</v>
      </c>
      <c r="B14" s="18">
        <f t="shared" ref="B14:D14" si="2">AVERAGE(B4:B12)</f>
        <v>491</v>
      </c>
      <c r="C14" s="18">
        <f t="shared" si="2"/>
        <v>8.5</v>
      </c>
      <c r="D14" s="18">
        <f t="shared" si="2"/>
        <v>472</v>
      </c>
      <c r="E14" s="18">
        <f> SUM(D14,B14)</f>
        <v>963</v>
      </c>
      <c r="F14" s="18">
        <f> AVERAGE(F4:F12)</f>
        <v>18</v>
      </c>
    </row>
    <row r="15">
      <c r="B15" s="75" t="s">
        <v>122</v>
      </c>
      <c r="C15" s="75">
        <v>3924.0</v>
      </c>
      <c r="D15" s="75">
        <v>13163.0</v>
      </c>
      <c r="E15" s="75"/>
      <c r="F15" s="75" t="s">
        <v>123</v>
      </c>
      <c r="G15" s="75">
        <v>5.0</v>
      </c>
    </row>
    <row r="21">
      <c r="A21" s="76" t="s">
        <v>124</v>
      </c>
    </row>
    <row r="22">
      <c r="A22" s="72" t="s">
        <v>72</v>
      </c>
      <c r="J22" s="72" t="s">
        <v>73</v>
      </c>
    </row>
    <row r="23">
      <c r="A23" s="72" t="s">
        <v>114</v>
      </c>
      <c r="B23" s="73" t="s">
        <v>115</v>
      </c>
      <c r="C23" s="73" t="s">
        <v>116</v>
      </c>
      <c r="D23" s="73" t="s">
        <v>117</v>
      </c>
      <c r="E23" s="73" t="s">
        <v>121</v>
      </c>
      <c r="F23" s="73" t="s">
        <v>119</v>
      </c>
      <c r="G23" s="73" t="s">
        <v>120</v>
      </c>
      <c r="J23" s="72" t="s">
        <v>114</v>
      </c>
      <c r="K23" s="73" t="s">
        <v>115</v>
      </c>
      <c r="L23" s="73" t="s">
        <v>116</v>
      </c>
      <c r="M23" s="73" t="s">
        <v>117</v>
      </c>
      <c r="N23" s="73" t="s">
        <v>121</v>
      </c>
      <c r="O23" s="73" t="s">
        <v>119</v>
      </c>
      <c r="P23" s="73" t="s">
        <v>120</v>
      </c>
    </row>
    <row r="24">
      <c r="A24" s="72">
        <v>1.0</v>
      </c>
      <c r="B24" s="17">
        <v>709.0</v>
      </c>
      <c r="D24" s="17">
        <v>668.0</v>
      </c>
      <c r="F24" s="17">
        <v>50.0</v>
      </c>
      <c r="G24" s="17">
        <v>5.0</v>
      </c>
      <c r="J24" s="72">
        <v>1.0</v>
      </c>
      <c r="K24" s="17">
        <f>2434/2</f>
        <v>1217</v>
      </c>
      <c r="L24" s="17" t="s">
        <v>128</v>
      </c>
      <c r="M24" s="18">
        <f>948/2</f>
        <v>474</v>
      </c>
      <c r="O24" s="17">
        <v>19.0</v>
      </c>
      <c r="P24" s="17">
        <v>7.0</v>
      </c>
    </row>
    <row r="25">
      <c r="A25" s="72">
        <v>2.0</v>
      </c>
      <c r="B25" s="17">
        <v>671.0</v>
      </c>
      <c r="D25" s="17">
        <v>757.0</v>
      </c>
      <c r="F25" s="17">
        <v>40.0</v>
      </c>
      <c r="G25" s="17">
        <v>2.0</v>
      </c>
      <c r="J25" s="72">
        <v>2.0</v>
      </c>
      <c r="K25" s="18">
        <f>518/2</f>
        <v>259</v>
      </c>
      <c r="M25" s="18">
        <f>146/2</f>
        <v>73</v>
      </c>
      <c r="O25" s="17">
        <v>8.0</v>
      </c>
      <c r="P25" s="17">
        <v>3.0</v>
      </c>
    </row>
    <row r="26">
      <c r="A26" s="72">
        <v>3.0</v>
      </c>
      <c r="B26" s="18">
        <f>462/2</f>
        <v>231</v>
      </c>
      <c r="D26" s="18">
        <f>286/2</f>
        <v>143</v>
      </c>
      <c r="F26" s="17">
        <v>4.0</v>
      </c>
      <c r="G26" s="17">
        <v>6.0</v>
      </c>
      <c r="J26" s="72">
        <v>3.0</v>
      </c>
      <c r="K26" s="18">
        <f>190/2</f>
        <v>95</v>
      </c>
      <c r="M26" s="18">
        <f>32/2</f>
        <v>16</v>
      </c>
      <c r="O26" s="17">
        <v>3.0</v>
      </c>
      <c r="P26" s="17">
        <v>1.0</v>
      </c>
    </row>
    <row r="27">
      <c r="A27" s="72">
        <v>4.0</v>
      </c>
      <c r="B27" s="17">
        <v>434.0</v>
      </c>
      <c r="D27" s="17">
        <v>284.0</v>
      </c>
      <c r="F27" s="17">
        <v>7.0</v>
      </c>
      <c r="G27" s="17">
        <v>5.0</v>
      </c>
      <c r="J27" s="72">
        <v>4.0</v>
      </c>
      <c r="K27" s="18">
        <f>624/2</f>
        <v>312</v>
      </c>
      <c r="M27" s="18">
        <f>320/2</f>
        <v>160</v>
      </c>
      <c r="O27" s="17">
        <v>3.0</v>
      </c>
      <c r="P27" s="17">
        <v>6.0</v>
      </c>
    </row>
    <row r="28">
      <c r="A28" s="72">
        <v>6.0</v>
      </c>
      <c r="B28" s="17">
        <v>880.0</v>
      </c>
      <c r="D28" s="17">
        <v>190.0</v>
      </c>
      <c r="F28" s="17">
        <v>9.0</v>
      </c>
      <c r="G28" s="17">
        <v>10.0</v>
      </c>
      <c r="J28" s="72">
        <v>6.0</v>
      </c>
      <c r="K28" s="18">
        <f>1172/2</f>
        <v>586</v>
      </c>
      <c r="M28" s="18">
        <f>512/2</f>
        <v>256</v>
      </c>
      <c r="O28" s="17">
        <v>12.0</v>
      </c>
      <c r="P28" s="17">
        <v>2.0</v>
      </c>
    </row>
    <row r="29">
      <c r="A29" s="72">
        <v>7.0</v>
      </c>
      <c r="B29" s="17">
        <v>1360.0</v>
      </c>
      <c r="D29" s="17">
        <v>850.0</v>
      </c>
      <c r="F29" s="17">
        <v>18.0</v>
      </c>
      <c r="G29" s="17">
        <v>10.0</v>
      </c>
      <c r="J29" s="72">
        <v>7.0</v>
      </c>
    </row>
    <row r="30">
      <c r="A30" s="72">
        <v>8.0</v>
      </c>
      <c r="B30" s="17">
        <v>1644.0</v>
      </c>
      <c r="D30" s="17">
        <v>1044.0</v>
      </c>
      <c r="F30" s="17">
        <v>43.0</v>
      </c>
      <c r="G30" s="17">
        <v>16.0</v>
      </c>
      <c r="J30" s="72">
        <v>8.0</v>
      </c>
    </row>
    <row r="31">
      <c r="A31" s="72">
        <v>9.0</v>
      </c>
      <c r="B31" s="17">
        <v>1728.0</v>
      </c>
      <c r="D31" s="17">
        <v>1660.0</v>
      </c>
      <c r="F31" s="17">
        <v>43.0</v>
      </c>
      <c r="G31" s="17">
        <v>16.0</v>
      </c>
      <c r="J31" s="72">
        <v>9.0</v>
      </c>
    </row>
    <row r="32">
      <c r="A32" s="72">
        <v>10.0</v>
      </c>
      <c r="B32" s="17">
        <v>1344.0</v>
      </c>
      <c r="D32" s="17">
        <v>2556.0</v>
      </c>
      <c r="F32" s="17">
        <v>50.0</v>
      </c>
      <c r="G32" s="17">
        <v>3.0</v>
      </c>
      <c r="J32" s="72">
        <v>10.0</v>
      </c>
    </row>
    <row r="33">
      <c r="A33" s="72"/>
      <c r="B33" s="17">
        <v>994.0</v>
      </c>
      <c r="D33" s="17">
        <v>1118.0</v>
      </c>
      <c r="F33" s="17">
        <v>40.0</v>
      </c>
      <c r="G33" s="17">
        <v>1.0</v>
      </c>
      <c r="J33" s="72"/>
    </row>
    <row r="34">
      <c r="A34" s="72"/>
      <c r="B34" s="17">
        <v>2764.0</v>
      </c>
      <c r="D34" s="17">
        <v>2768.0</v>
      </c>
      <c r="F34" s="17">
        <v>45.0</v>
      </c>
      <c r="G34" s="17">
        <v>8.0</v>
      </c>
      <c r="J34" s="72"/>
    </row>
    <row r="35">
      <c r="A35" s="72"/>
      <c r="J35" s="72"/>
    </row>
    <row r="36">
      <c r="A36" s="72"/>
      <c r="J36" s="72"/>
    </row>
    <row r="37">
      <c r="A37" s="72"/>
      <c r="J37" s="72"/>
    </row>
    <row r="38">
      <c r="A38" s="72"/>
      <c r="J38" s="72"/>
    </row>
    <row r="39">
      <c r="A39" s="72"/>
      <c r="B39" s="17"/>
      <c r="D39" s="17"/>
      <c r="F39" s="17"/>
      <c r="G39" s="17"/>
      <c r="J39" s="72"/>
    </row>
    <row r="40">
      <c r="A40" s="72"/>
      <c r="B40" s="17"/>
      <c r="D40" s="17"/>
      <c r="F40" s="17"/>
      <c r="G40" s="17"/>
      <c r="J40" s="72"/>
    </row>
    <row r="41">
      <c r="A41" s="72" t="s">
        <v>89</v>
      </c>
      <c r="B41" s="18">
        <f>AVERAGE(B25:B29)</f>
        <v>715.2</v>
      </c>
      <c r="C41" s="18" t="str">
        <f>AVERAGE(C25:C28)</f>
        <v>#DIV/0!</v>
      </c>
      <c r="D41" s="18">
        <f>AVERAGE(D25:D29)</f>
        <v>444.8</v>
      </c>
      <c r="E41" s="18">
        <f> SUM(D41,B41)</f>
        <v>1160</v>
      </c>
      <c r="F41" s="18">
        <f> AVERAGE(F24:F34)</f>
        <v>31.72727273</v>
      </c>
      <c r="J41" s="72" t="s">
        <v>89</v>
      </c>
      <c r="K41" s="18">
        <f t="shared" ref="K41:M41" si="3">AVERAGE(K24:K32)</f>
        <v>493.8</v>
      </c>
      <c r="L41" s="18" t="str">
        <f t="shared" si="3"/>
        <v>#DIV/0!</v>
      </c>
      <c r="M41" s="18">
        <f t="shared" si="3"/>
        <v>195.8</v>
      </c>
      <c r="N41" s="18">
        <f> SUM(M41,K41)</f>
        <v>689.6</v>
      </c>
      <c r="O41" s="18">
        <f> AVERAGE(O24:O32)</f>
        <v>9</v>
      </c>
    </row>
    <row r="42">
      <c r="B42" s="75" t="s">
        <v>122</v>
      </c>
      <c r="C42" s="75">
        <v>3924.0</v>
      </c>
      <c r="D42" s="75">
        <v>13163.0</v>
      </c>
      <c r="E42" s="75"/>
      <c r="F42" s="75" t="s">
        <v>123</v>
      </c>
      <c r="G42" s="75">
        <v>5.0</v>
      </c>
      <c r="K42" s="75" t="s">
        <v>122</v>
      </c>
      <c r="L42" s="75">
        <v>3924.0</v>
      </c>
      <c r="M42" s="75">
        <v>13163.0</v>
      </c>
      <c r="N42" s="75"/>
      <c r="O42" s="75" t="s">
        <v>123</v>
      </c>
      <c r="P42" s="75">
        <v>5.0</v>
      </c>
    </row>
    <row r="43">
      <c r="B43" s="17">
        <f>3540/2</f>
        <v>1770</v>
      </c>
      <c r="D43" s="18">
        <f>3400/2</f>
        <v>1700</v>
      </c>
      <c r="F43" s="17">
        <v>100.0</v>
      </c>
      <c r="G43" s="17">
        <v>1.0</v>
      </c>
    </row>
    <row r="44">
      <c r="B44" s="18">
        <f>3012/2</f>
        <v>1506</v>
      </c>
      <c r="D44" s="18">
        <f>2902/2</f>
        <v>1451</v>
      </c>
      <c r="F44" s="17">
        <v>120.0</v>
      </c>
      <c r="G44" s="17">
        <v>2.0</v>
      </c>
    </row>
    <row r="45">
      <c r="B45" s="17">
        <v>2500.0</v>
      </c>
      <c r="D45" s="17">
        <v>3400.0</v>
      </c>
      <c r="F45" s="17">
        <v>130.0</v>
      </c>
      <c r="G45" s="17">
        <v>4.0</v>
      </c>
    </row>
    <row r="46">
      <c r="B46" s="18">
        <f>3624/2</f>
        <v>1812</v>
      </c>
      <c r="D46" s="18">
        <f>2890/2</f>
        <v>1445</v>
      </c>
      <c r="F46" s="17">
        <v>84.0</v>
      </c>
      <c r="G46" s="17">
        <v>5.0</v>
      </c>
    </row>
    <row r="50">
      <c r="C50" s="18">
        <f>444/1159</f>
        <v>0.3830888697</v>
      </c>
    </row>
  </sheetData>
  <mergeCells count="6">
    <mergeCell ref="B1:G1"/>
    <mergeCell ref="J1:P1"/>
    <mergeCell ref="A2:G2"/>
    <mergeCell ref="A21:P21"/>
    <mergeCell ref="A22:G22"/>
    <mergeCell ref="J22:P2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9" t="s">
        <v>129</v>
      </c>
      <c r="B1" s="80" t="s">
        <v>130</v>
      </c>
      <c r="J1" s="72" t="s">
        <v>73</v>
      </c>
    </row>
    <row r="2">
      <c r="A2" s="72" t="s">
        <v>72</v>
      </c>
      <c r="J2" s="72" t="s">
        <v>114</v>
      </c>
      <c r="K2" s="73" t="s">
        <v>115</v>
      </c>
      <c r="L2" s="73" t="s">
        <v>116</v>
      </c>
      <c r="M2" s="73" t="s">
        <v>117</v>
      </c>
      <c r="N2" s="73" t="s">
        <v>118</v>
      </c>
      <c r="O2" s="73" t="s">
        <v>119</v>
      </c>
      <c r="P2" s="73" t="s">
        <v>120</v>
      </c>
    </row>
    <row r="3">
      <c r="A3" s="72" t="s">
        <v>114</v>
      </c>
      <c r="B3" s="73" t="s">
        <v>115</v>
      </c>
      <c r="C3" s="73" t="s">
        <v>116</v>
      </c>
      <c r="D3" s="73" t="s">
        <v>117</v>
      </c>
      <c r="E3" s="73" t="s">
        <v>121</v>
      </c>
      <c r="F3" s="73" t="s">
        <v>119</v>
      </c>
      <c r="G3" s="73" t="s">
        <v>120</v>
      </c>
      <c r="J3" s="72">
        <v>1.0</v>
      </c>
    </row>
    <row r="4">
      <c r="A4" s="72">
        <v>1.0</v>
      </c>
      <c r="J4" s="72">
        <v>2.0</v>
      </c>
    </row>
    <row r="5">
      <c r="A5" s="72">
        <v>2.0</v>
      </c>
      <c r="J5" s="72">
        <v>3.0</v>
      </c>
    </row>
    <row r="6">
      <c r="A6" s="72">
        <v>3.0</v>
      </c>
      <c r="J6" s="72">
        <v>4.0</v>
      </c>
    </row>
    <row r="7">
      <c r="A7" s="72">
        <v>4.0</v>
      </c>
      <c r="J7" s="72">
        <v>5.0</v>
      </c>
      <c r="K7" s="74"/>
      <c r="L7" s="74"/>
      <c r="M7" s="74"/>
      <c r="O7" s="74"/>
      <c r="P7" s="74"/>
    </row>
    <row r="8">
      <c r="A8" s="72">
        <v>6.0</v>
      </c>
      <c r="J8" s="72">
        <v>7.0</v>
      </c>
    </row>
    <row r="9">
      <c r="A9" s="72">
        <v>7.0</v>
      </c>
      <c r="J9" s="72">
        <v>8.0</v>
      </c>
    </row>
    <row r="10">
      <c r="A10" s="72">
        <v>8.0</v>
      </c>
      <c r="J10" s="72">
        <v>9.0</v>
      </c>
    </row>
    <row r="11">
      <c r="A11" s="72">
        <v>9.0</v>
      </c>
      <c r="J11" s="72">
        <v>10.0</v>
      </c>
    </row>
    <row r="12">
      <c r="A12" s="72">
        <v>10.0</v>
      </c>
      <c r="J12" s="72" t="s">
        <v>89</v>
      </c>
      <c r="K12" s="18" t="str">
        <f t="shared" ref="K12:M12" si="1">AVERAGE(K3:K11)</f>
        <v>#DIV/0!</v>
      </c>
      <c r="L12" s="18" t="str">
        <f t="shared" si="1"/>
        <v>#DIV/0!</v>
      </c>
      <c r="M12" s="18" t="str">
        <f t="shared" si="1"/>
        <v>#DIV/0!</v>
      </c>
      <c r="N12" s="17" t="str">
        <f>SUM(M12,K12)</f>
        <v>#DIV/0!</v>
      </c>
      <c r="O12" s="18" t="str">
        <f>AVERAGE(O3:O11)</f>
        <v>#DIV/0!</v>
      </c>
    </row>
    <row r="13">
      <c r="A13" s="72"/>
      <c r="J13" s="72"/>
    </row>
    <row r="14">
      <c r="A14" s="72" t="s">
        <v>89</v>
      </c>
      <c r="B14" s="18" t="str">
        <f t="shared" ref="B14:D14" si="2">AVERAGE(B4:B12)</f>
        <v>#DIV/0!</v>
      </c>
      <c r="C14" s="18" t="str">
        <f t="shared" si="2"/>
        <v>#DIV/0!</v>
      </c>
      <c r="D14" s="18" t="str">
        <f t="shared" si="2"/>
        <v>#DIV/0!</v>
      </c>
      <c r="E14" s="18" t="str">
        <f> SUM(D14,B14)</f>
        <v>#DIV/0!</v>
      </c>
      <c r="F14" s="18" t="str">
        <f> AVERAGE(F4:F12)</f>
        <v>#DIV/0!</v>
      </c>
    </row>
    <row r="15">
      <c r="B15" s="75" t="s">
        <v>122</v>
      </c>
      <c r="C15" s="75">
        <v>3924.0</v>
      </c>
      <c r="D15" s="75">
        <v>13163.0</v>
      </c>
      <c r="E15" s="75"/>
      <c r="F15" s="75" t="s">
        <v>123</v>
      </c>
      <c r="G15" s="75">
        <v>5.0</v>
      </c>
    </row>
    <row r="19">
      <c r="D19" s="18">
        <v>148.0</v>
      </c>
      <c r="E19" s="18">
        <v>5.6</v>
      </c>
      <c r="F19" s="18">
        <v>22.4</v>
      </c>
    </row>
    <row r="20">
      <c r="I20" s="17">
        <v>3548.0</v>
      </c>
      <c r="J20" s="17">
        <v>3400.0</v>
      </c>
    </row>
    <row r="21">
      <c r="A21" s="76" t="s">
        <v>124</v>
      </c>
    </row>
    <row r="22">
      <c r="A22" s="72" t="s">
        <v>72</v>
      </c>
      <c r="J22" s="72" t="s">
        <v>73</v>
      </c>
    </row>
    <row r="23">
      <c r="A23" s="72" t="s">
        <v>114</v>
      </c>
      <c r="B23" s="73" t="s">
        <v>115</v>
      </c>
      <c r="C23" s="73" t="s">
        <v>116</v>
      </c>
      <c r="D23" s="73" t="s">
        <v>117</v>
      </c>
      <c r="E23" s="73" t="s">
        <v>121</v>
      </c>
      <c r="F23" s="73" t="s">
        <v>119</v>
      </c>
      <c r="G23" s="73" t="s">
        <v>120</v>
      </c>
      <c r="J23" s="72" t="s">
        <v>114</v>
      </c>
      <c r="K23" s="73" t="s">
        <v>115</v>
      </c>
      <c r="L23" s="73" t="s">
        <v>116</v>
      </c>
      <c r="M23" s="73" t="s">
        <v>117</v>
      </c>
      <c r="N23" s="73" t="s">
        <v>121</v>
      </c>
      <c r="O23" s="73" t="s">
        <v>119</v>
      </c>
      <c r="P23" s="73" t="s">
        <v>120</v>
      </c>
    </row>
    <row r="24">
      <c r="A24" s="72">
        <v>1.0</v>
      </c>
      <c r="J24" s="72">
        <v>1.0</v>
      </c>
    </row>
    <row r="25">
      <c r="A25" s="72">
        <v>2.0</v>
      </c>
      <c r="J25" s="72">
        <v>2.0</v>
      </c>
    </row>
    <row r="26">
      <c r="A26" s="72">
        <v>3.0</v>
      </c>
      <c r="J26" s="72">
        <v>3.0</v>
      </c>
    </row>
    <row r="27">
      <c r="A27" s="72">
        <v>4.0</v>
      </c>
      <c r="J27" s="72">
        <v>4.0</v>
      </c>
    </row>
    <row r="28">
      <c r="A28" s="72">
        <v>6.0</v>
      </c>
      <c r="J28" s="72">
        <v>6.0</v>
      </c>
    </row>
    <row r="29">
      <c r="A29" s="72">
        <v>7.0</v>
      </c>
      <c r="J29" s="72">
        <v>7.0</v>
      </c>
    </row>
    <row r="30">
      <c r="A30" s="72">
        <v>8.0</v>
      </c>
      <c r="J30" s="72">
        <v>8.0</v>
      </c>
    </row>
    <row r="31">
      <c r="A31" s="72">
        <v>9.0</v>
      </c>
      <c r="J31" s="72">
        <v>9.0</v>
      </c>
    </row>
    <row r="32">
      <c r="A32" s="72">
        <v>10.0</v>
      </c>
      <c r="J32" s="72">
        <v>10.0</v>
      </c>
    </row>
    <row r="33">
      <c r="A33" s="72"/>
      <c r="J33" s="72"/>
    </row>
    <row r="34">
      <c r="A34" s="72" t="s">
        <v>89</v>
      </c>
      <c r="B34" s="18" t="str">
        <f t="shared" ref="B34:D34" si="3">AVERAGE(B24:B32)</f>
        <v>#DIV/0!</v>
      </c>
      <c r="C34" s="18" t="str">
        <f t="shared" si="3"/>
        <v>#DIV/0!</v>
      </c>
      <c r="D34" s="18" t="str">
        <f t="shared" si="3"/>
        <v>#DIV/0!</v>
      </c>
      <c r="E34" s="18" t="str">
        <f> SUM(D34,B34)</f>
        <v>#DIV/0!</v>
      </c>
      <c r="F34" s="18" t="str">
        <f> AVERAGE(F24:F32)</f>
        <v>#DIV/0!</v>
      </c>
      <c r="J34" s="72" t="s">
        <v>89</v>
      </c>
      <c r="K34" s="18" t="str">
        <f t="shared" ref="K34:M34" si="4">AVERAGE(K24:K32)</f>
        <v>#DIV/0!</v>
      </c>
      <c r="L34" s="18" t="str">
        <f t="shared" si="4"/>
        <v>#DIV/0!</v>
      </c>
      <c r="M34" s="18" t="str">
        <f t="shared" si="4"/>
        <v>#DIV/0!</v>
      </c>
      <c r="N34" s="18" t="str">
        <f> SUM(M34,K34)</f>
        <v>#DIV/0!</v>
      </c>
      <c r="O34" s="18" t="str">
        <f> AVERAGE(O24:O32)</f>
        <v>#DIV/0!</v>
      </c>
    </row>
    <row r="35">
      <c r="B35" s="75" t="s">
        <v>122</v>
      </c>
      <c r="C35" s="75">
        <v>3924.0</v>
      </c>
      <c r="D35" s="75">
        <v>13163.0</v>
      </c>
      <c r="E35" s="75"/>
      <c r="F35" s="75" t="s">
        <v>123</v>
      </c>
      <c r="G35" s="75">
        <v>5.0</v>
      </c>
      <c r="K35" s="75" t="s">
        <v>122</v>
      </c>
      <c r="L35" s="75">
        <v>3924.0</v>
      </c>
      <c r="M35" s="75">
        <v>13163.0</v>
      </c>
      <c r="N35" s="75"/>
      <c r="O35" s="75" t="s">
        <v>123</v>
      </c>
      <c r="P35" s="75">
        <v>5.0</v>
      </c>
    </row>
  </sheetData>
  <mergeCells count="6">
    <mergeCell ref="B1:H1"/>
    <mergeCell ref="J1:P1"/>
    <mergeCell ref="A2:G2"/>
    <mergeCell ref="A21:P21"/>
    <mergeCell ref="A22:G22"/>
    <mergeCell ref="J22:P22"/>
  </mergeCells>
  <drawing r:id="rId1"/>
</worksheet>
</file>