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ja_000\OneDrive - Antalya Bilim University\Data Analytics Journey\"/>
    </mc:Choice>
  </mc:AlternateContent>
  <xr:revisionPtr revIDLastSave="0" documentId="13_ncr:1_{99E5FE49-779D-4CE7-8576-713D0C0F557E}" xr6:coauthVersionLast="45" xr6:coauthVersionMax="45" xr10:uidLastSave="{00000000-0000-0000-0000-000000000000}"/>
  <bookViews>
    <workbookView xWindow="-108" yWindow="-108" windowWidth="23256" windowHeight="12600" firstSheet="3" activeTab="5" xr2:uid="{127E5CF4-798A-443A-8D30-24030A041102}"/>
  </bookViews>
  <sheets>
    <sheet name="Payroll" sheetId="1" r:id="rId1"/>
    <sheet name="Gradebook" sheetId="2" r:id="rId2"/>
    <sheet name="Decision Maker" sheetId="3" r:id="rId3"/>
    <sheet name="Sales Database" sheetId="4" r:id="rId4"/>
    <sheet name="Pivot Table Sales" sheetId="5" r:id="rId5"/>
    <sheet name="Car Inventory Database" sheetId="6" r:id="rId6"/>
    <sheet name="Pivot Tables Car Inventory DB" sheetId="7" r:id="rId7"/>
  </sheets>
  <definedNames>
    <definedName name="_xlnm._FilterDatabase" localSheetId="3" hidden="1">'Sales Database'!$A$1:$J$172</definedName>
  </definedNames>
  <calcPr calcId="191029"/>
  <pivotCaches>
    <pivotCache cacheId="2" r:id="rId8"/>
    <pivotCache cacheId="5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6" l="1"/>
  <c r="N34" i="6"/>
  <c r="N22" i="6"/>
  <c r="N20" i="6"/>
  <c r="N28" i="6"/>
  <c r="N36" i="6"/>
  <c r="N23" i="6"/>
  <c r="N33" i="6"/>
  <c r="N32" i="6"/>
  <c r="N7" i="6"/>
  <c r="N17" i="6"/>
  <c r="N3" i="6"/>
  <c r="N9" i="6"/>
  <c r="N8" i="6"/>
  <c r="N5" i="6"/>
  <c r="N19" i="6"/>
  <c r="N42" i="6"/>
  <c r="N47" i="6"/>
  <c r="N53" i="6"/>
  <c r="N50" i="6"/>
  <c r="N51" i="6"/>
  <c r="N40" i="6"/>
  <c r="N48" i="6"/>
  <c r="N35" i="6"/>
  <c r="N49" i="6"/>
  <c r="N10" i="6"/>
  <c r="N30" i="6"/>
  <c r="N11" i="6"/>
  <c r="N45" i="6"/>
  <c r="N38" i="6"/>
  <c r="N6" i="6"/>
  <c r="N25" i="6"/>
  <c r="N24" i="6"/>
  <c r="N14" i="6"/>
  <c r="N4" i="6"/>
  <c r="N44" i="6"/>
  <c r="N39" i="6"/>
  <c r="N31" i="6"/>
  <c r="N37" i="6"/>
  <c r="N2" i="6"/>
  <c r="N46" i="6"/>
  <c r="N26" i="6"/>
  <c r="N16" i="6"/>
  <c r="N41" i="6"/>
  <c r="N43" i="6"/>
  <c r="N52" i="6"/>
  <c r="N29" i="6"/>
  <c r="N21" i="6"/>
  <c r="N12" i="6"/>
  <c r="N13" i="6"/>
  <c r="N15" i="6"/>
  <c r="N18" i="6"/>
  <c r="H20" i="6"/>
  <c r="J20" i="6" s="1"/>
  <c r="H28" i="6"/>
  <c r="J28" i="6" s="1"/>
  <c r="H9" i="6"/>
  <c r="J9" i="6" s="1"/>
  <c r="H44" i="6"/>
  <c r="J44" i="6" s="1"/>
  <c r="F27" i="6"/>
  <c r="H27" i="6" s="1"/>
  <c r="J27" i="6" s="1"/>
  <c r="F34" i="6"/>
  <c r="H34" i="6" s="1"/>
  <c r="J34" i="6" s="1"/>
  <c r="F22" i="6"/>
  <c r="H22" i="6" s="1"/>
  <c r="J22" i="6" s="1"/>
  <c r="F20" i="6"/>
  <c r="F36" i="6"/>
  <c r="H36" i="6" s="1"/>
  <c r="J36" i="6" s="1"/>
  <c r="F23" i="6"/>
  <c r="H23" i="6" s="1"/>
  <c r="J23" i="6" s="1"/>
  <c r="F33" i="6"/>
  <c r="H33" i="6" s="1"/>
  <c r="J33" i="6" s="1"/>
  <c r="F32" i="6"/>
  <c r="H32" i="6" s="1"/>
  <c r="J32" i="6" s="1"/>
  <c r="F7" i="6"/>
  <c r="H7" i="6" s="1"/>
  <c r="J7" i="6" s="1"/>
  <c r="F17" i="6"/>
  <c r="H17" i="6" s="1"/>
  <c r="J17" i="6" s="1"/>
  <c r="F3" i="6"/>
  <c r="H3" i="6" s="1"/>
  <c r="J3" i="6" s="1"/>
  <c r="F8" i="6"/>
  <c r="H8" i="6" s="1"/>
  <c r="J8" i="6" s="1"/>
  <c r="F5" i="6"/>
  <c r="H5" i="6" s="1"/>
  <c r="J5" i="6" s="1"/>
  <c r="F19" i="6"/>
  <c r="H19" i="6" s="1"/>
  <c r="J19" i="6" s="1"/>
  <c r="F42" i="6"/>
  <c r="H42" i="6" s="1"/>
  <c r="J42" i="6" s="1"/>
  <c r="F47" i="6"/>
  <c r="H47" i="6" s="1"/>
  <c r="J47" i="6" s="1"/>
  <c r="F53" i="6"/>
  <c r="H53" i="6" s="1"/>
  <c r="J53" i="6" s="1"/>
  <c r="F50" i="6"/>
  <c r="H50" i="6" s="1"/>
  <c r="J50" i="6" s="1"/>
  <c r="F51" i="6"/>
  <c r="H51" i="6" s="1"/>
  <c r="J51" i="6" s="1"/>
  <c r="F40" i="6"/>
  <c r="H40" i="6" s="1"/>
  <c r="J40" i="6" s="1"/>
  <c r="F48" i="6"/>
  <c r="H48" i="6" s="1"/>
  <c r="J48" i="6" s="1"/>
  <c r="F35" i="6"/>
  <c r="H35" i="6" s="1"/>
  <c r="J35" i="6" s="1"/>
  <c r="F49" i="6"/>
  <c r="H49" i="6" s="1"/>
  <c r="J49" i="6" s="1"/>
  <c r="F10" i="6"/>
  <c r="H10" i="6" s="1"/>
  <c r="J10" i="6" s="1"/>
  <c r="F30" i="6"/>
  <c r="H30" i="6" s="1"/>
  <c r="J30" i="6" s="1"/>
  <c r="F11" i="6"/>
  <c r="H11" i="6" s="1"/>
  <c r="J11" i="6" s="1"/>
  <c r="F45" i="6"/>
  <c r="H45" i="6" s="1"/>
  <c r="J45" i="6" s="1"/>
  <c r="F38" i="6"/>
  <c r="H38" i="6" s="1"/>
  <c r="J38" i="6" s="1"/>
  <c r="F6" i="6"/>
  <c r="H6" i="6" s="1"/>
  <c r="J6" i="6" s="1"/>
  <c r="F25" i="6"/>
  <c r="H25" i="6" s="1"/>
  <c r="J25" i="6" s="1"/>
  <c r="F24" i="6"/>
  <c r="H24" i="6" s="1"/>
  <c r="J24" i="6" s="1"/>
  <c r="F14" i="6"/>
  <c r="H14" i="6" s="1"/>
  <c r="J14" i="6" s="1"/>
  <c r="F4" i="6"/>
  <c r="H4" i="6" s="1"/>
  <c r="J4" i="6" s="1"/>
  <c r="F39" i="6"/>
  <c r="H39" i="6" s="1"/>
  <c r="J39" i="6" s="1"/>
  <c r="F31" i="6"/>
  <c r="H31" i="6" s="1"/>
  <c r="J31" i="6" s="1"/>
  <c r="F37" i="6"/>
  <c r="H37" i="6" s="1"/>
  <c r="J37" i="6" s="1"/>
  <c r="F2" i="6"/>
  <c r="H2" i="6" s="1"/>
  <c r="J2" i="6" s="1"/>
  <c r="F46" i="6"/>
  <c r="H46" i="6" s="1"/>
  <c r="J46" i="6" s="1"/>
  <c r="F26" i="6"/>
  <c r="H26" i="6" s="1"/>
  <c r="J26" i="6" s="1"/>
  <c r="F16" i="6"/>
  <c r="H16" i="6" s="1"/>
  <c r="J16" i="6" s="1"/>
  <c r="F41" i="6"/>
  <c r="H41" i="6" s="1"/>
  <c r="J41" i="6" s="1"/>
  <c r="F43" i="6"/>
  <c r="H43" i="6" s="1"/>
  <c r="J43" i="6" s="1"/>
  <c r="F52" i="6"/>
  <c r="H52" i="6" s="1"/>
  <c r="J52" i="6" s="1"/>
  <c r="F29" i="6"/>
  <c r="H29" i="6" s="1"/>
  <c r="J29" i="6" s="1"/>
  <c r="F21" i="6"/>
  <c r="H21" i="6" s="1"/>
  <c r="J21" i="6" s="1"/>
  <c r="F12" i="6"/>
  <c r="H12" i="6" s="1"/>
  <c r="J12" i="6" s="1"/>
  <c r="F13" i="6"/>
  <c r="H13" i="6" s="1"/>
  <c r="J13" i="6" s="1"/>
  <c r="F15" i="6"/>
  <c r="H15" i="6" s="1"/>
  <c r="J15" i="6" s="1"/>
  <c r="F18" i="6"/>
  <c r="H18" i="6" s="1"/>
  <c r="J18" i="6" s="1"/>
  <c r="D37" i="6"/>
  <c r="E37" i="6" s="1"/>
  <c r="G27" i="6"/>
  <c r="G34" i="6"/>
  <c r="G22" i="6"/>
  <c r="G20" i="6"/>
  <c r="G28" i="6"/>
  <c r="G36" i="6"/>
  <c r="G23" i="6"/>
  <c r="G33" i="6"/>
  <c r="G32" i="6"/>
  <c r="G7" i="6"/>
  <c r="G17" i="6"/>
  <c r="G3" i="6"/>
  <c r="G9" i="6"/>
  <c r="G8" i="6"/>
  <c r="G5" i="6"/>
  <c r="G19" i="6"/>
  <c r="G42" i="6"/>
  <c r="G47" i="6"/>
  <c r="G53" i="6"/>
  <c r="G50" i="6"/>
  <c r="G51" i="6"/>
  <c r="G40" i="6"/>
  <c r="G48" i="6"/>
  <c r="G35" i="6"/>
  <c r="G49" i="6"/>
  <c r="G10" i="6"/>
  <c r="G30" i="6"/>
  <c r="G11" i="6"/>
  <c r="G45" i="6"/>
  <c r="G38" i="6"/>
  <c r="G6" i="6"/>
  <c r="G25" i="6"/>
  <c r="G24" i="6"/>
  <c r="G14" i="6"/>
  <c r="G4" i="6"/>
  <c r="G44" i="6"/>
  <c r="G39" i="6"/>
  <c r="G31" i="6"/>
  <c r="G37" i="6"/>
  <c r="G2" i="6"/>
  <c r="G46" i="6"/>
  <c r="G26" i="6"/>
  <c r="G16" i="6"/>
  <c r="G41" i="6"/>
  <c r="G43" i="6"/>
  <c r="G52" i="6"/>
  <c r="G29" i="6"/>
  <c r="G21" i="6"/>
  <c r="G12" i="6"/>
  <c r="G13" i="6"/>
  <c r="G15" i="6"/>
  <c r="G18" i="6"/>
  <c r="D27" i="6"/>
  <c r="E27" i="6" s="1"/>
  <c r="D34" i="6"/>
  <c r="E34" i="6" s="1"/>
  <c r="D22" i="6"/>
  <c r="E22" i="6" s="1"/>
  <c r="D20" i="6"/>
  <c r="E20" i="6" s="1"/>
  <c r="D28" i="6"/>
  <c r="E28" i="6" s="1"/>
  <c r="D36" i="6"/>
  <c r="E36" i="6" s="1"/>
  <c r="D23" i="6"/>
  <c r="E23" i="6" s="1"/>
  <c r="D33" i="6"/>
  <c r="E33" i="6" s="1"/>
  <c r="D32" i="6"/>
  <c r="E32" i="6" s="1"/>
  <c r="D7" i="6"/>
  <c r="E7" i="6" s="1"/>
  <c r="D17" i="6"/>
  <c r="E17" i="6" s="1"/>
  <c r="D3" i="6"/>
  <c r="E3" i="6" s="1"/>
  <c r="D9" i="6"/>
  <c r="E9" i="6" s="1"/>
  <c r="D8" i="6"/>
  <c r="E8" i="6" s="1"/>
  <c r="D5" i="6"/>
  <c r="E5" i="6" s="1"/>
  <c r="D19" i="6"/>
  <c r="E19" i="6" s="1"/>
  <c r="D42" i="6"/>
  <c r="E42" i="6" s="1"/>
  <c r="D47" i="6"/>
  <c r="E47" i="6" s="1"/>
  <c r="D53" i="6"/>
  <c r="E53" i="6" s="1"/>
  <c r="D50" i="6"/>
  <c r="E50" i="6" s="1"/>
  <c r="D51" i="6"/>
  <c r="E51" i="6" s="1"/>
  <c r="D40" i="6"/>
  <c r="E40" i="6" s="1"/>
  <c r="D48" i="6"/>
  <c r="E48" i="6" s="1"/>
  <c r="D35" i="6"/>
  <c r="E35" i="6" s="1"/>
  <c r="D49" i="6"/>
  <c r="E49" i="6" s="1"/>
  <c r="D10" i="6"/>
  <c r="E10" i="6" s="1"/>
  <c r="D30" i="6"/>
  <c r="E30" i="6" s="1"/>
  <c r="D11" i="6"/>
  <c r="E11" i="6" s="1"/>
  <c r="D45" i="6"/>
  <c r="E45" i="6" s="1"/>
  <c r="D38" i="6"/>
  <c r="E38" i="6" s="1"/>
  <c r="D6" i="6"/>
  <c r="E6" i="6" s="1"/>
  <c r="D25" i="6"/>
  <c r="E25" i="6" s="1"/>
  <c r="D24" i="6"/>
  <c r="E24" i="6" s="1"/>
  <c r="D14" i="6"/>
  <c r="E14" i="6" s="1"/>
  <c r="D4" i="6"/>
  <c r="E4" i="6" s="1"/>
  <c r="D44" i="6"/>
  <c r="E44" i="6" s="1"/>
  <c r="D39" i="6"/>
  <c r="E39" i="6" s="1"/>
  <c r="D31" i="6"/>
  <c r="E31" i="6" s="1"/>
  <c r="D2" i="6"/>
  <c r="E2" i="6" s="1"/>
  <c r="D46" i="6"/>
  <c r="E46" i="6" s="1"/>
  <c r="D26" i="6"/>
  <c r="E26" i="6" s="1"/>
  <c r="D16" i="6"/>
  <c r="E16" i="6" s="1"/>
  <c r="D41" i="6"/>
  <c r="E41" i="6" s="1"/>
  <c r="D43" i="6"/>
  <c r="E43" i="6" s="1"/>
  <c r="D52" i="6"/>
  <c r="E52" i="6" s="1"/>
  <c r="D29" i="6"/>
  <c r="E29" i="6" s="1"/>
  <c r="D21" i="6"/>
  <c r="E21" i="6" s="1"/>
  <c r="D12" i="6"/>
  <c r="E12" i="6" s="1"/>
  <c r="D13" i="6"/>
  <c r="E13" i="6" s="1"/>
  <c r="D15" i="6"/>
  <c r="E15" i="6" s="1"/>
  <c r="D18" i="6"/>
  <c r="E18" i="6" s="1"/>
  <c r="B27" i="6"/>
  <c r="B34" i="6"/>
  <c r="B22" i="6"/>
  <c r="C22" i="6" s="1"/>
  <c r="B20" i="6"/>
  <c r="C20" i="6" s="1"/>
  <c r="B28" i="6"/>
  <c r="B36" i="6"/>
  <c r="O36" i="6" s="1"/>
  <c r="B23" i="6"/>
  <c r="C23" i="6" s="1"/>
  <c r="B33" i="6"/>
  <c r="C33" i="6" s="1"/>
  <c r="B32" i="6"/>
  <c r="B7" i="6"/>
  <c r="O7" i="6" s="1"/>
  <c r="B17" i="6"/>
  <c r="C17" i="6" s="1"/>
  <c r="B3" i="6"/>
  <c r="C3" i="6" s="1"/>
  <c r="B9" i="6"/>
  <c r="B8" i="6"/>
  <c r="O8" i="6" s="1"/>
  <c r="B5" i="6"/>
  <c r="C5" i="6" s="1"/>
  <c r="B19" i="6"/>
  <c r="C19" i="6" s="1"/>
  <c r="B42" i="6"/>
  <c r="B47" i="6"/>
  <c r="C47" i="6" s="1"/>
  <c r="B53" i="6"/>
  <c r="C53" i="6" s="1"/>
  <c r="B50" i="6"/>
  <c r="C50" i="6" s="1"/>
  <c r="B51" i="6"/>
  <c r="B40" i="6"/>
  <c r="C40" i="6" s="1"/>
  <c r="B48" i="6"/>
  <c r="C48" i="6" s="1"/>
  <c r="B35" i="6"/>
  <c r="C35" i="6" s="1"/>
  <c r="B49" i="6"/>
  <c r="B10" i="6"/>
  <c r="C10" i="6" s="1"/>
  <c r="B30" i="6"/>
  <c r="C30" i="6" s="1"/>
  <c r="B11" i="6"/>
  <c r="C11" i="6" s="1"/>
  <c r="B45" i="6"/>
  <c r="B38" i="6"/>
  <c r="C38" i="6" s="1"/>
  <c r="B6" i="6"/>
  <c r="C6" i="6" s="1"/>
  <c r="B25" i="6"/>
  <c r="C25" i="6" s="1"/>
  <c r="B24" i="6"/>
  <c r="B14" i="6"/>
  <c r="C14" i="6" s="1"/>
  <c r="B4" i="6"/>
  <c r="C4" i="6" s="1"/>
  <c r="B44" i="6"/>
  <c r="C44" i="6" s="1"/>
  <c r="B39" i="6"/>
  <c r="B31" i="6"/>
  <c r="C31" i="6" s="1"/>
  <c r="B37" i="6"/>
  <c r="C37" i="6" s="1"/>
  <c r="B2" i="6"/>
  <c r="C2" i="6" s="1"/>
  <c r="B46" i="6"/>
  <c r="B26" i="6"/>
  <c r="C26" i="6" s="1"/>
  <c r="B16" i="6"/>
  <c r="C16" i="6" s="1"/>
  <c r="B41" i="6"/>
  <c r="C41" i="6" s="1"/>
  <c r="B43" i="6"/>
  <c r="B52" i="6"/>
  <c r="C52" i="6" s="1"/>
  <c r="B29" i="6"/>
  <c r="C29" i="6" s="1"/>
  <c r="B21" i="6"/>
  <c r="C21" i="6" s="1"/>
  <c r="B12" i="6"/>
  <c r="B13" i="6"/>
  <c r="C13" i="6" s="1"/>
  <c r="B15" i="6"/>
  <c r="C15" i="6" s="1"/>
  <c r="B18" i="6"/>
  <c r="C18" i="6" s="1"/>
  <c r="F176" i="4"/>
  <c r="F175" i="4"/>
  <c r="F174" i="4"/>
  <c r="G52" i="4"/>
  <c r="H52" i="4" s="1"/>
  <c r="G2" i="4"/>
  <c r="H2" i="4" s="1"/>
  <c r="G3" i="4"/>
  <c r="H3" i="4" s="1"/>
  <c r="G4" i="4"/>
  <c r="H4" i="4" s="1"/>
  <c r="G5" i="4"/>
  <c r="H5" i="4" s="1"/>
  <c r="G105" i="4"/>
  <c r="H105" i="4" s="1"/>
  <c r="G106" i="4"/>
  <c r="H106" i="4" s="1"/>
  <c r="G6" i="4"/>
  <c r="H6" i="4" s="1"/>
  <c r="G98" i="4"/>
  <c r="H98" i="4" s="1"/>
  <c r="G7" i="4"/>
  <c r="H7" i="4" s="1"/>
  <c r="G107" i="4"/>
  <c r="H107" i="4" s="1"/>
  <c r="G99" i="4"/>
  <c r="H99" i="4" s="1"/>
  <c r="G53" i="4"/>
  <c r="H53" i="4" s="1"/>
  <c r="G8" i="4"/>
  <c r="H8" i="4" s="1"/>
  <c r="G54" i="4"/>
  <c r="H54" i="4" s="1"/>
  <c r="G108" i="4"/>
  <c r="H108" i="4" s="1"/>
  <c r="G55" i="4"/>
  <c r="H55" i="4" s="1"/>
  <c r="G100" i="4"/>
  <c r="H100" i="4" s="1"/>
  <c r="G124" i="4"/>
  <c r="H124" i="4" s="1"/>
  <c r="G101" i="4"/>
  <c r="H101" i="4" s="1"/>
  <c r="G162" i="4"/>
  <c r="H162" i="4" s="1"/>
  <c r="G109" i="4"/>
  <c r="H109" i="4" s="1"/>
  <c r="G163" i="4"/>
  <c r="H163" i="4" s="1"/>
  <c r="G125" i="4"/>
  <c r="H125" i="4" s="1"/>
  <c r="G110" i="4"/>
  <c r="H110" i="4" s="1"/>
  <c r="G126" i="4"/>
  <c r="H126" i="4" s="1"/>
  <c r="G9" i="4"/>
  <c r="H9" i="4" s="1"/>
  <c r="G10" i="4"/>
  <c r="H10" i="4" s="1"/>
  <c r="G127" i="4"/>
  <c r="H127" i="4" s="1"/>
  <c r="G56" i="4"/>
  <c r="H56" i="4" s="1"/>
  <c r="G11" i="4"/>
  <c r="H11" i="4" s="1"/>
  <c r="G57" i="4"/>
  <c r="H57" i="4" s="1"/>
  <c r="G102" i="4"/>
  <c r="H102" i="4" s="1"/>
  <c r="G58" i="4"/>
  <c r="H58" i="4" s="1"/>
  <c r="G128" i="4"/>
  <c r="H128" i="4" s="1"/>
  <c r="G129" i="4"/>
  <c r="H129" i="4" s="1"/>
  <c r="G130" i="4"/>
  <c r="H130" i="4" s="1"/>
  <c r="G59" i="4"/>
  <c r="H59" i="4" s="1"/>
  <c r="G12" i="4"/>
  <c r="H12" i="4" s="1"/>
  <c r="G111" i="4"/>
  <c r="H111" i="4" s="1"/>
  <c r="G112" i="4"/>
  <c r="H112" i="4" s="1"/>
  <c r="G60" i="4"/>
  <c r="H60" i="4" s="1"/>
  <c r="G61" i="4"/>
  <c r="H61" i="4" s="1"/>
  <c r="G13" i="4"/>
  <c r="H13" i="4" s="1"/>
  <c r="G164" i="4"/>
  <c r="H164" i="4" s="1"/>
  <c r="G14" i="4"/>
  <c r="H14" i="4" s="1"/>
  <c r="G15" i="4"/>
  <c r="H15" i="4" s="1"/>
  <c r="G103" i="4"/>
  <c r="H103" i="4" s="1"/>
  <c r="G16" i="4"/>
  <c r="H16" i="4" s="1"/>
  <c r="G165" i="4"/>
  <c r="H165" i="4" s="1"/>
  <c r="G17" i="4"/>
  <c r="H17" i="4" s="1"/>
  <c r="G62" i="4"/>
  <c r="H62" i="4" s="1"/>
  <c r="G131" i="4"/>
  <c r="H131" i="4" s="1"/>
  <c r="G132" i="4"/>
  <c r="H132" i="4" s="1"/>
  <c r="G63" i="4"/>
  <c r="H63" i="4" s="1"/>
  <c r="G64" i="4"/>
  <c r="H64" i="4" s="1"/>
  <c r="G18" i="4"/>
  <c r="H18" i="4" s="1"/>
  <c r="G19" i="4"/>
  <c r="H19" i="4" s="1"/>
  <c r="G133" i="4"/>
  <c r="H133" i="4" s="1"/>
  <c r="G134" i="4"/>
  <c r="H134" i="4" s="1"/>
  <c r="G20" i="4"/>
  <c r="H20" i="4" s="1"/>
  <c r="G65" i="4"/>
  <c r="H65" i="4" s="1"/>
  <c r="G21" i="4"/>
  <c r="H21" i="4" s="1"/>
  <c r="G113" i="4"/>
  <c r="H113" i="4" s="1"/>
  <c r="G135" i="4"/>
  <c r="H135" i="4" s="1"/>
  <c r="G166" i="4"/>
  <c r="H166" i="4" s="1"/>
  <c r="G66" i="4"/>
  <c r="H66" i="4" s="1"/>
  <c r="G22" i="4"/>
  <c r="H22" i="4" s="1"/>
  <c r="G23" i="4"/>
  <c r="H23" i="4" s="1"/>
  <c r="G24" i="4"/>
  <c r="H24" i="4" s="1"/>
  <c r="G136" i="4"/>
  <c r="H136" i="4" s="1"/>
  <c r="G67" i="4"/>
  <c r="H67" i="4" s="1"/>
  <c r="G25" i="4"/>
  <c r="H25" i="4" s="1"/>
  <c r="G68" i="4"/>
  <c r="H68" i="4" s="1"/>
  <c r="G26" i="4"/>
  <c r="H26" i="4" s="1"/>
  <c r="G27" i="4"/>
  <c r="H27" i="4" s="1"/>
  <c r="G137" i="4"/>
  <c r="H137" i="4" s="1"/>
  <c r="G114" i="4"/>
  <c r="H114" i="4" s="1"/>
  <c r="G69" i="4"/>
  <c r="H69" i="4" s="1"/>
  <c r="G167" i="4"/>
  <c r="H167" i="4" s="1"/>
  <c r="G70" i="4"/>
  <c r="H70" i="4" s="1"/>
  <c r="G138" i="4"/>
  <c r="H138" i="4" s="1"/>
  <c r="G28" i="4"/>
  <c r="H28" i="4" s="1"/>
  <c r="G139" i="4"/>
  <c r="H139" i="4" s="1"/>
  <c r="G29" i="4"/>
  <c r="H29" i="4" s="1"/>
  <c r="G71" i="4"/>
  <c r="H71" i="4" s="1"/>
  <c r="G115" i="4"/>
  <c r="H115" i="4" s="1"/>
  <c r="G140" i="4"/>
  <c r="H140" i="4" s="1"/>
  <c r="G72" i="4"/>
  <c r="H72" i="4" s="1"/>
  <c r="G141" i="4"/>
  <c r="H141" i="4" s="1"/>
  <c r="G73" i="4"/>
  <c r="H73" i="4" s="1"/>
  <c r="G30" i="4"/>
  <c r="H30" i="4" s="1"/>
  <c r="G74" i="4"/>
  <c r="H74" i="4" s="1"/>
  <c r="G31" i="4"/>
  <c r="H31" i="4" s="1"/>
  <c r="G32" i="4"/>
  <c r="H32" i="4" s="1"/>
  <c r="G142" i="4"/>
  <c r="H142" i="4" s="1"/>
  <c r="G116" i="4"/>
  <c r="H116" i="4" s="1"/>
  <c r="G75" i="4"/>
  <c r="H75" i="4" s="1"/>
  <c r="G168" i="4"/>
  <c r="H168" i="4" s="1"/>
  <c r="G76" i="4"/>
  <c r="H76" i="4" s="1"/>
  <c r="G143" i="4"/>
  <c r="H143" i="4" s="1"/>
  <c r="G33" i="4"/>
  <c r="H33" i="4" s="1"/>
  <c r="G144" i="4"/>
  <c r="H144" i="4" s="1"/>
  <c r="G34" i="4"/>
  <c r="H34" i="4" s="1"/>
  <c r="G77" i="4"/>
  <c r="H77" i="4" s="1"/>
  <c r="G117" i="4"/>
  <c r="H117" i="4" s="1"/>
  <c r="G145" i="4"/>
  <c r="H145" i="4" s="1"/>
  <c r="G78" i="4"/>
  <c r="H78" i="4" s="1"/>
  <c r="G146" i="4"/>
  <c r="H146" i="4" s="1"/>
  <c r="G79" i="4"/>
  <c r="H79" i="4" s="1"/>
  <c r="G35" i="4"/>
  <c r="H35" i="4" s="1"/>
  <c r="G80" i="4"/>
  <c r="H80" i="4" s="1"/>
  <c r="G36" i="4"/>
  <c r="H36" i="4" s="1"/>
  <c r="G37" i="4"/>
  <c r="H37" i="4" s="1"/>
  <c r="G147" i="4"/>
  <c r="H147" i="4" s="1"/>
  <c r="G118" i="4"/>
  <c r="H118" i="4" s="1"/>
  <c r="G81" i="4"/>
  <c r="H81" i="4" s="1"/>
  <c r="G169" i="4"/>
  <c r="H169" i="4" s="1"/>
  <c r="G82" i="4"/>
  <c r="H82" i="4" s="1"/>
  <c r="G148" i="4"/>
  <c r="H148" i="4" s="1"/>
  <c r="G38" i="4"/>
  <c r="H38" i="4" s="1"/>
  <c r="G149" i="4"/>
  <c r="H149" i="4" s="1"/>
  <c r="G39" i="4"/>
  <c r="H39" i="4" s="1"/>
  <c r="G83" i="4"/>
  <c r="H83" i="4" s="1"/>
  <c r="G119" i="4"/>
  <c r="H119" i="4" s="1"/>
  <c r="G150" i="4"/>
  <c r="H150" i="4" s="1"/>
  <c r="G84" i="4"/>
  <c r="H84" i="4" s="1"/>
  <c r="G151" i="4"/>
  <c r="H151" i="4" s="1"/>
  <c r="G85" i="4"/>
  <c r="H85" i="4" s="1"/>
  <c r="G40" i="4"/>
  <c r="H40" i="4" s="1"/>
  <c r="G86" i="4"/>
  <c r="H86" i="4" s="1"/>
  <c r="G41" i="4"/>
  <c r="H41" i="4" s="1"/>
  <c r="G42" i="4"/>
  <c r="H42" i="4" s="1"/>
  <c r="G152" i="4"/>
  <c r="H152" i="4" s="1"/>
  <c r="G120" i="4"/>
  <c r="H120" i="4" s="1"/>
  <c r="G87" i="4"/>
  <c r="H87" i="4" s="1"/>
  <c r="G170" i="4"/>
  <c r="H170" i="4" s="1"/>
  <c r="G88" i="4"/>
  <c r="H88" i="4" s="1"/>
  <c r="G153" i="4"/>
  <c r="H153" i="4" s="1"/>
  <c r="G43" i="4"/>
  <c r="H43" i="4" s="1"/>
  <c r="G154" i="4"/>
  <c r="H154" i="4" s="1"/>
  <c r="G44" i="4"/>
  <c r="H44" i="4" s="1"/>
  <c r="G89" i="4"/>
  <c r="H89" i="4" s="1"/>
  <c r="G121" i="4"/>
  <c r="H121" i="4" s="1"/>
  <c r="G155" i="4"/>
  <c r="H155" i="4" s="1"/>
  <c r="G90" i="4"/>
  <c r="H90" i="4" s="1"/>
  <c r="G45" i="4"/>
  <c r="H45" i="4" s="1"/>
  <c r="G46" i="4"/>
  <c r="H46" i="4" s="1"/>
  <c r="G171" i="4"/>
  <c r="H171" i="4" s="1"/>
  <c r="G91" i="4"/>
  <c r="H91" i="4" s="1"/>
  <c r="G156" i="4"/>
  <c r="H156" i="4" s="1"/>
  <c r="G47" i="4"/>
  <c r="H47" i="4" s="1"/>
  <c r="G157" i="4"/>
  <c r="H157" i="4" s="1"/>
  <c r="G48" i="4"/>
  <c r="H48" i="4" s="1"/>
  <c r="G92" i="4"/>
  <c r="H92" i="4" s="1"/>
  <c r="G122" i="4"/>
  <c r="H122" i="4" s="1"/>
  <c r="G158" i="4"/>
  <c r="H158" i="4" s="1"/>
  <c r="G93" i="4"/>
  <c r="H93" i="4" s="1"/>
  <c r="G159" i="4"/>
  <c r="H159" i="4" s="1"/>
  <c r="G94" i="4"/>
  <c r="H94" i="4" s="1"/>
  <c r="G49" i="4"/>
  <c r="H49" i="4" s="1"/>
  <c r="G95" i="4"/>
  <c r="H95" i="4" s="1"/>
  <c r="G50" i="4"/>
  <c r="H50" i="4" s="1"/>
  <c r="G51" i="4"/>
  <c r="H51" i="4" s="1"/>
  <c r="G160" i="4"/>
  <c r="H160" i="4" s="1"/>
  <c r="G123" i="4"/>
  <c r="H123" i="4" s="1"/>
  <c r="G96" i="4"/>
  <c r="H96" i="4" s="1"/>
  <c r="G172" i="4"/>
  <c r="H172" i="4" s="1"/>
  <c r="G97" i="4"/>
  <c r="H97" i="4" s="1"/>
  <c r="G161" i="4"/>
  <c r="H161" i="4" s="1"/>
  <c r="G104" i="4"/>
  <c r="H104" i="4" s="1"/>
  <c r="M7" i="3"/>
  <c r="M8" i="3"/>
  <c r="M9" i="3"/>
  <c r="M10" i="3"/>
  <c r="M11" i="3"/>
  <c r="M12" i="3"/>
  <c r="M14" i="3"/>
  <c r="M6" i="3"/>
  <c r="K7" i="3"/>
  <c r="K8" i="3"/>
  <c r="K9" i="3"/>
  <c r="K10" i="3"/>
  <c r="K11" i="3"/>
  <c r="K12" i="3"/>
  <c r="K13" i="3"/>
  <c r="K14" i="3"/>
  <c r="K6" i="3"/>
  <c r="I7" i="3"/>
  <c r="I8" i="3"/>
  <c r="I9" i="3"/>
  <c r="I10" i="3"/>
  <c r="I11" i="3"/>
  <c r="I12" i="3"/>
  <c r="I13" i="3"/>
  <c r="I14" i="3"/>
  <c r="I6" i="3"/>
  <c r="G7" i="3"/>
  <c r="G8" i="3"/>
  <c r="G9" i="3"/>
  <c r="G10" i="3"/>
  <c r="G11" i="3"/>
  <c r="G12" i="3"/>
  <c r="G13" i="3"/>
  <c r="G14" i="3"/>
  <c r="G6" i="3"/>
  <c r="E7" i="3"/>
  <c r="E8" i="3"/>
  <c r="E9" i="3"/>
  <c r="E10" i="3"/>
  <c r="E11" i="3"/>
  <c r="E12" i="3"/>
  <c r="E13" i="3"/>
  <c r="M13" i="3" s="1"/>
  <c r="E14" i="3"/>
  <c r="E6" i="3"/>
  <c r="L7" i="3"/>
  <c r="L8" i="3"/>
  <c r="L9" i="3"/>
  <c r="L10" i="3"/>
  <c r="L11" i="3"/>
  <c r="L12" i="3"/>
  <c r="L13" i="3"/>
  <c r="L14" i="3"/>
  <c r="L6" i="3"/>
  <c r="C7" i="3"/>
  <c r="C8" i="3"/>
  <c r="C9" i="3"/>
  <c r="C10" i="3"/>
  <c r="C11" i="3"/>
  <c r="C12" i="3"/>
  <c r="C13" i="3"/>
  <c r="C14" i="3"/>
  <c r="C6" i="3"/>
  <c r="O12" i="6" l="1"/>
  <c r="O43" i="6"/>
  <c r="O46" i="6"/>
  <c r="O39" i="6"/>
  <c r="O24" i="6"/>
  <c r="O45" i="6"/>
  <c r="O49" i="6"/>
  <c r="O51" i="6"/>
  <c r="O42" i="6"/>
  <c r="O9" i="6"/>
  <c r="O32" i="6"/>
  <c r="O28" i="6"/>
  <c r="O27" i="6"/>
  <c r="O34" i="6"/>
  <c r="C8" i="6"/>
  <c r="C7" i="6"/>
  <c r="C36" i="6"/>
  <c r="C34" i="6"/>
  <c r="C12" i="6"/>
  <c r="C43" i="6"/>
  <c r="C46" i="6"/>
  <c r="C39" i="6"/>
  <c r="C24" i="6"/>
  <c r="C45" i="6"/>
  <c r="C49" i="6"/>
  <c r="C51" i="6"/>
  <c r="C42" i="6"/>
  <c r="O18" i="6"/>
  <c r="O21" i="6"/>
  <c r="O41" i="6"/>
  <c r="O2" i="6"/>
  <c r="O44" i="6"/>
  <c r="O25" i="6"/>
  <c r="O11" i="6"/>
  <c r="O35" i="6"/>
  <c r="O50" i="6"/>
  <c r="O19" i="6"/>
  <c r="O3" i="6"/>
  <c r="O33" i="6"/>
  <c r="O20" i="6"/>
  <c r="C9" i="6"/>
  <c r="C32" i="6"/>
  <c r="C28" i="6"/>
  <c r="C27" i="6"/>
  <c r="O15" i="6"/>
  <c r="O29" i="6"/>
  <c r="O16" i="6"/>
  <c r="O37" i="6"/>
  <c r="O4" i="6"/>
  <c r="O6" i="6"/>
  <c r="O30" i="6"/>
  <c r="O48" i="6"/>
  <c r="O53" i="6"/>
  <c r="O5" i="6"/>
  <c r="O17" i="6"/>
  <c r="O23" i="6"/>
  <c r="O22" i="6"/>
  <c r="O13" i="6"/>
  <c r="O52" i="6"/>
  <c r="O26" i="6"/>
  <c r="O31" i="6"/>
  <c r="O14" i="6"/>
  <c r="O38" i="6"/>
  <c r="O10" i="6"/>
  <c r="O40" i="6"/>
  <c r="O47" i="6"/>
  <c r="D38" i="2"/>
  <c r="E38" i="2"/>
  <c r="F38" i="2"/>
  <c r="G38" i="2"/>
  <c r="I38" i="2"/>
  <c r="J38" i="2"/>
  <c r="K38" i="2"/>
  <c r="L38" i="2"/>
  <c r="M38" i="2"/>
  <c r="C38" i="2"/>
  <c r="D37" i="2"/>
  <c r="E37" i="2"/>
  <c r="F37" i="2"/>
  <c r="G37" i="2"/>
  <c r="I37" i="2"/>
  <c r="J37" i="2"/>
  <c r="K37" i="2"/>
  <c r="L37" i="2"/>
  <c r="M37" i="2"/>
  <c r="C37" i="2"/>
  <c r="D36" i="2"/>
  <c r="E36" i="2"/>
  <c r="F36" i="2"/>
  <c r="G36" i="2"/>
  <c r="I36" i="2"/>
  <c r="J36" i="2"/>
  <c r="K36" i="2"/>
  <c r="L36" i="2"/>
  <c r="M36" i="2"/>
  <c r="C36" i="2"/>
  <c r="D35" i="2"/>
  <c r="E35" i="2"/>
  <c r="F35" i="2"/>
  <c r="G35" i="2"/>
  <c r="J35" i="2"/>
  <c r="K35" i="2"/>
  <c r="L35" i="2"/>
  <c r="M35" i="2"/>
  <c r="C3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4" i="2"/>
  <c r="J33" i="2"/>
  <c r="K33" i="2"/>
  <c r="L33" i="2"/>
  <c r="M33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4" i="2"/>
  <c r="K4" i="2"/>
  <c r="L4" i="2"/>
  <c r="M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 s="1"/>
  <c r="I4" i="2"/>
  <c r="O38" i="1" l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N38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N37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N36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N35" i="1"/>
  <c r="J38" i="1"/>
  <c r="K38" i="1"/>
  <c r="L38" i="1"/>
  <c r="M38" i="1"/>
  <c r="J37" i="1"/>
  <c r="K37" i="1"/>
  <c r="L37" i="1"/>
  <c r="M37" i="1"/>
  <c r="J36" i="1"/>
  <c r="K36" i="1"/>
  <c r="L36" i="1"/>
  <c r="M36" i="1"/>
  <c r="I36" i="1"/>
  <c r="I37" i="1"/>
  <c r="I38" i="1"/>
  <c r="J35" i="1"/>
  <c r="K35" i="1"/>
  <c r="L35" i="1"/>
  <c r="M3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AA4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Z3" i="1"/>
  <c r="AA3" i="1" s="1"/>
  <c r="AB3" i="1" s="1"/>
  <c r="Y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U4" i="1"/>
  <c r="V4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4" i="1"/>
  <c r="W3" i="1"/>
  <c r="U3" i="1"/>
  <c r="V3" i="1" s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4" i="1"/>
  <c r="P4" i="1"/>
  <c r="Q4" i="1"/>
  <c r="R4" i="1"/>
  <c r="N4" i="1"/>
  <c r="M32" i="1"/>
  <c r="M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L4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I4" i="1"/>
  <c r="H3" i="1"/>
  <c r="F3" i="1"/>
  <c r="G3" i="1" s="1"/>
  <c r="E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D38" i="1"/>
  <c r="C38" i="1"/>
  <c r="D37" i="1"/>
  <c r="C37" i="1"/>
  <c r="D36" i="1"/>
  <c r="C36" i="1"/>
  <c r="D35" i="1"/>
  <c r="C35" i="1"/>
  <c r="I35" i="1" l="1"/>
</calcChain>
</file>

<file path=xl/sharedStrings.xml><?xml version="1.0" encoding="utf-8"?>
<sst xmlns="http://schemas.openxmlformats.org/spreadsheetml/2006/main" count="1112" uniqueCount="282">
  <si>
    <t>First Name</t>
  </si>
  <si>
    <t>Last Name</t>
  </si>
  <si>
    <t>Hays</t>
  </si>
  <si>
    <t>Marquez</t>
  </si>
  <si>
    <t>Mccormack</t>
  </si>
  <si>
    <t>Shaffer</t>
  </si>
  <si>
    <t>Graham</t>
  </si>
  <si>
    <t>Cullen</t>
  </si>
  <si>
    <t>Noble</t>
  </si>
  <si>
    <t>Moore</t>
  </si>
  <si>
    <t>Robin</t>
  </si>
  <si>
    <t>Fuller</t>
  </si>
  <si>
    <t>Pineda</t>
  </si>
  <si>
    <t>Rowley</t>
  </si>
  <si>
    <t>Farrell</t>
  </si>
  <si>
    <t>Cash</t>
  </si>
  <si>
    <t>Haney</t>
  </si>
  <si>
    <t>Flynn</t>
  </si>
  <si>
    <t>Butt</t>
  </si>
  <si>
    <t>Riley</t>
  </si>
  <si>
    <t>Dominguez</t>
  </si>
  <si>
    <t>Campbell</t>
  </si>
  <si>
    <t>Ellison</t>
  </si>
  <si>
    <t>Jarvis</t>
  </si>
  <si>
    <t>Neale</t>
  </si>
  <si>
    <t>Cooley</t>
  </si>
  <si>
    <t>Barron</t>
  </si>
  <si>
    <t>Esparza</t>
  </si>
  <si>
    <t>Hackett</t>
  </si>
  <si>
    <t>Bruce</t>
  </si>
  <si>
    <t>Milner</t>
  </si>
  <si>
    <t>Power</t>
  </si>
  <si>
    <t>Izabelle</t>
  </si>
  <si>
    <t>Antonio</t>
  </si>
  <si>
    <t>Mahek</t>
  </si>
  <si>
    <t>Aizah</t>
  </si>
  <si>
    <t>Sammy</t>
  </si>
  <si>
    <t>Kush</t>
  </si>
  <si>
    <t>Oskar</t>
  </si>
  <si>
    <t>Lilliana</t>
  </si>
  <si>
    <t>Summer</t>
  </si>
  <si>
    <t>Rhyley</t>
  </si>
  <si>
    <t>Chad</t>
  </si>
  <si>
    <t>Maximillian</t>
  </si>
  <si>
    <t>Kristopher</t>
  </si>
  <si>
    <t>Shaunie</t>
  </si>
  <si>
    <t>Percy</t>
  </si>
  <si>
    <t>Hibah</t>
  </si>
  <si>
    <t>Pierre</t>
  </si>
  <si>
    <t>Yusha</t>
  </si>
  <si>
    <t>Remy</t>
  </si>
  <si>
    <t>Kimberley</t>
  </si>
  <si>
    <t>Menna</t>
  </si>
  <si>
    <t>Jermaine</t>
  </si>
  <si>
    <t>Jevan</t>
  </si>
  <si>
    <t>Seamus</t>
  </si>
  <si>
    <t>Jennie</t>
  </si>
  <si>
    <t>Aalia</t>
  </si>
  <si>
    <t>Jude</t>
  </si>
  <si>
    <t>Nichola</t>
  </si>
  <si>
    <t>Zahid</t>
  </si>
  <si>
    <t>Nabilah</t>
  </si>
  <si>
    <t>Hourly Wage</t>
  </si>
  <si>
    <t>Employee Payroll</t>
  </si>
  <si>
    <t>Min</t>
  </si>
  <si>
    <t>Max</t>
  </si>
  <si>
    <t>Average</t>
  </si>
  <si>
    <t>Total</t>
  </si>
  <si>
    <t>Hours Worked (per week)</t>
  </si>
  <si>
    <t>Over time Hours (per week)</t>
  </si>
  <si>
    <t>Overtime Bonus (Per Week)</t>
  </si>
  <si>
    <t xml:space="preserve"> Pay (Per Week)</t>
  </si>
  <si>
    <t>Total Pay after Bonus</t>
  </si>
  <si>
    <t xml:space="preserve">TOTAL PAY </t>
  </si>
  <si>
    <t>Whole January</t>
  </si>
  <si>
    <t>Date</t>
  </si>
  <si>
    <t>First Names</t>
  </si>
  <si>
    <t>Last Names</t>
  </si>
  <si>
    <t>Possible Score</t>
  </si>
  <si>
    <t>Safety Test</t>
  </si>
  <si>
    <t>Company Philosophy Test</t>
  </si>
  <si>
    <t>Coginition Test</t>
  </si>
  <si>
    <t>Financial Skill Test</t>
  </si>
  <si>
    <t>Medical Test</t>
  </si>
  <si>
    <t>Percentage Score out 100%</t>
  </si>
  <si>
    <t>Termination Warning to those employees who are failing medical and cognition test</t>
  </si>
  <si>
    <t>Employee Gradebook</t>
  </si>
  <si>
    <t>Picking Up a Career Decision Maker</t>
  </si>
  <si>
    <t>Data Analyst</t>
  </si>
  <si>
    <t>Job / Field</t>
  </si>
  <si>
    <t>Machine Learning</t>
  </si>
  <si>
    <t>Data Enginieer</t>
  </si>
  <si>
    <t>Core Programmar</t>
  </si>
  <si>
    <t>HR Manager</t>
  </si>
  <si>
    <t>Teacher</t>
  </si>
  <si>
    <t>Trainer</t>
  </si>
  <si>
    <t>YouTuber</t>
  </si>
  <si>
    <t>Pay</t>
  </si>
  <si>
    <t>Job Market</t>
  </si>
  <si>
    <t>Passion/Enjoyment</t>
  </si>
  <si>
    <t>My skills &amp; Talent</t>
  </si>
  <si>
    <t>Data Collector</t>
  </si>
  <si>
    <t xml:space="preserve">Scale 1 to 5 </t>
  </si>
  <si>
    <t>1 = worst  5 = best</t>
  </si>
  <si>
    <t>Importance Factor (IF)</t>
  </si>
  <si>
    <t>IF</t>
  </si>
  <si>
    <t>SUM</t>
  </si>
  <si>
    <t>Education/Courses</t>
  </si>
  <si>
    <t>SUM AFTER IF</t>
  </si>
  <si>
    <t>I must pursue as Youtuber :P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</si>
  <si>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</si>
  <si>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</si>
  <si>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</si>
  <si>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</si>
  <si>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</si>
  <si>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</si>
  <si>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</si>
  <si>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Sales Person</t>
  </si>
  <si>
    <t>Sale Location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</si>
  <si>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</si>
  <si>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</si>
  <si>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</si>
  <si>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</si>
  <si>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</si>
  <si>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</si>
  <si>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</si>
  <si>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</si>
  <si>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</si>
  <si>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</si>
  <si>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</si>
  <si>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</si>
  <si>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</si>
  <si>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</si>
  <si>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</si>
  <si>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</si>
  <si>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</si>
  <si>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</si>
  <si>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</si>
  <si>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</si>
  <si>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</si>
  <si>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</si>
  <si>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</si>
  <si>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</si>
  <si>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</si>
  <si>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</si>
  <si>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</si>
  <si>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</si>
  <si>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</si>
  <si>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</si>
  <si>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</si>
  <si>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</si>
  <si>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&lt;50 &amp; 20% for &gt;50</t>
  </si>
  <si>
    <t xml:space="preserve">SUM of all items sold </t>
  </si>
  <si>
    <t>SUM when items sold at more than $50</t>
  </si>
  <si>
    <t>SUM when items sold at $50 or less</t>
  </si>
  <si>
    <t>Row Labels</t>
  </si>
  <si>
    <t>Grand Total</t>
  </si>
  <si>
    <t>Commission</t>
  </si>
  <si>
    <t>Car ID</t>
  </si>
  <si>
    <t>Make</t>
  </si>
  <si>
    <t>Make (Full Name)</t>
  </si>
  <si>
    <t>Model</t>
  </si>
  <si>
    <t>Model (Full Name)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</si>
  <si>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</si>
  <si>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</si>
  <si>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</si>
  <si>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</si>
  <si>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</si>
  <si>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</si>
  <si>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</si>
  <si>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</si>
  <si>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</si>
  <si>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</si>
  <si>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</si>
  <si>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</si>
  <si>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</si>
  <si>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</si>
  <si>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</si>
  <si>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</si>
  <si>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</si>
  <si>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</si>
  <si>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</si>
  <si>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</si>
  <si>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</si>
  <si>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</si>
  <si>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</si>
  <si>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</si>
  <si>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</si>
  <si>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</si>
  <si>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</si>
  <si>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</si>
  <si>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</si>
  <si>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</si>
  <si>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</si>
  <si>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</si>
  <si>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</si>
  <si>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</si>
  <si>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</si>
  <si>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</si>
  <si>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</si>
  <si>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</si>
  <si>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</si>
  <si>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</si>
  <si>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</si>
  <si>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</si>
  <si>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</si>
  <si>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</si>
  <si>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</si>
  <si>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</si>
  <si>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</si>
  <si>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</si>
  <si>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</si>
  <si>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</si>
  <si>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</si>
  <si>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</si>
  <si>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</si>
  <si>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</si>
  <si>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</si>
  <si>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</si>
  <si>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</si>
  <si>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</si>
  <si>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</si>
  <si>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</si>
  <si>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</si>
  <si>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</si>
  <si>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</si>
  <si>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</si>
  <si>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</si>
  <si>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</si>
  <si>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</si>
  <si>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</si>
  <si>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</si>
  <si>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</si>
  <si>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</si>
  <si>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</si>
  <si>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</si>
  <si>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</si>
  <si>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</si>
  <si>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</si>
  <si>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</si>
  <si>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</si>
  <si>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</si>
  <si>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</si>
  <si>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</si>
  <si>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</si>
  <si>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</si>
  <si>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</si>
  <si>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</si>
  <si>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HO</t>
  </si>
  <si>
    <t>HY</t>
  </si>
  <si>
    <t>TY</t>
  </si>
  <si>
    <t>Chrysler</t>
  </si>
  <si>
    <t>Ford</t>
  </si>
  <si>
    <t>General Motors</t>
  </si>
  <si>
    <t>Honda</t>
  </si>
  <si>
    <t>Hundai</t>
  </si>
  <si>
    <t>Toyota</t>
  </si>
  <si>
    <t>CAM</t>
  </si>
  <si>
    <t>ELA</t>
  </si>
  <si>
    <t>FCS</t>
  </si>
  <si>
    <t>CMR</t>
  </si>
  <si>
    <t>COR</t>
  </si>
  <si>
    <t>CIV</t>
  </si>
  <si>
    <t>MTG</t>
  </si>
  <si>
    <t>ODV</t>
  </si>
  <si>
    <t>PTC</t>
  </si>
  <si>
    <t>SLV</t>
  </si>
  <si>
    <t>Camrey</t>
  </si>
  <si>
    <t>Elantra</t>
  </si>
  <si>
    <t>Focus</t>
  </si>
  <si>
    <t>Camero</t>
  </si>
  <si>
    <t>Carola</t>
  </si>
  <si>
    <t>Caravan</t>
  </si>
  <si>
    <t>Civic</t>
  </si>
  <si>
    <t>Mustang</t>
  </si>
  <si>
    <t>Odyssey</t>
  </si>
  <si>
    <t>CAR</t>
  </si>
  <si>
    <t>PT Cruiser</t>
  </si>
  <si>
    <t>Silverrado</t>
  </si>
  <si>
    <t>Model Number</t>
  </si>
  <si>
    <t>Manufacturing Year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</si>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</sst>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44" fontId="2" fillId="0" borderId="0" xfId="0" applyNumberFormat="1" applyFont="1"/>
    <xf numFmtId="0" fontId="2" fillId="0" borderId="0" xfId="0" applyFont="1" applyAlignment="1">
      <alignment horizontal="right"/>
    </xf>
    <xf numFmtId="16" fontId="2" fillId="6" borderId="0" xfId="0" applyNumberFormat="1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16" fontId="2" fillId="4" borderId="0" xfId="0" applyNumberFormat="1" applyFont="1" applyFill="1"/>
    <xf numFmtId="0" fontId="2" fillId="4" borderId="0" xfId="0" applyFont="1" applyFill="1"/>
    <xf numFmtId="44" fontId="2" fillId="0" borderId="0" xfId="0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44" fontId="2" fillId="0" borderId="0" xfId="1" applyFont="1" applyAlignment="1">
      <alignment horizontal="right"/>
    </xf>
    <xf numFmtId="0" fontId="2" fillId="0" borderId="0" xfId="0" applyNumberFormat="1" applyFont="1"/>
    <xf numFmtId="164" fontId="2" fillId="0" borderId="0" xfId="0" applyNumberFormat="1" applyFont="1"/>
    <xf numFmtId="44" fontId="2" fillId="0" borderId="0" xfId="1" applyFont="1"/>
    <xf numFmtId="0" fontId="2" fillId="7" borderId="0" xfId="0" applyFont="1" applyFill="1"/>
    <xf numFmtId="0" fontId="2" fillId="8" borderId="0" xfId="0" applyFont="1" applyFill="1"/>
    <xf numFmtId="16" fontId="2" fillId="8" borderId="0" xfId="0" applyNumberFormat="1" applyFont="1" applyFill="1"/>
    <xf numFmtId="0" fontId="4" fillId="2" borderId="0" xfId="0" applyFont="1" applyFill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44" fontId="3" fillId="0" borderId="1" xfId="1" applyFont="1" applyBorder="1" applyAlignment="1">
      <alignment horizontal="right" vertical="center" wrapText="1" indent="1"/>
    </xf>
    <xf numFmtId="44" fontId="2" fillId="0" borderId="1" xfId="0" applyNumberFormat="1" applyFont="1" applyBorder="1"/>
    <xf numFmtId="44" fontId="2" fillId="9" borderId="1" xfId="0" applyNumberFormat="1" applyFont="1" applyFill="1" applyBorder="1"/>
    <xf numFmtId="0" fontId="5" fillId="0" borderId="0" xfId="0" applyFont="1" applyAlignment="1">
      <alignment horizontal="left" vertical="center" indent="2"/>
    </xf>
    <xf numFmtId="0" fontId="0" fillId="10" borderId="0" xfId="0" applyFill="1"/>
    <xf numFmtId="9" fontId="0" fillId="0" borderId="0" xfId="2" applyFont="1"/>
    <xf numFmtId="0" fontId="2" fillId="5" borderId="1" xfId="0" applyFont="1" applyFill="1" applyBorder="1" applyAlignment="1">
      <alignment horizontal="center" textRotation="90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textRotation="90" wrapText="1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/>
    <xf numFmtId="9" fontId="0" fillId="12" borderId="1" xfId="2" applyFont="1" applyFill="1" applyBorder="1"/>
    <xf numFmtId="2" fontId="0" fillId="12" borderId="1" xfId="0" applyNumberFormat="1" applyFill="1" applyBorder="1"/>
    <xf numFmtId="0" fontId="0" fillId="12" borderId="1" xfId="2" applyNumberFormat="1" applyFont="1" applyFill="1" applyBorder="1"/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11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 vertical="center" textRotation="90" wrapText="1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textRotation="90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13" borderId="1" xfId="0" applyFill="1" applyBorder="1"/>
    <xf numFmtId="0" fontId="2" fillId="13" borderId="1" xfId="0" applyFont="1" applyFill="1" applyBorder="1"/>
    <xf numFmtId="0" fontId="2" fillId="14" borderId="2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wrapText="1"/>
    </xf>
    <xf numFmtId="0" fontId="2" fillId="14" borderId="4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vertical="center" textRotation="90"/>
    </xf>
    <xf numFmtId="0" fontId="2" fillId="13" borderId="1" xfId="0" applyFont="1" applyFill="1" applyBorder="1" applyAlignment="1">
      <alignment vertical="center" textRotation="90"/>
    </xf>
    <xf numFmtId="14" fontId="0" fillId="0" borderId="0" xfId="3" applyNumberFormat="1" applyFont="1"/>
    <xf numFmtId="165" fontId="0" fillId="0" borderId="0" xfId="3" applyNumberFormat="1" applyFont="1"/>
    <xf numFmtId="44" fontId="0" fillId="0" borderId="0" xfId="1" applyFont="1"/>
    <xf numFmtId="0" fontId="0" fillId="0" borderId="0" xfId="0" applyAlignment="1">
      <alignment vertical="center" wrapText="1"/>
    </xf>
    <xf numFmtId="14" fontId="2" fillId="14" borderId="0" xfId="3" applyNumberFormat="1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56772388184311E-2"/>
          <c:y val="1.8835801389023903E-2"/>
          <c:w val="0.92103661183573426"/>
          <c:h val="0.67694285127939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Gradebook!$I$1:$I$2</c:f>
              <c:strCache>
                <c:ptCount val="2"/>
                <c:pt idx="0">
                  <c:v>Safety Test</c:v>
                </c:pt>
                <c:pt idx="1">
                  <c:v>Percentage Score out 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Gradebook!$A$4:$A$33</c:f>
              <c:strCache>
                <c:ptCount val="30"/>
                <c:pt idx="0">
                  <c:v>Izabelle</c:v>
                </c:pt>
                <c:pt idx="1">
                  <c:v>Antonio</c:v>
                </c:pt>
                <c:pt idx="2">
                  <c:v>Mahek</c:v>
                </c:pt>
                <c:pt idx="3">
                  <c:v>Aizah</c:v>
                </c:pt>
                <c:pt idx="4">
                  <c:v>Sammy</c:v>
                </c:pt>
                <c:pt idx="5">
                  <c:v>Kush</c:v>
                </c:pt>
                <c:pt idx="6">
                  <c:v>Oskar</c:v>
                </c:pt>
                <c:pt idx="7">
                  <c:v>Lilliana</c:v>
                </c:pt>
                <c:pt idx="8">
                  <c:v>Summer</c:v>
                </c:pt>
                <c:pt idx="9">
                  <c:v>Rhyley</c:v>
                </c:pt>
                <c:pt idx="10">
                  <c:v>Chad</c:v>
                </c:pt>
                <c:pt idx="11">
                  <c:v>Maximillian</c:v>
                </c:pt>
                <c:pt idx="12">
                  <c:v>Kristopher</c:v>
                </c:pt>
                <c:pt idx="13">
                  <c:v>Shaunie</c:v>
                </c:pt>
                <c:pt idx="14">
                  <c:v>Percy</c:v>
                </c:pt>
                <c:pt idx="15">
                  <c:v>Hibah</c:v>
                </c:pt>
                <c:pt idx="16">
                  <c:v>Pierre</c:v>
                </c:pt>
                <c:pt idx="17">
                  <c:v>Yusha</c:v>
                </c:pt>
                <c:pt idx="18">
                  <c:v>Remy</c:v>
                </c:pt>
                <c:pt idx="19">
                  <c:v>Kimberley</c:v>
                </c:pt>
                <c:pt idx="20">
                  <c:v>Menna</c:v>
                </c:pt>
                <c:pt idx="21">
                  <c:v>Jermaine</c:v>
                </c:pt>
                <c:pt idx="22">
                  <c:v>Jevan</c:v>
                </c:pt>
                <c:pt idx="23">
                  <c:v>Seamus</c:v>
                </c:pt>
                <c:pt idx="24">
                  <c:v>Jennie</c:v>
                </c:pt>
                <c:pt idx="25">
                  <c:v>Aalia</c:v>
                </c:pt>
                <c:pt idx="26">
                  <c:v>Jude</c:v>
                </c:pt>
                <c:pt idx="27">
                  <c:v>Nichola</c:v>
                </c:pt>
                <c:pt idx="28">
                  <c:v>Zahid</c:v>
                </c:pt>
                <c:pt idx="29">
                  <c:v>Nabilah</c:v>
                </c:pt>
              </c:strCache>
            </c:strRef>
          </c:cat>
          <c:val>
            <c:numRef>
              <c:f>Gradebook!$I$3:$I$33</c:f>
              <c:numCache>
                <c:formatCode>0%</c:formatCode>
                <c:ptCount val="31"/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0.3</c:v>
                </c:pt>
                <c:pt idx="5">
                  <c:v>0.1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0.7</c:v>
                </c:pt>
                <c:pt idx="10">
                  <c:v>0.9</c:v>
                </c:pt>
                <c:pt idx="11">
                  <c:v>0.2</c:v>
                </c:pt>
                <c:pt idx="12">
                  <c:v>0.7</c:v>
                </c:pt>
                <c:pt idx="13">
                  <c:v>0.5</c:v>
                </c:pt>
                <c:pt idx="14">
                  <c:v>1</c:v>
                </c:pt>
                <c:pt idx="15">
                  <c:v>0.5</c:v>
                </c:pt>
                <c:pt idx="16">
                  <c:v>0.1</c:v>
                </c:pt>
                <c:pt idx="17">
                  <c:v>0.9</c:v>
                </c:pt>
                <c:pt idx="18">
                  <c:v>0.6</c:v>
                </c:pt>
                <c:pt idx="19">
                  <c:v>0.5</c:v>
                </c:pt>
                <c:pt idx="20">
                  <c:v>0.8</c:v>
                </c:pt>
                <c:pt idx="21">
                  <c:v>0.5</c:v>
                </c:pt>
                <c:pt idx="22">
                  <c:v>0.9</c:v>
                </c:pt>
                <c:pt idx="23">
                  <c:v>0.7</c:v>
                </c:pt>
                <c:pt idx="24">
                  <c:v>0.3</c:v>
                </c:pt>
                <c:pt idx="25">
                  <c:v>0.4</c:v>
                </c:pt>
                <c:pt idx="26">
                  <c:v>0.2</c:v>
                </c:pt>
                <c:pt idx="27">
                  <c:v>1</c:v>
                </c:pt>
                <c:pt idx="28">
                  <c:v>0.5</c:v>
                </c:pt>
                <c:pt idx="29">
                  <c:v>0.9</c:v>
                </c:pt>
                <c:pt idx="3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989-AE2B-5DCBBA44D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7495608"/>
        <c:axId val="657494624"/>
      </c:barChart>
      <c:catAx>
        <c:axId val="65749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4624"/>
        <c:crosses val="autoZero"/>
        <c:auto val="1"/>
        <c:lblAlgn val="ctr"/>
        <c:lblOffset val="100"/>
        <c:noMultiLvlLbl val="0"/>
      </c:catAx>
      <c:valAx>
        <c:axId val="6574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672571599079916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60-46EC-A3C5-E8F324C24C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60-46EC-A3C5-E8F324C24C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60-46EC-A3C5-E8F324C24C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D60-46EC-A3C5-E8F324C24C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D60-46EC-A3C5-E8F324C24C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D60-46EC-A3C5-E8F324C24C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D60-46EC-A3C5-E8F324C24C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D60-46EC-A3C5-E8F324C24C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CD60-46EC-A3C5-E8F324C24C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CD60-46EC-A3C5-E8F324C24C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CD60-46EC-A3C5-E8F324C24C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CD60-46EC-A3C5-E8F324C24C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CD60-46EC-A3C5-E8F324C24C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CD60-46EC-A3C5-E8F324C24C0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CD60-46EC-A3C5-E8F324C24C0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D60-46EC-A3C5-E8F324C24C0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CD60-46EC-A3C5-E8F324C24C0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CD60-46EC-A3C5-E8F324C24C0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CD60-46EC-A3C5-E8F324C24C0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CD60-46EC-A3C5-E8F324C24C0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CD60-46EC-A3C5-E8F324C24C0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CD60-46EC-A3C5-E8F324C24C0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CD60-46EC-A3C5-E8F324C24C0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CD60-46EC-A3C5-E8F324C24C0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CD60-46EC-A3C5-E8F324C24C0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CD60-46EC-A3C5-E8F324C24C0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CD60-46EC-A3C5-E8F324C24C0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CD60-46EC-A3C5-E8F324C24C0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CD60-46EC-A3C5-E8F324C24C0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CD60-46EC-A3C5-E8F324C24C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D60-46EC-A3C5-E8F324C24C0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D60-46EC-A3C5-E8F324C24C0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D60-46EC-A3C5-E8F324C24C0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D60-46EC-A3C5-E8F324C24C0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D60-46EC-A3C5-E8F324C24C0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D60-46EC-A3C5-E8F324C24C0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D60-46EC-A3C5-E8F324C24C0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D60-46EC-A3C5-E8F324C24C0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CD60-46EC-A3C5-E8F324C24C0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CD60-46EC-A3C5-E8F324C24C0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CD60-46EC-A3C5-E8F324C24C0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D60-46EC-A3C5-E8F324C24C0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CD60-46EC-A3C5-E8F324C24C0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CD60-46EC-A3C5-E8F324C24C0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D60-46EC-A3C5-E8F324C24C0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D60-46EC-A3C5-E8F324C24C0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D60-46EC-A3C5-E8F324C24C0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CD60-46EC-A3C5-E8F324C24C0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D60-46EC-A3C5-E8F324C24C0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D60-46EC-A3C5-E8F324C24C0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CD60-46EC-A3C5-E8F324C24C0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CD60-46EC-A3C5-E8F324C24C0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CD60-46EC-A3C5-E8F324C24C0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CD60-46EC-A3C5-E8F324C24C0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CD60-46EC-A3C5-E8F324C24C0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CD60-46EC-A3C5-E8F324C24C0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CD60-46EC-A3C5-E8F324C24C0B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CD60-46EC-A3C5-E8F324C24C0B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CD60-46EC-A3C5-E8F324C24C0B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CD60-46EC-A3C5-E8F324C24C0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Gradebook!$A$4:$A$32</c:f>
              <c:strCache>
                <c:ptCount val="29"/>
                <c:pt idx="0">
                  <c:v>Izabelle</c:v>
                </c:pt>
                <c:pt idx="1">
                  <c:v>Antonio</c:v>
                </c:pt>
                <c:pt idx="2">
                  <c:v>Mahek</c:v>
                </c:pt>
                <c:pt idx="3">
                  <c:v>Aizah</c:v>
                </c:pt>
                <c:pt idx="4">
                  <c:v>Sammy</c:v>
                </c:pt>
                <c:pt idx="5">
                  <c:v>Kush</c:v>
                </c:pt>
                <c:pt idx="6">
                  <c:v>Oskar</c:v>
                </c:pt>
                <c:pt idx="7">
                  <c:v>Lilliana</c:v>
                </c:pt>
                <c:pt idx="8">
                  <c:v>Summer</c:v>
                </c:pt>
                <c:pt idx="9">
                  <c:v>Rhyley</c:v>
                </c:pt>
                <c:pt idx="10">
                  <c:v>Chad</c:v>
                </c:pt>
                <c:pt idx="11">
                  <c:v>Maximillian</c:v>
                </c:pt>
                <c:pt idx="12">
                  <c:v>Kristopher</c:v>
                </c:pt>
                <c:pt idx="13">
                  <c:v>Shaunie</c:v>
                </c:pt>
                <c:pt idx="14">
                  <c:v>Percy</c:v>
                </c:pt>
                <c:pt idx="15">
                  <c:v>Hibah</c:v>
                </c:pt>
                <c:pt idx="16">
                  <c:v>Pierre</c:v>
                </c:pt>
                <c:pt idx="17">
                  <c:v>Yusha</c:v>
                </c:pt>
                <c:pt idx="18">
                  <c:v>Remy</c:v>
                </c:pt>
                <c:pt idx="19">
                  <c:v>Kimberley</c:v>
                </c:pt>
                <c:pt idx="20">
                  <c:v>Menna</c:v>
                </c:pt>
                <c:pt idx="21">
                  <c:v>Jermaine</c:v>
                </c:pt>
                <c:pt idx="22">
                  <c:v>Jevan</c:v>
                </c:pt>
                <c:pt idx="23">
                  <c:v>Seamus</c:v>
                </c:pt>
                <c:pt idx="24">
                  <c:v>Jennie</c:v>
                </c:pt>
                <c:pt idx="25">
                  <c:v>Aalia</c:v>
                </c:pt>
                <c:pt idx="26">
                  <c:v>Jude</c:v>
                </c:pt>
                <c:pt idx="27">
                  <c:v>Nichola</c:v>
                </c:pt>
                <c:pt idx="28">
                  <c:v>Zahid</c:v>
                </c:pt>
              </c:strCache>
            </c:strRef>
          </c:cat>
          <c:val>
            <c:numRef>
              <c:f>Gradebook!$C$4:$C$33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D60-46EC-A3C5-E8F324C24C0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[Book1_PracticeProject.xlsx]Pivot Table Sales!PivotTable1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'Pivot Table Sales'!$A$4:$A$8</c:f>
              <c:strCache>
                <c:ptCount val="4"/>
                <c:pt idx="0">
                  <c:v>Chalie Barns</c:v>
                </c:pt>
                <c:pt idx="1">
                  <c:v>Doug Smith</c:v>
                </c:pt>
                <c:pt idx="2">
                  <c:v>Hellen Johnson</c:v>
                </c:pt>
                <c:pt idx="3">
                  <c:v>Juan Hernandez</c:v>
                </c:pt>
              </c:strCache>
            </c:strRef>
          </c:cat>
          <c:val>
            <c:numRef>
              <c:f>'Pivot Table Sales'!$B$4:$B$8</c:f>
              <c:numCache>
                <c:formatCode>_("$"* #,##0.00_);_("$"* \(#,##0.00\);_("$"* "-"??_);_(@_)</c:formatCode>
                <c:ptCount val="4"/>
                <c:pt idx="0">
                  <c:v>372.31000000000012</c:v>
                </c:pt>
                <c:pt idx="1">
                  <c:v>353.79000000000019</c:v>
                </c:pt>
                <c:pt idx="2">
                  <c:v>178.00999999999993</c:v>
                </c:pt>
                <c:pt idx="3">
                  <c:v>149.95999999999998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CBB-8449-B5C00737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</a:t>
            </a:r>
            <a:r>
              <a:rPr lang="en-US" baseline="0"/>
              <a:t> Vs Miles Driven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 Database'!$I$1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 Database'!$H$2:$H$53</c:f>
              <c:numCache>
                <c:formatCode>General</c:formatCode>
                <c:ptCount val="52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16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18</c:v>
                </c:pt>
                <c:pt idx="28">
                  <c:v>10</c:v>
                </c:pt>
                <c:pt idx="29">
                  <c:v>14</c:v>
                </c:pt>
                <c:pt idx="30">
                  <c:v>9</c:v>
                </c:pt>
                <c:pt idx="31">
                  <c:v>9</c:v>
                </c:pt>
                <c:pt idx="32">
                  <c:v>14</c:v>
                </c:pt>
                <c:pt idx="33">
                  <c:v>20</c:v>
                </c:pt>
                <c:pt idx="34">
                  <c:v>16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24</c:v>
                </c:pt>
                <c:pt idx="41">
                  <c:v>22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22</c:v>
                </c:pt>
                <c:pt idx="46">
                  <c:v>13</c:v>
                </c:pt>
                <c:pt idx="47">
                  <c:v>19</c:v>
                </c:pt>
                <c:pt idx="48">
                  <c:v>24</c:v>
                </c:pt>
                <c:pt idx="49">
                  <c:v>22</c:v>
                </c:pt>
                <c:pt idx="50">
                  <c:v>18</c:v>
                </c:pt>
                <c:pt idx="51">
                  <c:v>26</c:v>
                </c:pt>
              </c:numCache>
            </c:numRef>
          </c:xVal>
          <c:yVal>
            <c:numRef>
              <c:f>'Car Inventory Database'!$I$2:$I$53</c:f>
              <c:numCache>
                <c:formatCode>General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28464.799999999999</c:v>
                </c:pt>
                <c:pt idx="8">
                  <c:v>17556.3</c:v>
                </c:pt>
                <c:pt idx="9">
                  <c:v>22128.2</c:v>
                </c:pt>
                <c:pt idx="10">
                  <c:v>22282</c:v>
                </c:pt>
                <c:pt idx="11">
                  <c:v>20223.900000000001</c:v>
                </c:pt>
                <c:pt idx="12">
                  <c:v>24513.200000000001</c:v>
                </c:pt>
                <c:pt idx="13">
                  <c:v>22188.5</c:v>
                </c:pt>
                <c:pt idx="14">
                  <c:v>27394.2</c:v>
                </c:pt>
                <c:pt idx="15">
                  <c:v>22521.599999999999</c:v>
                </c:pt>
                <c:pt idx="16">
                  <c:v>40326.800000000003</c:v>
                </c:pt>
                <c:pt idx="17">
                  <c:v>31144.400000000001</c:v>
                </c:pt>
                <c:pt idx="18">
                  <c:v>36438.5</c:v>
                </c:pt>
                <c:pt idx="19">
                  <c:v>29102.3</c:v>
                </c:pt>
                <c:pt idx="20">
                  <c:v>37558.800000000003</c:v>
                </c:pt>
                <c:pt idx="21">
                  <c:v>35137</c:v>
                </c:pt>
                <c:pt idx="22">
                  <c:v>30555.3</c:v>
                </c:pt>
                <c:pt idx="23">
                  <c:v>33477.199999999997</c:v>
                </c:pt>
                <c:pt idx="24">
                  <c:v>42074.2</c:v>
                </c:pt>
                <c:pt idx="25">
                  <c:v>44974.8</c:v>
                </c:pt>
                <c:pt idx="26">
                  <c:v>46311.4</c:v>
                </c:pt>
                <c:pt idx="27">
                  <c:v>52699.4</c:v>
                </c:pt>
                <c:pt idx="28">
                  <c:v>29601.9</c:v>
                </c:pt>
                <c:pt idx="29">
                  <c:v>42504.6</c:v>
                </c:pt>
                <c:pt idx="30">
                  <c:v>27534.799999999999</c:v>
                </c:pt>
                <c:pt idx="31">
                  <c:v>27637.1</c:v>
                </c:pt>
                <c:pt idx="32">
                  <c:v>44946.5</c:v>
                </c:pt>
                <c:pt idx="33">
                  <c:v>64467.4</c:v>
                </c:pt>
                <c:pt idx="34">
                  <c:v>52229.5</c:v>
                </c:pt>
                <c:pt idx="35">
                  <c:v>68658.899999999994</c:v>
                </c:pt>
                <c:pt idx="36">
                  <c:v>69891.899999999994</c:v>
                </c:pt>
                <c:pt idx="37">
                  <c:v>50854.1</c:v>
                </c:pt>
                <c:pt idx="38">
                  <c:v>67829.100000000006</c:v>
                </c:pt>
                <c:pt idx="39">
                  <c:v>79420.600000000006</c:v>
                </c:pt>
                <c:pt idx="40">
                  <c:v>83162.7</c:v>
                </c:pt>
                <c:pt idx="41">
                  <c:v>77243.100000000006</c:v>
                </c:pt>
                <c:pt idx="42">
                  <c:v>60389.5</c:v>
                </c:pt>
                <c:pt idx="43">
                  <c:v>82374</c:v>
                </c:pt>
                <c:pt idx="44">
                  <c:v>64542</c:v>
                </c:pt>
                <c:pt idx="45">
                  <c:v>80685.8</c:v>
                </c:pt>
                <c:pt idx="46">
                  <c:v>48114.2</c:v>
                </c:pt>
                <c:pt idx="47">
                  <c:v>73444.399999999994</c:v>
                </c:pt>
                <c:pt idx="48">
                  <c:v>93382.6</c:v>
                </c:pt>
                <c:pt idx="49">
                  <c:v>85928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D-4708-B440-1000F06D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12064"/>
        <c:axId val="691330712"/>
      </c:scatterChart>
      <c:valAx>
        <c:axId val="7703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0712"/>
        <c:crosses val="autoZero"/>
        <c:crossBetween val="midCat"/>
      </c:valAx>
      <c:valAx>
        <c:axId val="6913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[Book1_PracticeProject.xlsx]Pivot Tables Car Inventory DB!PivotTable2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Car Inventory DB'!$B$3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 Car Inventory DB'!$A$4:$A$21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Tables Car Inventory DB'!$B$4:$B$21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860-AB8B-E1CC152B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361000"/>
        <c:axId val="704358376"/>
        <c:axId val="0"/>
      </c:bar3DChart>
      <c:catAx>
        <c:axId val="70436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58376"/>
        <c:crosses val="autoZero"/>
        <c:auto val="1"/>
        <c:lblAlgn val="ctr"/>
        <c:lblOffset val="100"/>
        <c:noMultiLvlLbl val="0"/>
      </c:catAx>
      <c:valAx>
        <c:axId val="704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0</xdr:row>
      <xdr:rowOff>7620</xdr:rowOff>
    </xdr:from>
    <xdr:to>
      <xdr:col>24</xdr:col>
      <xdr:colOff>22860</xdr:colOff>
      <xdr:row>11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BBE8E-EC11-45AA-8BD2-E150CD94C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12</xdr:row>
      <xdr:rowOff>76200</xdr:rowOff>
    </xdr:from>
    <xdr:to>
      <xdr:col>26</xdr:col>
      <xdr:colOff>274320</xdr:colOff>
      <xdr:row>42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85F21-D0B0-4FFF-9BC6-C11CFE5C0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106680</xdr:rowOff>
    </xdr:from>
    <xdr:to>
      <xdr:col>6</xdr:col>
      <xdr:colOff>365760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EA325-EC16-48B8-8D39-F660D3D65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26505</xdr:colOff>
      <xdr:row>0</xdr:row>
      <xdr:rowOff>543339</xdr:rowOff>
    </xdr:from>
    <xdr:to>
      <xdr:col>21</xdr:col>
      <xdr:colOff>510209</xdr:colOff>
      <xdr:row>19</xdr:row>
      <xdr:rowOff>66262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6F323-61C2-46A6-A819-2CA740ED3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22860</xdr:rowOff>
    </xdr:from>
    <xdr:to>
      <xdr:col>8</xdr:col>
      <xdr:colOff>525780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2EFF9-06E2-4197-875F-B6491F92E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Qureshi" refreshedDate="44761.967453819445" createdVersion="6" refreshedVersion="6" minRefreshableVersion="3" recordCount="171" xr:uid="{69D71235-A5A2-4766-B4DD-4DF2880D6D74}">
  <cacheSource type="worksheet">
    <worksheetSource ref="A1:J172" sheet="Sales Database"/>
  </cacheSource>
  <cacheFields count="10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&lt;50 &amp; 20% for &gt;50" numFmtId="44">
      <sharedItems containsSemiMixedTypes="0" containsString="0" containsNumber="1" minValue="0.29999999999999993" maxValue="31.6"/>
    </cacheField>
    <cacheField name="Sales Person" numFmtId="0">
      <sharedItems count="4">
        <s v="Doug Smith"/>
        <s v="Chalie Barns"/>
        <s v="Juan Hernandez"/>
        <s v="Hellen 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am Qureshi" refreshedDate="44762.076921527776" createdVersion="6" refreshedVersion="6" minRefreshableVersion="3" recordCount="52" xr:uid="{FF6EB020-49B4-4F58-B7F9-2A3FD1871AED}">
  <cacheSource type="worksheet">
    <worksheetSource ref="A1:O53" sheet="Car Inventory Database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ing Year" numFmtId="0">
      <sharedItems containsMixedTypes="1" containsNumber="1" containsInteger="1" minValue="5" maxValue="9"/>
    </cacheField>
    <cacheField name="Model Numbe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3"/>
    <n v="2499"/>
    <s v="8 ft Hose"/>
    <n v="6.2"/>
    <n v="9.1999999999999993"/>
    <n v="2.9999999999999991"/>
    <n v="0.29999999999999993"/>
    <x v="0"/>
    <s v="AZ"/>
  </r>
  <r>
    <s v="Jan"/>
    <n v="1004"/>
    <n v="8722"/>
    <s v="Water Pump"/>
    <n v="344"/>
    <n v="502"/>
    <n v="158"/>
    <n v="31.6"/>
    <x v="1"/>
    <s v="AZ"/>
  </r>
  <r>
    <s v="Jan"/>
    <n v="1005"/>
    <n v="1109"/>
    <s v="Chlorine Test Kit"/>
    <n v="3"/>
    <n v="8"/>
    <n v="5"/>
    <n v="0.5"/>
    <x v="0"/>
    <s v="AZ"/>
  </r>
  <r>
    <s v="Jan"/>
    <n v="1006"/>
    <n v="9822"/>
    <s v="Pool Cover"/>
    <n v="58.3"/>
    <n v="98.4"/>
    <n v="40.100000000000009"/>
    <n v="4.0100000000000007"/>
    <x v="0"/>
    <s v="AZ"/>
  </r>
  <r>
    <s v="Jan"/>
    <n v="1009"/>
    <n v="1109"/>
    <s v="Chlorine Test Kit"/>
    <n v="3"/>
    <n v="8"/>
    <n v="5"/>
    <n v="0.5"/>
    <x v="0"/>
    <s v="AZ"/>
  </r>
  <r>
    <s v="Jan"/>
    <n v="1011"/>
    <n v="2877"/>
    <s v="Net"/>
    <n v="11.4"/>
    <n v="16.3"/>
    <n v="4.9000000000000004"/>
    <n v="0.49000000000000005"/>
    <x v="2"/>
    <s v="AZ"/>
  </r>
  <r>
    <s v="Jan"/>
    <n v="1015"/>
    <n v="2877"/>
    <s v="Net"/>
    <n v="11.4"/>
    <n v="16.3"/>
    <n v="4.9000000000000004"/>
    <n v="0.49000000000000005"/>
    <x v="3"/>
    <s v="AZ"/>
  </r>
  <r>
    <s v="Feb"/>
    <n v="1028"/>
    <n v="8722"/>
    <s v="Water Pump"/>
    <n v="344"/>
    <n v="502"/>
    <n v="158"/>
    <n v="31.6"/>
    <x v="1"/>
    <s v="AZ"/>
  </r>
  <r>
    <s v="Feb"/>
    <n v="1029"/>
    <n v="2499"/>
    <s v="8 ft Hose"/>
    <n v="6.2"/>
    <n v="9.1999999999999993"/>
    <n v="2.9999999999999991"/>
    <n v="0.29999999999999993"/>
    <x v="2"/>
    <s v="AZ"/>
  </r>
  <r>
    <s v="Feb"/>
    <n v="1032"/>
    <n v="2877"/>
    <s v="Net"/>
    <n v="11.4"/>
    <n v="16.3"/>
    <n v="4.9000000000000004"/>
    <n v="0.49000000000000005"/>
    <x v="1"/>
    <s v="AZ"/>
  </r>
  <r>
    <s v="Mar"/>
    <n v="1040"/>
    <n v="1109"/>
    <s v="Chlorine Test Kit"/>
    <n v="3"/>
    <n v="8"/>
    <n v="5"/>
    <n v="0.5"/>
    <x v="2"/>
    <s v="AZ"/>
  </r>
  <r>
    <s v="Mar"/>
    <n v="1045"/>
    <n v="8722"/>
    <s v="Water Pump"/>
    <n v="344"/>
    <n v="502"/>
    <n v="158"/>
    <n v="31.6"/>
    <x v="3"/>
    <s v="AZ"/>
  </r>
  <r>
    <s v="Mar"/>
    <n v="1047"/>
    <n v="6622"/>
    <s v="5 Gal Chlorine"/>
    <n v="42"/>
    <n v="77"/>
    <n v="35"/>
    <n v="3.5"/>
    <x v="3"/>
    <s v="AZ"/>
  </r>
  <r>
    <s v="Mar"/>
    <n v="1048"/>
    <n v="8722"/>
    <s v="Water Pump"/>
    <n v="344"/>
    <n v="502"/>
    <n v="158"/>
    <n v="31.6"/>
    <x v="1"/>
    <s v="AZ"/>
  </r>
  <r>
    <s v="April"/>
    <n v="1050"/>
    <n v="2877"/>
    <s v="Net"/>
    <n v="11.4"/>
    <n v="16.3"/>
    <n v="4.9000000000000004"/>
    <n v="0.49000000000000005"/>
    <x v="1"/>
    <s v="AZ"/>
  </r>
  <r>
    <s v="April"/>
    <n v="1052"/>
    <n v="6622"/>
    <s v="5 Gal Chlorine"/>
    <n v="42"/>
    <n v="77"/>
    <n v="35"/>
    <n v="3.5"/>
    <x v="0"/>
    <s v="AZ"/>
  </r>
  <r>
    <s v="April"/>
    <n v="1058"/>
    <n v="6119"/>
    <s v="Algea Killer 8 oz"/>
    <n v="9"/>
    <n v="14"/>
    <n v="5"/>
    <n v="0.5"/>
    <x v="3"/>
    <s v="AZ"/>
  </r>
  <r>
    <s v="April"/>
    <n v="1059"/>
    <n v="2242"/>
    <s v="AutoVac"/>
    <n v="60"/>
    <n v="124"/>
    <n v="64"/>
    <n v="12.8"/>
    <x v="0"/>
    <s v="AZ"/>
  </r>
  <r>
    <s v="May"/>
    <n v="1062"/>
    <n v="2499"/>
    <s v="8 ft Hose"/>
    <n v="6.2"/>
    <n v="9.1999999999999993"/>
    <n v="2.9999999999999991"/>
    <n v="0.29999999999999993"/>
    <x v="1"/>
    <s v="AZ"/>
  </r>
  <r>
    <s v="May"/>
    <n v="1064"/>
    <n v="2499"/>
    <s v="8 ft Hose"/>
    <n v="6.2"/>
    <n v="9.1999999999999993"/>
    <n v="2.9999999999999991"/>
    <n v="0.29999999999999993"/>
    <x v="3"/>
    <s v="AZ"/>
  </r>
  <r>
    <s v="May"/>
    <n v="1069"/>
    <n v="1109"/>
    <s v="Chlorine Test Kit"/>
    <n v="3"/>
    <n v="8"/>
    <n v="5"/>
    <n v="0.5"/>
    <x v="0"/>
    <s v="AZ"/>
  </r>
  <r>
    <s v="May"/>
    <n v="1070"/>
    <n v="2499"/>
    <s v="8 ft Hose"/>
    <n v="6.2"/>
    <n v="9.1999999999999993"/>
    <n v="2.9999999999999991"/>
    <n v="0.29999999999999993"/>
    <x v="3"/>
    <s v="AZ"/>
  </r>
  <r>
    <s v="May"/>
    <n v="1071"/>
    <n v="1109"/>
    <s v="Chlorine Test Kit"/>
    <n v="3"/>
    <n v="8"/>
    <n v="5"/>
    <n v="0.5"/>
    <x v="1"/>
    <s v="AZ"/>
  </r>
  <r>
    <s v="May"/>
    <n v="1074"/>
    <n v="2877"/>
    <s v="Net"/>
    <n v="11.4"/>
    <n v="16.3"/>
    <n v="4.9000000000000004"/>
    <n v="0.49000000000000005"/>
    <x v="0"/>
    <s v="AZ"/>
  </r>
  <r>
    <s v="May"/>
    <n v="1076"/>
    <n v="1109"/>
    <s v="Chlorine Test Kit"/>
    <n v="3"/>
    <n v="8"/>
    <n v="5"/>
    <n v="0.5"/>
    <x v="2"/>
    <s v="AZ"/>
  </r>
  <r>
    <s v="May"/>
    <n v="1077"/>
    <n v="9822"/>
    <s v="Pool Cover"/>
    <n v="58.3"/>
    <n v="98.4"/>
    <n v="40.100000000000009"/>
    <n v="4.0100000000000007"/>
    <x v="3"/>
    <s v="AZ"/>
  </r>
  <r>
    <s v="June"/>
    <n v="1084"/>
    <n v="6119"/>
    <s v="Algea Killer 8 oz"/>
    <n v="9"/>
    <n v="14"/>
    <n v="5"/>
    <n v="0.5"/>
    <x v="1"/>
    <s v="AZ"/>
  </r>
  <r>
    <s v="June"/>
    <n v="1086"/>
    <n v="1109"/>
    <s v="Chlorine Test Kit"/>
    <n v="3"/>
    <n v="8"/>
    <n v="5"/>
    <n v="0.5"/>
    <x v="3"/>
    <s v="AZ"/>
  </r>
  <r>
    <s v="June"/>
    <n v="1093"/>
    <n v="6119"/>
    <s v="Algea Killer 8 oz"/>
    <n v="9"/>
    <n v="14"/>
    <n v="5"/>
    <n v="0.5"/>
    <x v="2"/>
    <s v="AZ"/>
  </r>
  <r>
    <s v="June"/>
    <n v="1095"/>
    <n v="2499"/>
    <s v="8 ft Hose"/>
    <n v="6.2"/>
    <n v="9.1999999999999993"/>
    <n v="2.9999999999999991"/>
    <n v="0.29999999999999993"/>
    <x v="3"/>
    <s v="AZ"/>
  </r>
  <r>
    <s v="June"/>
    <n v="1096"/>
    <n v="6119"/>
    <s v="Algea Killer 8 oz"/>
    <n v="9"/>
    <n v="14"/>
    <n v="5"/>
    <n v="0.5"/>
    <x v="0"/>
    <s v="AZ"/>
  </r>
  <r>
    <s v="July"/>
    <n v="1103"/>
    <n v="2877"/>
    <s v="Net"/>
    <n v="11.4"/>
    <n v="16.3"/>
    <n v="4.9000000000000004"/>
    <n v="0.49000000000000005"/>
    <x v="2"/>
    <s v="AZ"/>
  </r>
  <r>
    <s v="July"/>
    <n v="1105"/>
    <n v="2499"/>
    <s v="8 ft Hose"/>
    <n v="6.2"/>
    <n v="9.1999999999999993"/>
    <n v="2.9999999999999991"/>
    <n v="0.29999999999999993"/>
    <x v="2"/>
    <s v="AZ"/>
  </r>
  <r>
    <s v="July"/>
    <n v="1112"/>
    <n v="6622"/>
    <s v="5 Gal Chlorine"/>
    <n v="42"/>
    <n v="77"/>
    <n v="35"/>
    <n v="3.5"/>
    <x v="0"/>
    <s v="AZ"/>
  </r>
  <r>
    <s v="July"/>
    <n v="1114"/>
    <n v="2242"/>
    <s v="AutoVac"/>
    <n v="60"/>
    <n v="124"/>
    <n v="64"/>
    <n v="12.8"/>
    <x v="2"/>
    <s v="AZ"/>
  </r>
  <r>
    <s v="July"/>
    <n v="1115"/>
    <n v="8722"/>
    <s v="Water Pump"/>
    <n v="344"/>
    <n v="502"/>
    <n v="158"/>
    <n v="31.6"/>
    <x v="1"/>
    <s v="AZ"/>
  </r>
  <r>
    <s v="July"/>
    <n v="1122"/>
    <n v="8722"/>
    <s v="Water Pump"/>
    <n v="344"/>
    <n v="502"/>
    <n v="158"/>
    <n v="31.6"/>
    <x v="0"/>
    <s v="AZ"/>
  </r>
  <r>
    <s v="July"/>
    <n v="1124"/>
    <n v="4421"/>
    <s v="Skimmer"/>
    <n v="45"/>
    <n v="87"/>
    <n v="42"/>
    <n v="4.2"/>
    <x v="0"/>
    <s v="AZ"/>
  </r>
  <r>
    <s v="Aug"/>
    <n v="1131"/>
    <n v="9212"/>
    <s v="1 Gal Muratic Acid"/>
    <n v="4"/>
    <n v="7"/>
    <n v="3"/>
    <n v="0.30000000000000004"/>
    <x v="3"/>
    <s v="AZ"/>
  </r>
  <r>
    <s v="Aug"/>
    <n v="1133"/>
    <n v="9822"/>
    <s v="Pool Cover"/>
    <n v="58.3"/>
    <n v="98.4"/>
    <n v="40.100000000000009"/>
    <n v="4.0100000000000007"/>
    <x v="1"/>
    <s v="AZ"/>
  </r>
  <r>
    <s v="Aug"/>
    <n v="1134"/>
    <n v="9822"/>
    <s v="Pool Cover"/>
    <n v="58.3"/>
    <n v="98.4"/>
    <n v="40.100000000000009"/>
    <n v="4.0100000000000007"/>
    <x v="0"/>
    <s v="AZ"/>
  </r>
  <r>
    <s v="Aug"/>
    <n v="1141"/>
    <n v="9212"/>
    <s v="1 Gal Muratic Acid"/>
    <n v="4"/>
    <n v="7"/>
    <n v="3"/>
    <n v="0.30000000000000004"/>
    <x v="2"/>
    <s v="AZ"/>
  </r>
  <r>
    <s v="Sept"/>
    <n v="1143"/>
    <n v="9822"/>
    <s v="Pool Cover"/>
    <n v="58.3"/>
    <n v="98.4"/>
    <n v="40.100000000000009"/>
    <n v="4.0100000000000007"/>
    <x v="3"/>
    <s v="AZ"/>
  </r>
  <r>
    <s v="Sept"/>
    <n v="1148"/>
    <n v="9212"/>
    <s v="1 Gal Muratic Acid"/>
    <n v="4"/>
    <n v="7"/>
    <n v="3"/>
    <n v="0.30000000000000004"/>
    <x v="0"/>
    <s v="AZ"/>
  </r>
  <r>
    <s v="Sept"/>
    <n v="1149"/>
    <n v="8722"/>
    <s v="Water Pump"/>
    <n v="344"/>
    <n v="502"/>
    <n v="158"/>
    <n v="31.6"/>
    <x v="1"/>
    <s v="AZ"/>
  </r>
  <r>
    <s v="Oct"/>
    <n v="1153"/>
    <n v="8722"/>
    <s v="Water Pump"/>
    <n v="344"/>
    <n v="502"/>
    <n v="158"/>
    <n v="31.6"/>
    <x v="0"/>
    <s v="AZ"/>
  </r>
  <r>
    <s v="Oct"/>
    <n v="1155"/>
    <n v="4421"/>
    <s v="Skimmer"/>
    <n v="45"/>
    <n v="87"/>
    <n v="42"/>
    <n v="4.2"/>
    <x v="0"/>
    <s v="AZ"/>
  </r>
  <r>
    <s v="Nov"/>
    <n v="1162"/>
    <n v="9212"/>
    <s v="1 Gal Muratic Acid"/>
    <n v="4"/>
    <n v="7"/>
    <n v="3"/>
    <n v="0.30000000000000004"/>
    <x v="1"/>
    <s v="AZ"/>
  </r>
  <r>
    <s v="Nov"/>
    <n v="1164"/>
    <n v="9822"/>
    <s v="Pool Cover"/>
    <n v="58.3"/>
    <n v="98.4"/>
    <n v="40.100000000000009"/>
    <n v="4.0100000000000007"/>
    <x v="0"/>
    <s v="AZ"/>
  </r>
  <r>
    <s v="Nov"/>
    <n v="1165"/>
    <n v="9822"/>
    <s v="Pool Cover"/>
    <n v="58.3"/>
    <n v="98.4"/>
    <n v="40.100000000000009"/>
    <n v="4.0100000000000007"/>
    <x v="0"/>
    <s v="AZ"/>
  </r>
  <r>
    <s v="Jan"/>
    <n v="1002"/>
    <n v="2877"/>
    <s v="Net"/>
    <n v="11.4"/>
    <n v="16.3"/>
    <n v="4.9000000000000004"/>
    <n v="0.49000000000000005"/>
    <x v="2"/>
    <s v="CA"/>
  </r>
  <r>
    <s v="Jan"/>
    <n v="1014"/>
    <n v="8722"/>
    <s v="Water Pump"/>
    <n v="344"/>
    <n v="502"/>
    <n v="158"/>
    <n v="31.6"/>
    <x v="1"/>
    <s v="CA"/>
  </r>
  <r>
    <s v="Jan"/>
    <n v="1016"/>
    <n v="2499"/>
    <s v="8 ft Hose"/>
    <n v="6.2"/>
    <n v="9.1999999999999993"/>
    <n v="2.9999999999999991"/>
    <n v="0.29999999999999993"/>
    <x v="0"/>
    <s v="CA"/>
  </r>
  <r>
    <s v="Feb"/>
    <n v="1018"/>
    <n v="1109"/>
    <s v="Chlorine Test Kit"/>
    <n v="3"/>
    <n v="8"/>
    <n v="5"/>
    <n v="0.5"/>
    <x v="0"/>
    <s v="CA"/>
  </r>
  <r>
    <s v="Feb"/>
    <n v="1031"/>
    <n v="1109"/>
    <s v="Chlorine Test Kit"/>
    <n v="3"/>
    <n v="8"/>
    <n v="5"/>
    <n v="0.5"/>
    <x v="2"/>
    <s v="CA"/>
  </r>
  <r>
    <s v="Feb"/>
    <n v="1033"/>
    <n v="9822"/>
    <s v="Pool Cover"/>
    <n v="58.3"/>
    <n v="98.4"/>
    <n v="40.100000000000009"/>
    <n v="4.0100000000000007"/>
    <x v="2"/>
    <s v="CA"/>
  </r>
  <r>
    <s v="Mar"/>
    <n v="1035"/>
    <n v="2499"/>
    <s v="8 ft Hose"/>
    <n v="6.2"/>
    <n v="9.1999999999999993"/>
    <n v="2.9999999999999991"/>
    <n v="0.29999999999999993"/>
    <x v="3"/>
    <s v="CA"/>
  </r>
  <r>
    <s v="Mar"/>
    <n v="1039"/>
    <n v="2877"/>
    <s v="Net"/>
    <n v="11.4"/>
    <n v="16.3"/>
    <n v="4.9000000000000004"/>
    <n v="0.49000000000000005"/>
    <x v="2"/>
    <s v="CA"/>
  </r>
  <r>
    <s v="Mar"/>
    <n v="1043"/>
    <n v="2242"/>
    <s v="AutoVac"/>
    <n v="60"/>
    <n v="124"/>
    <n v="64"/>
    <n v="12.8"/>
    <x v="0"/>
    <s v="CA"/>
  </r>
  <r>
    <s v="Mar"/>
    <n v="1044"/>
    <n v="2877"/>
    <s v="Net"/>
    <n v="11.4"/>
    <n v="16.3"/>
    <n v="4.9000000000000004"/>
    <n v="0.49000000000000005"/>
    <x v="0"/>
    <s v="CA"/>
  </r>
  <r>
    <s v="April"/>
    <n v="1053"/>
    <n v="2242"/>
    <s v="AutoVac"/>
    <n v="60"/>
    <n v="124"/>
    <n v="64"/>
    <n v="12.8"/>
    <x v="1"/>
    <s v="CA"/>
  </r>
  <r>
    <s v="April"/>
    <n v="1056"/>
    <n v="1109"/>
    <s v="Chlorine Test Kit"/>
    <n v="3"/>
    <n v="8"/>
    <n v="5"/>
    <n v="0.5"/>
    <x v="0"/>
    <s v="CA"/>
  </r>
  <r>
    <s v="April"/>
    <n v="1057"/>
    <n v="2499"/>
    <s v="8 ft Hose"/>
    <n v="6.2"/>
    <n v="9.1999999999999993"/>
    <n v="2.9999999999999991"/>
    <n v="0.29999999999999993"/>
    <x v="2"/>
    <s v="CA"/>
  </r>
  <r>
    <s v="May"/>
    <n v="1063"/>
    <n v="1109"/>
    <s v="Chlorine Test Kit"/>
    <n v="3"/>
    <n v="8"/>
    <n v="5"/>
    <n v="0.5"/>
    <x v="0"/>
    <s v="CA"/>
  </r>
  <r>
    <s v="May"/>
    <n v="1068"/>
    <n v="6119"/>
    <s v="Algea Killer 8 oz"/>
    <n v="9"/>
    <n v="14"/>
    <n v="5"/>
    <n v="0.5"/>
    <x v="2"/>
    <s v="CA"/>
  </r>
  <r>
    <s v="May"/>
    <n v="1073"/>
    <n v="6622"/>
    <s v="5 Gal Chlorine"/>
    <n v="42"/>
    <n v="77"/>
    <n v="35"/>
    <n v="3.5"/>
    <x v="0"/>
    <s v="CA"/>
  </r>
  <r>
    <s v="May"/>
    <n v="1075"/>
    <n v="1109"/>
    <s v="Chlorine Test Kit"/>
    <n v="3"/>
    <n v="8"/>
    <n v="5"/>
    <n v="0.5"/>
    <x v="3"/>
    <s v="CA"/>
  </r>
  <r>
    <s v="June"/>
    <n v="1080"/>
    <n v="4421"/>
    <s v="Skimmer"/>
    <n v="45"/>
    <n v="87"/>
    <n v="42"/>
    <n v="4.2"/>
    <x v="0"/>
    <s v="CA"/>
  </r>
  <r>
    <s v="June"/>
    <n v="1082"/>
    <n v="1109"/>
    <s v="Chlorine Test Kit"/>
    <n v="3"/>
    <n v="8"/>
    <n v="5"/>
    <n v="0.5"/>
    <x v="1"/>
    <s v="CA"/>
  </r>
  <r>
    <s v="June"/>
    <n v="1087"/>
    <n v="2499"/>
    <s v="8 ft Hose"/>
    <n v="6.2"/>
    <n v="9.1999999999999993"/>
    <n v="2.9999999999999991"/>
    <n v="0.29999999999999993"/>
    <x v="1"/>
    <s v="CA"/>
  </r>
  <r>
    <s v="June"/>
    <n v="1090"/>
    <n v="2877"/>
    <s v="Net"/>
    <n v="11.4"/>
    <n v="16.3"/>
    <n v="4.9000000000000004"/>
    <n v="0.49000000000000005"/>
    <x v="1"/>
    <s v="CA"/>
  </r>
  <r>
    <s v="June"/>
    <n v="1092"/>
    <n v="2877"/>
    <s v="Net"/>
    <n v="11.4"/>
    <n v="16.3"/>
    <n v="4.9000000000000004"/>
    <n v="0.49000000000000005"/>
    <x v="0"/>
    <s v="CA"/>
  </r>
  <r>
    <s v="June"/>
    <n v="1094"/>
    <n v="6119"/>
    <s v="Algea Killer 8 oz"/>
    <n v="9"/>
    <n v="14"/>
    <n v="5"/>
    <n v="0.5"/>
    <x v="0"/>
    <s v="CA"/>
  </r>
  <r>
    <s v="July"/>
    <n v="1099"/>
    <n v="2877"/>
    <s v="Net"/>
    <n v="11.4"/>
    <n v="16.3"/>
    <n v="4.9000000000000004"/>
    <n v="0.49000000000000005"/>
    <x v="0"/>
    <s v="CA"/>
  </r>
  <r>
    <s v="July"/>
    <n v="1101"/>
    <n v="2499"/>
    <s v="8 ft Hose"/>
    <n v="6.2"/>
    <n v="9.1999999999999993"/>
    <n v="2.9999999999999991"/>
    <n v="0.29999999999999993"/>
    <x v="0"/>
    <s v="CA"/>
  </r>
  <r>
    <s v="July"/>
    <n v="1106"/>
    <n v="9822"/>
    <s v="Pool Cover"/>
    <n v="58.3"/>
    <n v="98.4"/>
    <n v="40.100000000000009"/>
    <n v="4.0100000000000007"/>
    <x v="2"/>
    <s v="CA"/>
  </r>
  <r>
    <s v="July"/>
    <n v="1109"/>
    <n v="8722"/>
    <s v="Water Pump"/>
    <n v="344"/>
    <n v="502"/>
    <n v="158"/>
    <n v="31.6"/>
    <x v="2"/>
    <s v="CA"/>
  </r>
  <r>
    <s v="July"/>
    <n v="1111"/>
    <n v="6622"/>
    <s v="5 Gal Chlorine"/>
    <n v="42"/>
    <n v="77"/>
    <n v="35"/>
    <n v="3.5"/>
    <x v="3"/>
    <s v="CA"/>
  </r>
  <r>
    <s v="July"/>
    <n v="1113"/>
    <n v="9822"/>
    <s v="Pool Cover"/>
    <n v="58.3"/>
    <n v="98.4"/>
    <n v="40.100000000000009"/>
    <n v="4.0100000000000007"/>
    <x v="1"/>
    <s v="CA"/>
  </r>
  <r>
    <s v="July"/>
    <n v="1118"/>
    <n v="9822"/>
    <s v="Pool Cover"/>
    <n v="58.3"/>
    <n v="98.4"/>
    <n v="40.100000000000009"/>
    <n v="4.0100000000000007"/>
    <x v="2"/>
    <s v="CA"/>
  </r>
  <r>
    <s v="July"/>
    <n v="1120"/>
    <n v="2242"/>
    <s v="AutoVac"/>
    <n v="60"/>
    <n v="124"/>
    <n v="64"/>
    <n v="12.8"/>
    <x v="0"/>
    <s v="CA"/>
  </r>
  <r>
    <s v="Aug"/>
    <n v="1125"/>
    <n v="2242"/>
    <s v="AutoVac"/>
    <n v="60"/>
    <n v="124"/>
    <n v="64"/>
    <n v="12.8"/>
    <x v="0"/>
    <s v="CA"/>
  </r>
  <r>
    <s v="Aug"/>
    <n v="1128"/>
    <n v="6622"/>
    <s v="5 Gal Chlorine"/>
    <n v="42"/>
    <n v="77"/>
    <n v="35"/>
    <n v="3.5"/>
    <x v="2"/>
    <s v="CA"/>
  </r>
  <r>
    <s v="Aug"/>
    <n v="1130"/>
    <n v="4421"/>
    <s v="Skimmer"/>
    <n v="45"/>
    <n v="87"/>
    <n v="42"/>
    <n v="4.2"/>
    <x v="3"/>
    <s v="CA"/>
  </r>
  <r>
    <s v="Aug"/>
    <n v="1132"/>
    <n v="9212"/>
    <s v="1 Gal Muratic Acid"/>
    <n v="4"/>
    <n v="7"/>
    <n v="3"/>
    <n v="0.30000000000000004"/>
    <x v="3"/>
    <s v="CA"/>
  </r>
  <r>
    <s v="Aug"/>
    <n v="1137"/>
    <n v="9822"/>
    <s v="Pool Cover"/>
    <n v="58.3"/>
    <n v="98.4"/>
    <n v="40.100000000000009"/>
    <n v="4.0100000000000007"/>
    <x v="2"/>
    <s v="CA"/>
  </r>
  <r>
    <s v="Aug"/>
    <n v="1139"/>
    <n v="4421"/>
    <s v="Skimmer"/>
    <n v="45"/>
    <n v="87"/>
    <n v="42"/>
    <n v="4.2"/>
    <x v="0"/>
    <s v="CA"/>
  </r>
  <r>
    <s v="Sept"/>
    <n v="1144"/>
    <n v="2242"/>
    <s v="AutoVac"/>
    <n v="60"/>
    <n v="124"/>
    <n v="64"/>
    <n v="12.8"/>
    <x v="3"/>
    <s v="CA"/>
  </r>
  <r>
    <s v="Sept"/>
    <n v="1147"/>
    <n v="9822"/>
    <s v="Pool Cover"/>
    <n v="58.3"/>
    <n v="98.4"/>
    <n v="40.100000000000009"/>
    <n v="4.0100000000000007"/>
    <x v="1"/>
    <s v="CA"/>
  </r>
  <r>
    <s v="Oct"/>
    <n v="1151"/>
    <n v="2242"/>
    <s v="AutoVac"/>
    <n v="60"/>
    <n v="124"/>
    <n v="64"/>
    <n v="12.8"/>
    <x v="2"/>
    <s v="CA"/>
  </r>
  <r>
    <s v="Oct"/>
    <n v="1156"/>
    <n v="2242"/>
    <s v="AutoVac"/>
    <n v="60"/>
    <n v="124"/>
    <n v="64"/>
    <n v="12.8"/>
    <x v="0"/>
    <s v="CA"/>
  </r>
  <r>
    <s v="Nov"/>
    <n v="1159"/>
    <n v="6622"/>
    <s v="5 Gal Chlorine"/>
    <n v="42"/>
    <n v="77"/>
    <n v="35"/>
    <n v="3.5"/>
    <x v="0"/>
    <s v="CA"/>
  </r>
  <r>
    <s v="Nov"/>
    <n v="1161"/>
    <n v="4421"/>
    <s v="Skimmer"/>
    <n v="45"/>
    <n v="87"/>
    <n v="42"/>
    <n v="4.2"/>
    <x v="2"/>
    <s v="CA"/>
  </r>
  <r>
    <s v="Nov"/>
    <n v="1163"/>
    <n v="9212"/>
    <s v="1 Gal Muratic Acid"/>
    <n v="4"/>
    <n v="7"/>
    <n v="3"/>
    <n v="0.30000000000000004"/>
    <x v="0"/>
    <s v="CA"/>
  </r>
  <r>
    <s v="Dec"/>
    <n v="1168"/>
    <n v="9822"/>
    <s v="Pool Cover"/>
    <n v="58.3"/>
    <n v="98.4"/>
    <n v="40.100000000000009"/>
    <n v="4.0100000000000007"/>
    <x v="0"/>
    <s v="CA"/>
  </r>
  <r>
    <s v="Dec"/>
    <n v="1170"/>
    <n v="4421"/>
    <s v="Skimmer"/>
    <n v="45"/>
    <n v="87"/>
    <n v="42"/>
    <n v="4.2"/>
    <x v="1"/>
    <s v="CA"/>
  </r>
  <r>
    <s v="Jan"/>
    <n v="1010"/>
    <n v="2877"/>
    <s v="Net"/>
    <n v="11.4"/>
    <n v="16.3"/>
    <n v="4.9000000000000004"/>
    <n v="0.49000000000000005"/>
    <x v="2"/>
    <s v="CO"/>
  </r>
  <r>
    <s v="Jan"/>
    <n v="1013"/>
    <n v="9212"/>
    <s v="1 Gal Muratic Acid"/>
    <n v="4"/>
    <n v="7"/>
    <n v="3"/>
    <n v="0.30000000000000004"/>
    <x v="3"/>
    <s v="CO"/>
  </r>
  <r>
    <s v="Feb"/>
    <n v="1019"/>
    <n v="2499"/>
    <s v="8 ft Hose"/>
    <n v="6.2"/>
    <n v="9.1999999999999993"/>
    <n v="2.9999999999999991"/>
    <n v="0.29999999999999993"/>
    <x v="0"/>
    <s v="CO"/>
  </r>
  <r>
    <s v="Feb"/>
    <n v="1021"/>
    <n v="1109"/>
    <s v="Chlorine Test Kit"/>
    <n v="3"/>
    <n v="8"/>
    <n v="5"/>
    <n v="0.5"/>
    <x v="2"/>
    <s v="CO"/>
  </r>
  <r>
    <s v="Feb"/>
    <n v="1034"/>
    <n v="2877"/>
    <s v="Net"/>
    <n v="11.4"/>
    <n v="16.3"/>
    <n v="4.9000000000000004"/>
    <n v="0.49000000000000005"/>
    <x v="2"/>
    <s v="CO"/>
  </r>
  <r>
    <s v="April"/>
    <n v="1049"/>
    <n v="2499"/>
    <s v="8 ft Hose"/>
    <n v="6.2"/>
    <n v="9.1999999999999993"/>
    <n v="2.9999999999999991"/>
    <n v="0.29999999999999993"/>
    <x v="1"/>
    <s v="CO"/>
  </r>
  <r>
    <s v="Jan"/>
    <n v="1001"/>
    <n v="9822"/>
    <s v="Pool Cover"/>
    <n v="58.3"/>
    <n v="98.4"/>
    <n v="40.100000000000009"/>
    <n v="4.0100000000000007"/>
    <x v="1"/>
    <s v="NM"/>
  </r>
  <r>
    <s v="Jan"/>
    <n v="1007"/>
    <n v="1109"/>
    <s v="Chlorine Test Kit"/>
    <n v="3"/>
    <n v="8"/>
    <n v="5"/>
    <n v="0.5"/>
    <x v="3"/>
    <s v="NM"/>
  </r>
  <r>
    <s v="Jan"/>
    <n v="1008"/>
    <n v="2877"/>
    <s v="Net"/>
    <n v="11.4"/>
    <n v="16.3"/>
    <n v="4.9000000000000004"/>
    <n v="0.49000000000000005"/>
    <x v="0"/>
    <s v="NM"/>
  </r>
  <r>
    <s v="Jan"/>
    <n v="1012"/>
    <n v="4421"/>
    <s v="Skimmer"/>
    <n v="45"/>
    <n v="87"/>
    <n v="42"/>
    <n v="4.2"/>
    <x v="0"/>
    <s v="NM"/>
  </r>
  <r>
    <s v="Feb"/>
    <n v="1017"/>
    <n v="2242"/>
    <s v="AutoVac"/>
    <n v="60"/>
    <n v="124"/>
    <n v="64"/>
    <n v="12.8"/>
    <x v="2"/>
    <s v="NM"/>
  </r>
  <r>
    <s v="Feb"/>
    <n v="1023"/>
    <n v="1109"/>
    <s v="Chlorine Test Kit"/>
    <n v="3"/>
    <n v="8"/>
    <n v="5"/>
    <n v="0.5"/>
    <x v="3"/>
    <s v="NM"/>
  </r>
  <r>
    <s v="Feb"/>
    <n v="1026"/>
    <n v="6119"/>
    <s v="Algea Killer 8 oz"/>
    <n v="9"/>
    <n v="14"/>
    <n v="5"/>
    <n v="0.5"/>
    <x v="3"/>
    <s v="NM"/>
  </r>
  <r>
    <s v="Mar"/>
    <n v="1041"/>
    <n v="2499"/>
    <s v="8 ft Hose"/>
    <n v="6.2"/>
    <n v="9.1999999999999993"/>
    <n v="2.9999999999999991"/>
    <n v="0.29999999999999993"/>
    <x v="1"/>
    <s v="NM"/>
  </r>
  <r>
    <s v="Mar"/>
    <n v="1042"/>
    <n v="8722"/>
    <s v="Water Pump"/>
    <n v="344"/>
    <n v="502"/>
    <n v="158"/>
    <n v="31.6"/>
    <x v="0"/>
    <s v="NM"/>
  </r>
  <r>
    <s v="May"/>
    <n v="1065"/>
    <n v="2499"/>
    <s v="8 ft Hose"/>
    <n v="6.2"/>
    <n v="9.1999999999999993"/>
    <n v="2.9999999999999991"/>
    <n v="0.29999999999999993"/>
    <x v="0"/>
    <s v="NM"/>
  </r>
  <r>
    <s v="June"/>
    <n v="1079"/>
    <n v="2877"/>
    <s v="Net"/>
    <n v="11.4"/>
    <n v="16.3"/>
    <n v="4.9000000000000004"/>
    <n v="0.49000000000000005"/>
    <x v="2"/>
    <s v="NM"/>
  </r>
  <r>
    <s v="June"/>
    <n v="1088"/>
    <n v="2499"/>
    <s v="8 ft Hose"/>
    <n v="6.2"/>
    <n v="9.1999999999999993"/>
    <n v="2.9999999999999991"/>
    <n v="0.29999999999999993"/>
    <x v="1"/>
    <s v="NM"/>
  </r>
  <r>
    <s v="June"/>
    <n v="1098"/>
    <n v="2877"/>
    <s v="Net"/>
    <n v="11.4"/>
    <n v="16.3"/>
    <n v="4.9000000000000004"/>
    <n v="0.49000000000000005"/>
    <x v="2"/>
    <s v="NM"/>
  </r>
  <r>
    <s v="July"/>
    <n v="1107"/>
    <n v="1109"/>
    <s v="Chlorine Test Kit"/>
    <n v="3"/>
    <n v="8"/>
    <n v="5"/>
    <n v="0.5"/>
    <x v="3"/>
    <s v="NM"/>
  </r>
  <r>
    <s v="July"/>
    <n v="1117"/>
    <n v="8722"/>
    <s v="Water Pump"/>
    <n v="344"/>
    <n v="502"/>
    <n v="158"/>
    <n v="31.6"/>
    <x v="3"/>
    <s v="NM"/>
  </r>
  <r>
    <s v="Aug"/>
    <n v="1126"/>
    <n v="9212"/>
    <s v="1 Gal Muratic Acid"/>
    <n v="4"/>
    <n v="7"/>
    <n v="3"/>
    <n v="0.30000000000000004"/>
    <x v="0"/>
    <s v="NM"/>
  </r>
  <r>
    <s v="Aug"/>
    <n v="1136"/>
    <n v="2242"/>
    <s v="AutoVac"/>
    <n v="60"/>
    <n v="124"/>
    <n v="64"/>
    <n v="12.8"/>
    <x v="0"/>
    <s v="NM"/>
  </r>
  <r>
    <s v="Sept"/>
    <n v="1145"/>
    <n v="4421"/>
    <s v="Skimmer"/>
    <n v="45"/>
    <n v="87"/>
    <n v="42"/>
    <n v="4.2"/>
    <x v="3"/>
    <s v="NM"/>
  </r>
  <r>
    <s v="Oct"/>
    <n v="1157"/>
    <n v="9212"/>
    <s v="1 Gal Muratic Acid"/>
    <n v="4"/>
    <n v="7"/>
    <n v="3"/>
    <n v="0.30000000000000004"/>
    <x v="0"/>
    <s v="NM"/>
  </r>
  <r>
    <s v="Dec"/>
    <n v="1167"/>
    <n v="2242"/>
    <s v="AutoVac"/>
    <n v="60"/>
    <n v="124"/>
    <n v="64"/>
    <n v="12.8"/>
    <x v="0"/>
    <s v="NM"/>
  </r>
  <r>
    <s v="Feb"/>
    <n v="1020"/>
    <n v="2499"/>
    <s v="8 ft Hose"/>
    <n v="6.2"/>
    <n v="9.1999999999999993"/>
    <n v="2.9999999999999991"/>
    <n v="0.29999999999999993"/>
    <x v="0"/>
    <s v="NV"/>
  </r>
  <r>
    <s v="Feb"/>
    <n v="1025"/>
    <n v="2877"/>
    <s v="Net"/>
    <n v="11.4"/>
    <n v="16.3"/>
    <n v="4.9000000000000004"/>
    <n v="0.49000000000000005"/>
    <x v="3"/>
    <s v="NV"/>
  </r>
  <r>
    <s v="Feb"/>
    <n v="1027"/>
    <n v="6119"/>
    <s v="Algea Killer 8 oz"/>
    <n v="9"/>
    <n v="14"/>
    <n v="5"/>
    <n v="0.5"/>
    <x v="1"/>
    <s v="NV"/>
  </r>
  <r>
    <s v="Feb"/>
    <n v="1030"/>
    <n v="4421"/>
    <s v="Skimmer"/>
    <n v="45"/>
    <n v="87"/>
    <n v="42"/>
    <n v="4.2"/>
    <x v="2"/>
    <s v="NV"/>
  </r>
  <r>
    <s v="Mar"/>
    <n v="1036"/>
    <n v="2499"/>
    <s v="8 ft Hose"/>
    <n v="6.2"/>
    <n v="9.1999999999999993"/>
    <n v="2.9999999999999991"/>
    <n v="0.29999999999999993"/>
    <x v="2"/>
    <s v="NV"/>
  </r>
  <r>
    <s v="Mar"/>
    <n v="1037"/>
    <n v="6622"/>
    <s v="5 Gal Chlorine"/>
    <n v="42"/>
    <n v="77"/>
    <n v="35"/>
    <n v="3.5"/>
    <x v="2"/>
    <s v="NV"/>
  </r>
  <r>
    <s v="Mar"/>
    <n v="1038"/>
    <n v="2499"/>
    <s v="8 ft Hose"/>
    <n v="6.2"/>
    <n v="9.1999999999999993"/>
    <n v="2.9999999999999991"/>
    <n v="0.29999999999999993"/>
    <x v="2"/>
    <s v="NV"/>
  </r>
  <r>
    <s v="April"/>
    <n v="1054"/>
    <n v="4421"/>
    <s v="Skimmer"/>
    <n v="45"/>
    <n v="87"/>
    <n v="42"/>
    <n v="4.2"/>
    <x v="0"/>
    <s v="NV"/>
  </r>
  <r>
    <s v="April"/>
    <n v="1055"/>
    <n v="6119"/>
    <s v="Algea Killer 8 oz"/>
    <n v="9"/>
    <n v="14"/>
    <n v="5"/>
    <n v="0.5"/>
    <x v="2"/>
    <s v="NV"/>
  </r>
  <r>
    <s v="April"/>
    <n v="1060"/>
    <n v="6119"/>
    <s v="Algea Killer 8 oz"/>
    <n v="9"/>
    <n v="14"/>
    <n v="5"/>
    <n v="0.5"/>
    <x v="0"/>
    <s v="NV"/>
  </r>
  <r>
    <s v="May"/>
    <n v="1061"/>
    <n v="1109"/>
    <s v="Chlorine Test Kit"/>
    <n v="3"/>
    <n v="8"/>
    <n v="5"/>
    <n v="0.5"/>
    <x v="0"/>
    <s v="NV"/>
  </r>
  <r>
    <s v="May"/>
    <n v="1066"/>
    <n v="2877"/>
    <s v="Net"/>
    <n v="11.4"/>
    <n v="16.3"/>
    <n v="4.9000000000000004"/>
    <n v="0.49000000000000005"/>
    <x v="0"/>
    <s v="NV"/>
  </r>
  <r>
    <s v="May"/>
    <n v="1072"/>
    <n v="1109"/>
    <s v="Chlorine Test Kit"/>
    <n v="3"/>
    <n v="8"/>
    <n v="5"/>
    <n v="0.5"/>
    <x v="0"/>
    <s v="NV"/>
  </r>
  <r>
    <s v="May"/>
    <n v="1078"/>
    <n v="2877"/>
    <s v="Net"/>
    <n v="11.4"/>
    <n v="16.3"/>
    <n v="4.9000000000000004"/>
    <n v="0.49000000000000005"/>
    <x v="2"/>
    <s v="NV"/>
  </r>
  <r>
    <s v="June"/>
    <n v="1083"/>
    <n v="1109"/>
    <s v="Chlorine Test Kit"/>
    <n v="3"/>
    <n v="8"/>
    <n v="5"/>
    <n v="0.5"/>
    <x v="1"/>
    <s v="NV"/>
  </r>
  <r>
    <s v="June"/>
    <n v="1085"/>
    <n v="9822"/>
    <s v="Pool Cover"/>
    <n v="58.3"/>
    <n v="98.4"/>
    <n v="40.100000000000009"/>
    <n v="4.0100000000000007"/>
    <x v="0"/>
    <s v="NV"/>
  </r>
  <r>
    <s v="June"/>
    <n v="1089"/>
    <n v="6119"/>
    <s v="Algea Killer 8 oz"/>
    <n v="9"/>
    <n v="14"/>
    <n v="5"/>
    <n v="0.5"/>
    <x v="0"/>
    <s v="NV"/>
  </r>
  <r>
    <s v="June"/>
    <n v="1091"/>
    <n v="2877"/>
    <s v="Net"/>
    <n v="11.4"/>
    <n v="16.3"/>
    <n v="4.9000000000000004"/>
    <n v="0.49000000000000005"/>
    <x v="3"/>
    <s v="NV"/>
  </r>
  <r>
    <s v="June"/>
    <n v="1097"/>
    <n v="9212"/>
    <s v="1 Gal Muratic Acid"/>
    <n v="4"/>
    <n v="7"/>
    <n v="3"/>
    <n v="0.30000000000000004"/>
    <x v="3"/>
    <s v="NV"/>
  </r>
  <r>
    <s v="July"/>
    <n v="1102"/>
    <n v="2242"/>
    <s v="AutoVac"/>
    <n v="60"/>
    <n v="124"/>
    <n v="64"/>
    <n v="12.8"/>
    <x v="2"/>
    <s v="NV"/>
  </r>
  <r>
    <s v="July"/>
    <n v="1104"/>
    <n v="2877"/>
    <s v="Net"/>
    <n v="11.4"/>
    <n v="16.3"/>
    <n v="4.9000000000000004"/>
    <n v="0.49000000000000005"/>
    <x v="0"/>
    <s v="NV"/>
  </r>
  <r>
    <s v="July"/>
    <n v="1108"/>
    <n v="9822"/>
    <s v="Pool Cover"/>
    <n v="58.3"/>
    <n v="98.4"/>
    <n v="40.100000000000009"/>
    <n v="4.0100000000000007"/>
    <x v="0"/>
    <s v="NV"/>
  </r>
  <r>
    <s v="July"/>
    <n v="1110"/>
    <n v="8722"/>
    <s v="Water Pump"/>
    <n v="344"/>
    <n v="502"/>
    <n v="158"/>
    <n v="31.6"/>
    <x v="3"/>
    <s v="NV"/>
  </r>
  <r>
    <s v="July"/>
    <n v="1116"/>
    <n v="6622"/>
    <s v="5 Gal Chlorine"/>
    <n v="42"/>
    <n v="77"/>
    <n v="35"/>
    <n v="3.5"/>
    <x v="0"/>
    <s v="NV"/>
  </r>
  <r>
    <s v="July"/>
    <n v="1121"/>
    <n v="4421"/>
    <s v="Skimmer"/>
    <n v="45"/>
    <n v="87"/>
    <n v="42"/>
    <n v="4.2"/>
    <x v="0"/>
    <s v="NV"/>
  </r>
  <r>
    <s v="July"/>
    <n v="1123"/>
    <n v="9822"/>
    <s v="Pool Cover"/>
    <n v="58.3"/>
    <n v="98.4"/>
    <n v="40.100000000000009"/>
    <n v="4.0100000000000007"/>
    <x v="0"/>
    <s v="NV"/>
  </r>
  <r>
    <s v="Aug"/>
    <n v="1127"/>
    <n v="8722"/>
    <s v="Water Pump"/>
    <n v="344"/>
    <n v="502"/>
    <n v="158"/>
    <n v="31.6"/>
    <x v="1"/>
    <s v="NV"/>
  </r>
  <r>
    <s v="Aug"/>
    <n v="1129"/>
    <n v="9822"/>
    <s v="Pool Cover"/>
    <n v="58.3"/>
    <n v="98.4"/>
    <n v="40.100000000000009"/>
    <n v="4.0100000000000007"/>
    <x v="3"/>
    <s v="NV"/>
  </r>
  <r>
    <s v="Aug"/>
    <n v="1135"/>
    <n v="8722"/>
    <s v="Water Pump"/>
    <n v="344"/>
    <n v="502"/>
    <n v="158"/>
    <n v="31.6"/>
    <x v="1"/>
    <s v="NV"/>
  </r>
  <r>
    <s v="Aug"/>
    <n v="1140"/>
    <n v="4421"/>
    <s v="Skimmer"/>
    <n v="45"/>
    <n v="87"/>
    <n v="42"/>
    <n v="4.2"/>
    <x v="2"/>
    <s v="NV"/>
  </r>
  <r>
    <s v="Sept"/>
    <n v="1142"/>
    <n v="2242"/>
    <s v="AutoVac"/>
    <n v="60"/>
    <n v="124"/>
    <n v="64"/>
    <n v="12.8"/>
    <x v="2"/>
    <s v="NV"/>
  </r>
  <r>
    <s v="Sept"/>
    <n v="1146"/>
    <n v="8722"/>
    <s v="Water Pump"/>
    <n v="344"/>
    <n v="502"/>
    <n v="158"/>
    <n v="31.6"/>
    <x v="3"/>
    <s v="NV"/>
  </r>
  <r>
    <s v="Oct"/>
    <n v="1152"/>
    <n v="4421"/>
    <s v="Skimmer"/>
    <n v="45"/>
    <n v="87"/>
    <n v="42"/>
    <n v="4.2"/>
    <x v="1"/>
    <s v="NV"/>
  </r>
  <r>
    <s v="Oct"/>
    <n v="1154"/>
    <n v="9822"/>
    <s v="Pool Cover"/>
    <n v="58.3"/>
    <n v="98.4"/>
    <n v="40.100000000000009"/>
    <n v="4.0100000000000007"/>
    <x v="2"/>
    <s v="NV"/>
  </r>
  <r>
    <s v="Nov"/>
    <n v="1158"/>
    <n v="8722"/>
    <s v="Water Pump"/>
    <n v="344"/>
    <n v="502"/>
    <n v="158"/>
    <n v="31.6"/>
    <x v="1"/>
    <s v="NV"/>
  </r>
  <r>
    <s v="Nov"/>
    <n v="1160"/>
    <n v="9822"/>
    <s v="Pool Cover"/>
    <n v="58.3"/>
    <n v="98.4"/>
    <n v="40.100000000000009"/>
    <n v="4.0100000000000007"/>
    <x v="3"/>
    <s v="NV"/>
  </r>
  <r>
    <s v="Nov"/>
    <n v="1166"/>
    <n v="8722"/>
    <s v="Water Pump"/>
    <n v="344"/>
    <n v="502"/>
    <n v="158"/>
    <n v="31.6"/>
    <x v="0"/>
    <s v="NV"/>
  </r>
  <r>
    <s v="Dec"/>
    <n v="1171"/>
    <n v="4421"/>
    <s v="Skimmer"/>
    <n v="45"/>
    <n v="87"/>
    <n v="42"/>
    <n v="4.2"/>
    <x v="2"/>
    <s v="NV"/>
  </r>
  <r>
    <s v="Feb"/>
    <n v="1022"/>
    <n v="2877"/>
    <s v="Net"/>
    <n v="11.4"/>
    <n v="16.3"/>
    <n v="4.9000000000000004"/>
    <n v="0.49000000000000005"/>
    <x v="0"/>
    <s v="UT"/>
  </r>
  <r>
    <s v="Feb"/>
    <n v="1024"/>
    <n v="9212"/>
    <s v="1 Gal Muratic Acid"/>
    <n v="4"/>
    <n v="7"/>
    <n v="3"/>
    <n v="0.30000000000000004"/>
    <x v="2"/>
    <s v="UT"/>
  </r>
  <r>
    <s v="Mar"/>
    <n v="1046"/>
    <n v="6119"/>
    <s v="Algea Killer 8 oz"/>
    <n v="9"/>
    <n v="14"/>
    <n v="5"/>
    <n v="0.5"/>
    <x v="2"/>
    <s v="UT"/>
  </r>
  <r>
    <s v="April"/>
    <n v="1051"/>
    <n v="6119"/>
    <s v="Algea Killer 8 oz"/>
    <n v="9"/>
    <n v="14"/>
    <n v="5"/>
    <n v="0.5"/>
    <x v="0"/>
    <s v="UT"/>
  </r>
  <r>
    <s v="May"/>
    <n v="1067"/>
    <n v="2877"/>
    <s v="Net"/>
    <n v="11.4"/>
    <n v="16.3"/>
    <n v="4.9000000000000004"/>
    <n v="0.49000000000000005"/>
    <x v="0"/>
    <s v="UT"/>
  </r>
  <r>
    <s v="June"/>
    <n v="1081"/>
    <n v="6119"/>
    <s v="Algea Killer 8 oz"/>
    <n v="9"/>
    <n v="14"/>
    <n v="5"/>
    <n v="0.5"/>
    <x v="0"/>
    <s v="UT"/>
  </r>
  <r>
    <s v="July"/>
    <n v="1100"/>
    <n v="6119"/>
    <s v="Algea Killer 8 oz"/>
    <n v="9"/>
    <n v="14"/>
    <n v="5"/>
    <n v="0.5"/>
    <x v="1"/>
    <s v="UT"/>
  </r>
  <r>
    <s v="July"/>
    <n v="1119"/>
    <n v="2242"/>
    <s v="AutoVac"/>
    <n v="60"/>
    <n v="124"/>
    <n v="64"/>
    <n v="12.8"/>
    <x v="1"/>
    <s v="UT"/>
  </r>
  <r>
    <s v="Aug"/>
    <n v="1138"/>
    <n v="8722"/>
    <s v="Water Pump"/>
    <n v="344"/>
    <n v="502"/>
    <n v="158"/>
    <n v="31.6"/>
    <x v="1"/>
    <s v="UT"/>
  </r>
  <r>
    <s v="Oct"/>
    <n v="1150"/>
    <n v="2242"/>
    <s v="AutoVac"/>
    <n v="60"/>
    <n v="124"/>
    <n v="64"/>
    <n v="12.8"/>
    <x v="0"/>
    <s v="UT"/>
  </r>
  <r>
    <s v="Dec"/>
    <n v="1169"/>
    <n v="8722"/>
    <s v="Water Pump"/>
    <n v="344"/>
    <n v="502"/>
    <n v="158"/>
    <n v="31.6"/>
    <x v="0"/>
    <s v="U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s v="001"/>
    <n v="16"/>
    <n v="40326.800000000003"/>
    <n v="2520.4250000000002"/>
    <s v="Black"/>
    <x v="0"/>
    <n v="50000"/>
    <s v="Yes"/>
    <s v="FD06MTGBLA001"/>
  </r>
  <r>
    <s v="FD06MTG002"/>
    <s v="FD"/>
    <s v="Ford"/>
    <s v="MTG"/>
    <s v="Mustang"/>
    <s v="06"/>
    <s v="002"/>
    <n v="16"/>
    <n v="44974.8"/>
    <n v="2810.9250000000002"/>
    <s v="White"/>
    <x v="1"/>
    <n v="50000"/>
    <s v="Yes"/>
    <s v="FD06MTGWHI002"/>
  </r>
  <r>
    <s v="FD08MTG003"/>
    <s v="FD"/>
    <s v="Ford"/>
    <s v="MTG"/>
    <s v="Mustang"/>
    <s v="08"/>
    <s v="003"/>
    <n v="14"/>
    <n v="44946.5"/>
    <n v="3210.4642857142858"/>
    <s v="Green"/>
    <x v="2"/>
    <n v="50000"/>
    <s v="Yes"/>
    <s v="FD08MTGGRE003"/>
  </r>
  <r>
    <s v="FD08MTG004"/>
    <s v="FD"/>
    <s v="Ford"/>
    <s v="MTG"/>
    <s v="Mustang"/>
    <s v="08"/>
    <s v="004"/>
    <n v="14"/>
    <n v="37558.800000000003"/>
    <n v="2682.7714285714287"/>
    <s v="Black"/>
    <x v="3"/>
    <n v="50000"/>
    <s v="Yes"/>
    <s v="FD08MTGBLA004"/>
  </r>
  <r>
    <s v="FD08MTG005"/>
    <s v="FD"/>
    <s v="Ford"/>
    <s v="MTG"/>
    <s v="Mustang"/>
    <s v="08"/>
    <s v="005"/>
    <n v="14"/>
    <n v="36438.5"/>
    <n v="2602.75"/>
    <s v="White"/>
    <x v="0"/>
    <n v="50000"/>
    <s v="Yes"/>
    <s v="FD08MTGWHI005"/>
  </r>
  <r>
    <s v="FDO6FCS006"/>
    <s v="FD"/>
    <s v="Ford"/>
    <s v="FCS"/>
    <s v="Focus"/>
    <n v="6"/>
    <s v="006"/>
    <n v="16"/>
    <n v="46311.4"/>
    <n v="2894.4625000000001"/>
    <s v="Green"/>
    <x v="4"/>
    <n v="75000"/>
    <s v="Yes"/>
    <s v="FD6FCSGRE006"/>
  </r>
  <r>
    <s v="FD06FCS007"/>
    <s v="FD"/>
    <s v="Ford"/>
    <s v="FCS"/>
    <s v="Focus"/>
    <s v="06"/>
    <s v="007"/>
    <n v="16"/>
    <n v="52229.5"/>
    <n v="3264.34375"/>
    <s v="Green"/>
    <x v="2"/>
    <n v="75000"/>
    <s v="Yes"/>
    <s v="FD06FCSGRE007"/>
  </r>
  <r>
    <s v="FD09FCS008"/>
    <s v="FD"/>
    <s v="Ford"/>
    <s v="FCS"/>
    <s v="Focus"/>
    <s v="09"/>
    <s v="008"/>
    <n v="13"/>
    <n v="35137"/>
    <n v="2702.8461538461538"/>
    <s v="Black"/>
    <x v="5"/>
    <n v="75000"/>
    <s v="Yes"/>
    <s v="FD09FCSBLA008"/>
  </r>
  <r>
    <s v="FD13FCS009"/>
    <s v="FD"/>
    <s v="Ford"/>
    <s v="FCS"/>
    <s v="Focus"/>
    <s v="13"/>
    <s v="009"/>
    <n v="9"/>
    <n v="27637.1"/>
    <n v="3070.7888888888888"/>
    <s v="Black"/>
    <x v="0"/>
    <n v="75000"/>
    <s v="Yes"/>
    <s v="FD13FCSBLA009"/>
  </r>
  <r>
    <s v="FD13FCS010"/>
    <s v="FD"/>
    <s v="Ford"/>
    <s v="FCS"/>
    <s v="Focus"/>
    <s v="13"/>
    <s v="010"/>
    <n v="9"/>
    <n v="27534.799999999999"/>
    <n v="3059.422222222222"/>
    <s v="White"/>
    <x v="6"/>
    <n v="75000"/>
    <s v="Yes"/>
    <s v="FD13FCSWHI010"/>
  </r>
  <r>
    <s v="FD12FCS011"/>
    <s v="FD"/>
    <s v="Ford"/>
    <s v="FCS"/>
    <s v="Focus"/>
    <s v="12"/>
    <s v="011"/>
    <n v="10"/>
    <n v="19341.7"/>
    <n v="1934.17"/>
    <s v="White"/>
    <x v="7"/>
    <n v="75000"/>
    <s v="Yes"/>
    <s v="FD12FCSWHI011"/>
  </r>
  <r>
    <s v="FD13FCS012"/>
    <s v="FD"/>
    <s v="Ford"/>
    <s v="FCS"/>
    <s v="Focus"/>
    <s v="13"/>
    <s v="012"/>
    <n v="9"/>
    <n v="22521.599999999999"/>
    <n v="2502.3999999999996"/>
    <s v="Black"/>
    <x v="8"/>
    <n v="75000"/>
    <s v="Yes"/>
    <s v="FD13FCSBLA012"/>
  </r>
  <r>
    <s v="FD13FCS013"/>
    <s v="FD"/>
    <s v="Ford"/>
    <s v="FCS"/>
    <s v="Focus"/>
    <s v="13"/>
    <s v="013"/>
    <n v="9"/>
    <n v="13682.9"/>
    <n v="1520.3222222222221"/>
    <s v="Black"/>
    <x v="9"/>
    <n v="75000"/>
    <s v="Yes"/>
    <s v="FD13FCSBLA013"/>
  </r>
  <r>
    <s v="GMO9CMR014"/>
    <s v="GM"/>
    <s v="General Motors"/>
    <s v="CMR"/>
    <s v="Camero"/>
    <n v="9"/>
    <s v="014"/>
    <n v="13"/>
    <n v="28464.799999999999"/>
    <n v="2189.6"/>
    <s v="White"/>
    <x v="10"/>
    <n v="100000"/>
    <s v="Yes"/>
    <s v="GM9CMRWHI014"/>
  </r>
  <r>
    <s v="GM12CMR015"/>
    <s v="GM"/>
    <s v="General Motors"/>
    <s v="CMR"/>
    <s v="Camero"/>
    <s v="12"/>
    <s v="015"/>
    <n v="10"/>
    <n v="19421.099999999999"/>
    <n v="1942.11"/>
    <s v="Black"/>
    <x v="11"/>
    <n v="100000"/>
    <s v="Yes"/>
    <s v="GM12CMRBLA015"/>
  </r>
  <r>
    <s v="GM14CMR016"/>
    <s v="GM"/>
    <s v="General Motors"/>
    <s v="CMR"/>
    <s v="Camero"/>
    <s v="14"/>
    <s v="016"/>
    <n v="8"/>
    <n v="14289.6"/>
    <n v="1786.2"/>
    <s v="White"/>
    <x v="12"/>
    <n v="100000"/>
    <s v="Yes"/>
    <s v="GM14CMRWHI016"/>
  </r>
  <r>
    <s v="GM10SLV017"/>
    <s v="GM"/>
    <s v="General Motors"/>
    <s v="SLV"/>
    <s v="Silverrado"/>
    <s v="10"/>
    <s v="017"/>
    <n v="12"/>
    <n v="31144.400000000001"/>
    <n v="2595.3666666666668"/>
    <s v="Black"/>
    <x v="13"/>
    <n v="100000"/>
    <s v="Yes"/>
    <s v="GM10SLVBLA017"/>
  </r>
  <r>
    <s v="GM98SLV018"/>
    <s v="GM"/>
    <s v="General Motors"/>
    <s v="SLV"/>
    <s v="Silverrado"/>
    <s v="98"/>
    <s v="018"/>
    <n v="24"/>
    <n v="83162.7"/>
    <n v="3465.1124999999997"/>
    <s v="Black"/>
    <x v="10"/>
    <n v="100000"/>
    <s v="Yes"/>
    <s v="GM98SLVBLA018"/>
  </r>
  <r>
    <s v="GM00SLV019"/>
    <s v="GM"/>
    <s v="General Motors"/>
    <s v="SLV"/>
    <s v="Silverrado"/>
    <s v="00"/>
    <s v="019"/>
    <n v="22"/>
    <n v="80685.8"/>
    <n v="3667.5363636363636"/>
    <s v="Blue"/>
    <x v="8"/>
    <n v="100000"/>
    <s v="Yes"/>
    <s v="GM00SLVBLU019"/>
  </r>
  <r>
    <s v="TY96CAM020"/>
    <s v="TY"/>
    <s v="Toyota"/>
    <s v="CAM"/>
    <s v="Camrey"/>
    <s v="96"/>
    <s v="020"/>
    <n v="26"/>
    <n v="114660.6"/>
    <n v="4410.0230769230775"/>
    <s v="Green"/>
    <x v="14"/>
    <n v="100000"/>
    <s v="No"/>
    <s v="TY96CAMGRE020"/>
  </r>
  <r>
    <s v="TY98CAM021"/>
    <s v="TY"/>
    <s v="Toyota"/>
    <s v="CAM"/>
    <s v="Camrey"/>
    <s v="98"/>
    <s v="021"/>
    <n v="24"/>
    <n v="93382.6"/>
    <n v="3890.9416666666671"/>
    <s v="Black"/>
    <x v="15"/>
    <n v="100000"/>
    <s v="Yes"/>
    <s v="TY98CAMBLA021"/>
  </r>
  <r>
    <s v="TY00CAM022"/>
    <s v="TY"/>
    <s v="Toyota"/>
    <s v="CAM"/>
    <s v="Camrey"/>
    <s v="00"/>
    <s v="022"/>
    <n v="22"/>
    <n v="85928"/>
    <n v="3905.818181818182"/>
    <s v="Green"/>
    <x v="4"/>
    <n v="100000"/>
    <s v="Yes"/>
    <s v="TY00CAMGRE022"/>
  </r>
  <r>
    <s v="TY02CAM023"/>
    <s v="TY"/>
    <s v="Toyota"/>
    <s v="CAM"/>
    <s v="Camrey"/>
    <s v="02"/>
    <s v="023"/>
    <n v="20"/>
    <n v="67829.100000000006"/>
    <n v="3391.4550000000004"/>
    <s v="Black"/>
    <x v="0"/>
    <n v="100000"/>
    <s v="Yes"/>
    <s v="TY02CAMBLA023"/>
  </r>
  <r>
    <s v="TY09CAM024"/>
    <s v="TY"/>
    <s v="Toyota"/>
    <s v="CAM"/>
    <s v="Camrey"/>
    <s v="09"/>
    <s v="024"/>
    <n v="13"/>
    <n v="48114.2"/>
    <n v="3701.0923076923073"/>
    <s v="White"/>
    <x v="5"/>
    <n v="100000"/>
    <s v="Yes"/>
    <s v="TY09CAMWHI024"/>
  </r>
  <r>
    <s v="TY02COR025"/>
    <s v="TY"/>
    <s v="Toyota"/>
    <s v="COR"/>
    <s v="Carola"/>
    <s v="02"/>
    <s v="025"/>
    <n v="20"/>
    <n v="64467.4"/>
    <n v="3223.37"/>
    <s v="Red"/>
    <x v="16"/>
    <n v="100000"/>
    <s v="Yes"/>
    <s v="TY02CORRED025"/>
  </r>
  <r>
    <s v="TY03COR026"/>
    <s v="TY"/>
    <s v="Toyota"/>
    <s v="COR"/>
    <s v="Carola"/>
    <s v="03"/>
    <s v="026"/>
    <n v="19"/>
    <n v="73444.399999999994"/>
    <n v="3865.4947368421049"/>
    <s v="Black"/>
    <x v="16"/>
    <n v="100000"/>
    <s v="Yes"/>
    <s v="TY03CORBLA026"/>
  </r>
  <r>
    <s v="TY14COR027"/>
    <s v="TY"/>
    <s v="Toyota"/>
    <s v="COR"/>
    <s v="Carola"/>
    <s v="14"/>
    <s v="027"/>
    <n v="8"/>
    <n v="17556.3"/>
    <n v="2194.5374999999999"/>
    <s v="Blue"/>
    <x v="6"/>
    <n v="100000"/>
    <s v="Yes"/>
    <s v="TY14CORBLU027"/>
  </r>
  <r>
    <s v="TY12COR028"/>
    <s v="TY"/>
    <s v="Toyota"/>
    <s v="COR"/>
    <s v="Carola"/>
    <s v="12"/>
    <s v="028"/>
    <n v="10"/>
    <n v="29601.9"/>
    <n v="2960.19"/>
    <s v="Black"/>
    <x v="10"/>
    <n v="100000"/>
    <s v="Yes"/>
    <s v="TY12CORBLA028"/>
  </r>
  <r>
    <s v="TY12CAM029"/>
    <s v="TY"/>
    <s v="Toyota"/>
    <s v="CAM"/>
    <s v="Camrey"/>
    <s v="12"/>
    <s v="029"/>
    <n v="10"/>
    <n v="22128.2"/>
    <n v="2212.8200000000002"/>
    <s v="Blue"/>
    <x v="14"/>
    <n v="100000"/>
    <s v="Yes"/>
    <s v="TY12CAMBLU029"/>
  </r>
  <r>
    <s v="HO99CIV030"/>
    <s v="HO"/>
    <s v="Honda"/>
    <s v="CIV"/>
    <s v="Civic"/>
    <s v="99"/>
    <s v="030"/>
    <n v="23"/>
    <n v="82374"/>
    <n v="3581.478260869565"/>
    <s v="White"/>
    <x v="9"/>
    <n v="75000"/>
    <s v="No"/>
    <s v="HO99CIVWHI030"/>
  </r>
  <r>
    <s v="HO01CIV031"/>
    <s v="HO"/>
    <s v="Honda"/>
    <s v="CIV"/>
    <s v="Civic"/>
    <s v="01"/>
    <s v="031"/>
    <n v="21"/>
    <n v="69891.899999999994"/>
    <n v="3328.1857142857139"/>
    <s v="Blue"/>
    <x v="3"/>
    <n v="75000"/>
    <s v="Yes"/>
    <s v="HO01CIVBLU031"/>
  </r>
  <r>
    <s v="HO10CIV032"/>
    <s v="HO"/>
    <s v="Honda"/>
    <s v="CIV"/>
    <s v="Civic"/>
    <s v="10"/>
    <s v="032"/>
    <n v="12"/>
    <n v="22573"/>
    <n v="1881.0833333333333"/>
    <s v="Blue"/>
    <x v="12"/>
    <n v="75000"/>
    <s v="Yes"/>
    <s v="HO10CIVBLU032"/>
  </r>
  <r>
    <s v="HO10CIV033"/>
    <s v="HO"/>
    <s v="Honda"/>
    <s v="CIV"/>
    <s v="Civic"/>
    <s v="10"/>
    <s v="033"/>
    <n v="12"/>
    <n v="33477.199999999997"/>
    <n v="2789.7666666666664"/>
    <s v="Black"/>
    <x v="15"/>
    <n v="75000"/>
    <s v="Yes"/>
    <s v="HO10CIVBLA033"/>
  </r>
  <r>
    <s v="HO11CIV034"/>
    <s v="HO"/>
    <s v="Honda"/>
    <s v="CIV"/>
    <s v="Civic"/>
    <s v="11"/>
    <s v="034"/>
    <n v="11"/>
    <n v="30555.3"/>
    <n v="2777.7545454545452"/>
    <s v="Black"/>
    <x v="2"/>
    <n v="75000"/>
    <s v="Yes"/>
    <s v="HO11CIVBLA034"/>
  </r>
  <r>
    <s v="HO12CIV035"/>
    <s v="HO"/>
    <s v="Honda"/>
    <s v="CIV"/>
    <s v="Civic"/>
    <s v="12"/>
    <s v="035"/>
    <n v="10"/>
    <n v="24513.200000000001"/>
    <n v="2451.3200000000002"/>
    <s v="Black"/>
    <x v="13"/>
    <n v="75000"/>
    <s v="Yes"/>
    <s v="HO12CIVBLA035"/>
  </r>
  <r>
    <s v="HO13CIV036"/>
    <s v="HO"/>
    <s v="Honda"/>
    <s v="CIV"/>
    <s v="Civic"/>
    <s v="13"/>
    <s v="036"/>
    <n v="9"/>
    <n v="13867.6"/>
    <n v="1540.8444444444444"/>
    <s v="Black"/>
    <x v="14"/>
    <n v="75000"/>
    <s v="Yes"/>
    <s v="HO13CIVBLA036"/>
  </r>
  <r>
    <s v="HOO5ODY037"/>
    <s v="HO"/>
    <s v="Honda"/>
    <s v="ODY"/>
    <s v="Odyssey"/>
    <n v="5"/>
    <s v="037"/>
    <n v="17"/>
    <n v="60389.5"/>
    <n v="3552.3235294117649"/>
    <s v="White"/>
    <x v="5"/>
    <n v="100000"/>
    <s v="Yes"/>
    <s v="HO5ODYWHI037"/>
  </r>
  <r>
    <s v="HO07ODY038"/>
    <s v="HO"/>
    <s v="Honda"/>
    <s v="ODY"/>
    <s v="Odyssey"/>
    <s v="07"/>
    <s v="038"/>
    <n v="15"/>
    <n v="50854.1"/>
    <n v="3390.2733333333331"/>
    <s v="Black"/>
    <x v="15"/>
    <n v="100000"/>
    <s v="Yes"/>
    <s v="HO07ODYBLA038"/>
  </r>
  <r>
    <s v="HO08ODY039"/>
    <s v="HO"/>
    <s v="Honda"/>
    <s v="ODY"/>
    <s v="Odyssey"/>
    <s v="08"/>
    <s v="039"/>
    <n v="14"/>
    <n v="42504.6"/>
    <n v="3036.042857142857"/>
    <s v="White"/>
    <x v="9"/>
    <n v="100000"/>
    <s v="Yes"/>
    <s v="HO08ODYWHI039"/>
  </r>
  <r>
    <s v="HO010ODY040"/>
    <s v="HO"/>
    <s v="Honda"/>
    <s v="ODY"/>
    <s v="Odyssey"/>
    <s v="01"/>
    <s v="040"/>
    <n v="21"/>
    <n v="68658.899999999994"/>
    <n v="3269.4714285714281"/>
    <s v="Black"/>
    <x v="0"/>
    <n v="100000"/>
    <s v="Yes"/>
    <s v="HO01ODYBLA040"/>
  </r>
  <r>
    <s v="HO14ODY041"/>
    <s v="HO"/>
    <s v="Honda"/>
    <s v="ODY"/>
    <s v="Odyssey"/>
    <s v="14"/>
    <s v="041"/>
    <n v="8"/>
    <n v="3708.1"/>
    <n v="463.51249999999999"/>
    <s v="Black"/>
    <x v="1"/>
    <n v="100000"/>
    <s v="Yes"/>
    <s v="HO14ODYBLA041"/>
  </r>
  <r>
    <s v="CR04PTC042"/>
    <s v="CR"/>
    <s v="Chrysler"/>
    <s v="PTC"/>
    <s v="PT Cruiser"/>
    <s v="04"/>
    <s v="042"/>
    <n v="18"/>
    <n v="64542"/>
    <n v="3585.6666666666665"/>
    <s v="Blue"/>
    <x v="0"/>
    <n v="75000"/>
    <s v="Yes"/>
    <s v="CR04PTCBLU042"/>
  </r>
  <r>
    <s v="CR07PTC043"/>
    <s v="CR"/>
    <s v="Chrysler"/>
    <s v="PTC"/>
    <s v="PT Cruiser"/>
    <s v="07"/>
    <s v="043"/>
    <n v="15"/>
    <n v="42074.2"/>
    <n v="2804.9466666666663"/>
    <s v="Green"/>
    <x v="16"/>
    <n v="75000"/>
    <s v="Yes"/>
    <s v="CR07PTCGRE043"/>
  </r>
  <r>
    <s v="CR11PTC044"/>
    <s v="CR"/>
    <s v="Chrysler"/>
    <s v="PTC"/>
    <s v="PT Cruiser"/>
    <s v="11"/>
    <s v="044"/>
    <n v="11"/>
    <n v="27394.2"/>
    <n v="2490.3818181818183"/>
    <s v="Black"/>
    <x v="8"/>
    <n v="75000"/>
    <s v="Yes"/>
    <s v="CR11PTCBLA044"/>
  </r>
  <r>
    <s v="CR99CAR045"/>
    <s v="CR"/>
    <s v="Chrysler"/>
    <s v="CAR"/>
    <s v="Caravan"/>
    <s v="99"/>
    <s v="045"/>
    <n v="23"/>
    <n v="79420.600000000006"/>
    <n v="3453.0695652173918"/>
    <s v="Green"/>
    <x v="13"/>
    <n v="75000"/>
    <s v="No"/>
    <s v="CR99CARGRE045"/>
  </r>
  <r>
    <s v="CR00CAR046"/>
    <s v="CR"/>
    <s v="Chrysler"/>
    <s v="CAR"/>
    <s v="Caravan"/>
    <s v="00"/>
    <s v="046"/>
    <n v="22"/>
    <n v="77243.100000000006"/>
    <n v="3511.05"/>
    <s v="Black"/>
    <x v="3"/>
    <n v="75000"/>
    <s v="No"/>
    <s v="CR00CARBLA046"/>
  </r>
  <r>
    <s v="CR04CAR047"/>
    <s v="CR"/>
    <s v="Chrysler"/>
    <s v="CAR"/>
    <s v="Caravan"/>
    <s v="04"/>
    <s v="047"/>
    <n v="18"/>
    <n v="72527.199999999997"/>
    <n v="4029.2888888888888"/>
    <s v="White"/>
    <x v="11"/>
    <n v="75000"/>
    <s v="Yes"/>
    <s v="CR04CARWHI047"/>
  </r>
  <r>
    <s v="CR04CAR048"/>
    <s v="CR"/>
    <s v="Chrysler"/>
    <s v="CAR"/>
    <s v="Caravan"/>
    <s v="04"/>
    <s v="048"/>
    <n v="18"/>
    <n v="52699.4"/>
    <n v="2927.7444444444445"/>
    <s v="Red"/>
    <x v="11"/>
    <n v="75000"/>
    <s v="Yes"/>
    <s v="CR04CARRED048"/>
  </r>
  <r>
    <s v="HY11ELA049"/>
    <s v="HY"/>
    <s v="Hundai"/>
    <s v="ELA"/>
    <s v="Elantra"/>
    <s v="11"/>
    <s v="049"/>
    <n v="11"/>
    <n v="29102.3"/>
    <n v="2645.6636363636362"/>
    <s v="Black"/>
    <x v="12"/>
    <n v="100000"/>
    <s v="Yes"/>
    <s v="HY11ELABLA049"/>
  </r>
  <r>
    <s v="HY12ELA050"/>
    <s v="HY"/>
    <s v="Hundai"/>
    <s v="ELA"/>
    <s v="Elantra"/>
    <s v="12"/>
    <s v="050"/>
    <n v="10"/>
    <n v="22282"/>
    <n v="2228.1999999999998"/>
    <s v="Blue"/>
    <x v="1"/>
    <n v="100000"/>
    <s v="Yes"/>
    <s v="HY12ELABLU050"/>
  </r>
  <r>
    <s v="HY13ELA051"/>
    <s v="HY"/>
    <s v="Hundai"/>
    <s v="ELA"/>
    <s v="Elantra"/>
    <s v="13"/>
    <s v="051"/>
    <n v="9"/>
    <n v="20223.900000000001"/>
    <n v="2247.1000000000004"/>
    <s v="Black"/>
    <x v="6"/>
    <n v="100000"/>
    <s v="Yes"/>
    <s v="HY13ELABLA051"/>
  </r>
  <r>
    <s v="HY13ELA052"/>
    <s v="HY"/>
    <s v="Hundai"/>
    <s v="ELA"/>
    <s v="Elantra"/>
    <s v="13"/>
    <s v="052"/>
    <n v="9"/>
    <n v="22188.5"/>
    <n v="2465.388888888888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57F6-1138-4E98-A764-94D8D4EAA72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showAll="0"/>
    <pivotField numFmtId="165"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axis="axisRow" showAll="0">
      <items count="5">
        <item x="1"/>
        <item x="0"/>
        <item x="3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mmission" fld="7" baseField="0" baseItem="0"/>
  </dataFields>
  <formats count="4">
    <format dxfId="9">
      <pivotArea field="8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8" type="button" dataOnly="0" labelOnly="1" outline="0" axis="axisRow" fieldPosition="0"/>
    </format>
    <format dxfId="6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C0C57-14EA-4D61-86AC-58DAE9D9752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2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8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965E-D998-4B48-8649-AA9F321B1D9A}">
  <dimension ref="A1:AC38"/>
  <sheetViews>
    <sheetView topLeftCell="B1" zoomScaleNormal="100" workbookViewId="0">
      <selection activeCell="AC4" sqref="AC4"/>
    </sheetView>
  </sheetViews>
  <sheetFormatPr defaultRowHeight="14.4" x14ac:dyDescent="0.3"/>
  <cols>
    <col min="1" max="1" width="15.77734375" style="1" customWidth="1"/>
    <col min="2" max="2" width="13.44140625" style="1" customWidth="1"/>
    <col min="3" max="3" width="12.109375" style="1" bestFit="1" customWidth="1"/>
    <col min="4" max="5" width="6.77734375" style="1" bestFit="1" customWidth="1"/>
    <col min="6" max="6" width="6.44140625" style="1" customWidth="1"/>
    <col min="7" max="8" width="6.77734375" style="1" bestFit="1" customWidth="1"/>
    <col min="9" max="9" width="7.5546875" style="1" customWidth="1"/>
    <col min="10" max="10" width="6.6640625" style="1" customWidth="1"/>
    <col min="11" max="11" width="6.88671875" style="1" customWidth="1"/>
    <col min="12" max="12" width="7.77734375" style="1" customWidth="1"/>
    <col min="13" max="13" width="7.5546875" style="1" customWidth="1"/>
    <col min="14" max="14" width="14.5546875" style="1" customWidth="1"/>
    <col min="15" max="15" width="14.33203125" style="1" customWidth="1"/>
    <col min="16" max="16" width="15.21875" style="1" customWidth="1"/>
    <col min="17" max="17" width="12.6640625" style="1" customWidth="1"/>
    <col min="18" max="18" width="12.77734375" style="1" customWidth="1"/>
    <col min="19" max="19" width="10.21875" style="1" customWidth="1"/>
    <col min="20" max="20" width="11.6640625" style="1" customWidth="1"/>
    <col min="21" max="21" width="12.5546875" style="1" customWidth="1"/>
    <col min="22" max="22" width="10.6640625" style="1" customWidth="1"/>
    <col min="23" max="23" width="9.21875" style="1" customWidth="1"/>
    <col min="24" max="24" width="13.6640625" style="1" customWidth="1"/>
    <col min="25" max="26" width="12.6640625" style="1" customWidth="1"/>
    <col min="27" max="27" width="13.77734375" style="1" customWidth="1"/>
    <col min="28" max="28" width="12.88671875" style="1" customWidth="1"/>
    <col min="29" max="29" width="16" style="1" customWidth="1"/>
    <col min="30" max="16384" width="8.88671875" style="1"/>
  </cols>
  <sheetData>
    <row r="1" spans="1:29" ht="32.4" customHeight="1" x14ac:dyDescent="0.3">
      <c r="A1" s="37" t="s">
        <v>63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0"/>
      <c r="AB1" s="20"/>
      <c r="AC1" s="20"/>
    </row>
    <row r="2" spans="1:29" x14ac:dyDescent="0.3">
      <c r="A2" s="9" t="s">
        <v>0</v>
      </c>
      <c r="B2" s="9" t="s">
        <v>1</v>
      </c>
      <c r="C2" s="9" t="s">
        <v>62</v>
      </c>
      <c r="D2" s="38" t="s">
        <v>68</v>
      </c>
      <c r="E2" s="38"/>
      <c r="F2" s="38"/>
      <c r="G2" s="38"/>
      <c r="H2" s="38"/>
      <c r="I2" s="39" t="s">
        <v>69</v>
      </c>
      <c r="J2" s="39"/>
      <c r="K2" s="39"/>
      <c r="L2" s="39"/>
      <c r="M2" s="39"/>
      <c r="N2" s="40" t="s">
        <v>71</v>
      </c>
      <c r="O2" s="40"/>
      <c r="P2" s="40"/>
      <c r="Q2" s="40"/>
      <c r="R2" s="40"/>
      <c r="S2" s="5" t="s">
        <v>70</v>
      </c>
      <c r="T2" s="6"/>
      <c r="U2" s="6"/>
      <c r="V2" s="6"/>
      <c r="W2" s="7"/>
      <c r="X2" s="8" t="s">
        <v>72</v>
      </c>
      <c r="Y2" s="9"/>
      <c r="Z2" s="9"/>
      <c r="AA2" s="9"/>
      <c r="AB2" s="9"/>
      <c r="AC2" s="17" t="s">
        <v>73</v>
      </c>
    </row>
    <row r="3" spans="1:29" x14ac:dyDescent="0.3">
      <c r="A3" s="18" t="s">
        <v>75</v>
      </c>
      <c r="B3" s="18"/>
      <c r="C3" s="18"/>
      <c r="D3" s="19">
        <v>44562</v>
      </c>
      <c r="E3" s="19">
        <f>D3+7</f>
        <v>44569</v>
      </c>
      <c r="F3" s="19">
        <f>E3+7</f>
        <v>44576</v>
      </c>
      <c r="G3" s="19">
        <f>F3+7</f>
        <v>44583</v>
      </c>
      <c r="H3" s="19">
        <f>G3+7</f>
        <v>44590</v>
      </c>
      <c r="I3" s="19">
        <v>44562</v>
      </c>
      <c r="J3" s="19">
        <v>44569</v>
      </c>
      <c r="K3" s="19">
        <v>44576</v>
      </c>
      <c r="L3" s="19">
        <v>44583</v>
      </c>
      <c r="M3" s="19">
        <v>44590</v>
      </c>
      <c r="N3" s="19">
        <v>44562</v>
      </c>
      <c r="O3" s="19">
        <v>44569</v>
      </c>
      <c r="P3" s="19">
        <v>44576</v>
      </c>
      <c r="Q3" s="19">
        <v>44583</v>
      </c>
      <c r="R3" s="19">
        <v>44590</v>
      </c>
      <c r="S3" s="19">
        <v>44562</v>
      </c>
      <c r="T3" s="19">
        <f>S3+7</f>
        <v>44569</v>
      </c>
      <c r="U3" s="19">
        <f>T3+7</f>
        <v>44576</v>
      </c>
      <c r="V3" s="19">
        <f>U3+7</f>
        <v>44583</v>
      </c>
      <c r="W3" s="19">
        <f>V3+7</f>
        <v>44590</v>
      </c>
      <c r="X3" s="19">
        <v>44562</v>
      </c>
      <c r="Y3" s="19">
        <f>X3+7</f>
        <v>44569</v>
      </c>
      <c r="Z3" s="19">
        <f>Y3+7</f>
        <v>44576</v>
      </c>
      <c r="AA3" s="19">
        <f>Z3+7</f>
        <v>44583</v>
      </c>
      <c r="AB3" s="19">
        <f>AA3+7</f>
        <v>44590</v>
      </c>
      <c r="AC3" s="18" t="s">
        <v>74</v>
      </c>
    </row>
    <row r="4" spans="1:29" x14ac:dyDescent="0.3">
      <c r="A4" s="21" t="s">
        <v>32</v>
      </c>
      <c r="B4" s="22" t="s">
        <v>2</v>
      </c>
      <c r="C4" s="23">
        <v>5.31</v>
      </c>
      <c r="D4" s="22">
        <v>40</v>
      </c>
      <c r="E4" s="22">
        <v>44</v>
      </c>
      <c r="F4" s="22">
        <v>18</v>
      </c>
      <c r="G4" s="22">
        <v>42</v>
      </c>
      <c r="H4" s="22">
        <v>29</v>
      </c>
      <c r="I4" s="22">
        <f>IF(D4&gt;40,D4-40,0)</f>
        <v>0</v>
      </c>
      <c r="J4" s="22">
        <f>IF(E4&gt;40,E4-40,0)</f>
        <v>4</v>
      </c>
      <c r="K4" s="22">
        <f t="shared" ref="K4:M19" si="0">IF(F4&gt;40,F4-40,0)</f>
        <v>0</v>
      </c>
      <c r="L4" s="22">
        <f t="shared" si="0"/>
        <v>2</v>
      </c>
      <c r="M4" s="22">
        <f t="shared" si="0"/>
        <v>0</v>
      </c>
      <c r="N4" s="24">
        <f>$C4*D4</f>
        <v>212.39999999999998</v>
      </c>
      <c r="O4" s="24">
        <f t="shared" ref="O4:R19" si="1">$C4*E4</f>
        <v>233.64</v>
      </c>
      <c r="P4" s="24">
        <f t="shared" si="1"/>
        <v>95.58</v>
      </c>
      <c r="Q4" s="24">
        <f t="shared" si="1"/>
        <v>223.01999999999998</v>
      </c>
      <c r="R4" s="24">
        <f t="shared" si="1"/>
        <v>153.98999999999998</v>
      </c>
      <c r="S4" s="24">
        <f>0.75*$C4*I4</f>
        <v>0</v>
      </c>
      <c r="T4" s="24">
        <f t="shared" ref="T4:W19" si="2">0.75*$C4*J4</f>
        <v>15.93</v>
      </c>
      <c r="U4" s="24">
        <f t="shared" si="2"/>
        <v>0</v>
      </c>
      <c r="V4" s="24">
        <f t="shared" si="2"/>
        <v>7.9649999999999999</v>
      </c>
      <c r="W4" s="24">
        <f t="shared" si="2"/>
        <v>0</v>
      </c>
      <c r="X4" s="24">
        <f>N4+S4</f>
        <v>212.39999999999998</v>
      </c>
      <c r="Y4" s="24">
        <f>O4+T4</f>
        <v>249.57</v>
      </c>
      <c r="Z4" s="24">
        <f t="shared" ref="Z4:AB19" si="3">P4+U4</f>
        <v>95.58</v>
      </c>
      <c r="AA4" s="24">
        <f t="shared" si="3"/>
        <v>230.98499999999999</v>
      </c>
      <c r="AB4" s="24">
        <f t="shared" si="3"/>
        <v>153.98999999999998</v>
      </c>
      <c r="AC4" s="25">
        <f>SUM(X4:AB4)</f>
        <v>942.52499999999998</v>
      </c>
    </row>
    <row r="5" spans="1:29" x14ac:dyDescent="0.3">
      <c r="A5" s="21" t="s">
        <v>33</v>
      </c>
      <c r="B5" s="22" t="s">
        <v>3</v>
      </c>
      <c r="C5" s="23">
        <v>10.3</v>
      </c>
      <c r="D5" s="22">
        <v>35</v>
      </c>
      <c r="E5" s="22">
        <v>40</v>
      </c>
      <c r="F5" s="22">
        <v>39</v>
      </c>
      <c r="G5" s="22">
        <v>10</v>
      </c>
      <c r="H5" s="22">
        <v>18</v>
      </c>
      <c r="I5" s="22">
        <f t="shared" ref="I5:M33" si="4">IF(D5&gt;40,D5-40,0)</f>
        <v>0</v>
      </c>
      <c r="J5" s="22">
        <f t="shared" si="4"/>
        <v>0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4">
        <f t="shared" ref="N5:R33" si="5">$C5*D5</f>
        <v>360.5</v>
      </c>
      <c r="O5" s="24">
        <f t="shared" si="1"/>
        <v>412</v>
      </c>
      <c r="P5" s="24">
        <f t="shared" si="1"/>
        <v>401.70000000000005</v>
      </c>
      <c r="Q5" s="24">
        <f t="shared" si="1"/>
        <v>103</v>
      </c>
      <c r="R5" s="24">
        <f t="shared" si="1"/>
        <v>185.4</v>
      </c>
      <c r="S5" s="24">
        <f t="shared" ref="S5:W33" si="6">0.75*$C5*I5</f>
        <v>0</v>
      </c>
      <c r="T5" s="24">
        <f t="shared" si="2"/>
        <v>0</v>
      </c>
      <c r="U5" s="24">
        <f t="shared" si="2"/>
        <v>0</v>
      </c>
      <c r="V5" s="24">
        <f t="shared" si="2"/>
        <v>0</v>
      </c>
      <c r="W5" s="24">
        <f t="shared" si="2"/>
        <v>0</v>
      </c>
      <c r="X5" s="24">
        <f t="shared" ref="X5:X33" si="7">N5+S5</f>
        <v>360.5</v>
      </c>
      <c r="Y5" s="24">
        <f t="shared" ref="Y5:AB33" si="8">O5+T5</f>
        <v>412</v>
      </c>
      <c r="Z5" s="24">
        <f t="shared" si="3"/>
        <v>401.70000000000005</v>
      </c>
      <c r="AA5" s="24">
        <f t="shared" si="3"/>
        <v>103</v>
      </c>
      <c r="AB5" s="24">
        <f t="shared" si="3"/>
        <v>185.4</v>
      </c>
      <c r="AC5" s="25">
        <f t="shared" ref="AC5:AC33" si="9">SUM(X5:AB5)</f>
        <v>1462.6000000000001</v>
      </c>
    </row>
    <row r="6" spans="1:29" x14ac:dyDescent="0.3">
      <c r="A6" s="21" t="s">
        <v>34</v>
      </c>
      <c r="B6" s="22" t="s">
        <v>4</v>
      </c>
      <c r="C6" s="23">
        <v>14.7</v>
      </c>
      <c r="D6" s="22">
        <v>25</v>
      </c>
      <c r="E6" s="22">
        <v>39</v>
      </c>
      <c r="F6" s="22">
        <v>40</v>
      </c>
      <c r="G6" s="22">
        <v>14</v>
      </c>
      <c r="H6" s="22">
        <v>39</v>
      </c>
      <c r="I6" s="22">
        <f t="shared" si="4"/>
        <v>0</v>
      </c>
      <c r="J6" s="22">
        <f t="shared" si="4"/>
        <v>0</v>
      </c>
      <c r="K6" s="22">
        <f t="shared" si="0"/>
        <v>0</v>
      </c>
      <c r="L6" s="22">
        <f t="shared" si="0"/>
        <v>0</v>
      </c>
      <c r="M6" s="22">
        <f t="shared" si="0"/>
        <v>0</v>
      </c>
      <c r="N6" s="24">
        <f t="shared" si="5"/>
        <v>367.5</v>
      </c>
      <c r="O6" s="24">
        <f t="shared" si="1"/>
        <v>573.29999999999995</v>
      </c>
      <c r="P6" s="24">
        <f t="shared" si="1"/>
        <v>588</v>
      </c>
      <c r="Q6" s="24">
        <f t="shared" si="1"/>
        <v>205.79999999999998</v>
      </c>
      <c r="R6" s="24">
        <f t="shared" si="1"/>
        <v>573.29999999999995</v>
      </c>
      <c r="S6" s="24">
        <f t="shared" si="6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4">
        <f t="shared" si="7"/>
        <v>367.5</v>
      </c>
      <c r="Y6" s="24">
        <f t="shared" si="8"/>
        <v>573.29999999999995</v>
      </c>
      <c r="Z6" s="24">
        <f t="shared" si="3"/>
        <v>588</v>
      </c>
      <c r="AA6" s="24">
        <f t="shared" si="3"/>
        <v>205.79999999999998</v>
      </c>
      <c r="AB6" s="24">
        <f t="shared" si="3"/>
        <v>573.29999999999995</v>
      </c>
      <c r="AC6" s="25">
        <f t="shared" si="9"/>
        <v>2307.8999999999996</v>
      </c>
    </row>
    <row r="7" spans="1:29" x14ac:dyDescent="0.3">
      <c r="A7" s="21" t="s">
        <v>35</v>
      </c>
      <c r="B7" s="22" t="s">
        <v>5</v>
      </c>
      <c r="C7" s="23">
        <v>20.5</v>
      </c>
      <c r="D7" s="22">
        <v>33</v>
      </c>
      <c r="E7" s="22">
        <v>28</v>
      </c>
      <c r="F7" s="22">
        <v>44</v>
      </c>
      <c r="G7" s="22">
        <v>29</v>
      </c>
      <c r="H7" s="22">
        <v>40</v>
      </c>
      <c r="I7" s="22">
        <f t="shared" si="4"/>
        <v>0</v>
      </c>
      <c r="J7" s="22">
        <f t="shared" si="4"/>
        <v>0</v>
      </c>
      <c r="K7" s="22">
        <f t="shared" si="0"/>
        <v>4</v>
      </c>
      <c r="L7" s="22">
        <f t="shared" si="0"/>
        <v>0</v>
      </c>
      <c r="M7" s="22">
        <f t="shared" si="0"/>
        <v>0</v>
      </c>
      <c r="N7" s="24">
        <f t="shared" si="5"/>
        <v>676.5</v>
      </c>
      <c r="O7" s="24">
        <f t="shared" si="1"/>
        <v>574</v>
      </c>
      <c r="P7" s="24">
        <f t="shared" si="1"/>
        <v>902</v>
      </c>
      <c r="Q7" s="24">
        <f t="shared" si="1"/>
        <v>594.5</v>
      </c>
      <c r="R7" s="24">
        <f t="shared" si="1"/>
        <v>820</v>
      </c>
      <c r="S7" s="24">
        <f t="shared" si="6"/>
        <v>0</v>
      </c>
      <c r="T7" s="24">
        <f t="shared" si="2"/>
        <v>0</v>
      </c>
      <c r="U7" s="24">
        <f t="shared" si="2"/>
        <v>61.5</v>
      </c>
      <c r="V7" s="24">
        <f t="shared" si="2"/>
        <v>0</v>
      </c>
      <c r="W7" s="24">
        <f t="shared" si="2"/>
        <v>0</v>
      </c>
      <c r="X7" s="24">
        <f t="shared" si="7"/>
        <v>676.5</v>
      </c>
      <c r="Y7" s="24">
        <f t="shared" si="8"/>
        <v>574</v>
      </c>
      <c r="Z7" s="24">
        <f t="shared" si="3"/>
        <v>963.5</v>
      </c>
      <c r="AA7" s="24">
        <f t="shared" si="3"/>
        <v>594.5</v>
      </c>
      <c r="AB7" s="24">
        <f t="shared" si="3"/>
        <v>820</v>
      </c>
      <c r="AC7" s="25">
        <f t="shared" si="9"/>
        <v>3628.5</v>
      </c>
    </row>
    <row r="8" spans="1:29" x14ac:dyDescent="0.3">
      <c r="A8" s="21" t="s">
        <v>36</v>
      </c>
      <c r="B8" s="22" t="s">
        <v>6</v>
      </c>
      <c r="C8" s="23">
        <v>24</v>
      </c>
      <c r="D8" s="22">
        <v>51</v>
      </c>
      <c r="E8" s="22">
        <v>40</v>
      </c>
      <c r="F8" s="22">
        <v>41</v>
      </c>
      <c r="G8" s="22">
        <v>18</v>
      </c>
      <c r="H8" s="22">
        <v>44</v>
      </c>
      <c r="I8" s="22">
        <f t="shared" si="4"/>
        <v>11</v>
      </c>
      <c r="J8" s="22">
        <f t="shared" si="4"/>
        <v>0</v>
      </c>
      <c r="K8" s="22">
        <f t="shared" si="0"/>
        <v>1</v>
      </c>
      <c r="L8" s="22">
        <f t="shared" si="0"/>
        <v>0</v>
      </c>
      <c r="M8" s="22">
        <f t="shared" si="0"/>
        <v>4</v>
      </c>
      <c r="N8" s="24">
        <f t="shared" si="5"/>
        <v>1224</v>
      </c>
      <c r="O8" s="24">
        <f t="shared" si="1"/>
        <v>960</v>
      </c>
      <c r="P8" s="24">
        <f t="shared" si="1"/>
        <v>984</v>
      </c>
      <c r="Q8" s="24">
        <f t="shared" si="1"/>
        <v>432</v>
      </c>
      <c r="R8" s="24">
        <f t="shared" si="1"/>
        <v>1056</v>
      </c>
      <c r="S8" s="24">
        <f t="shared" si="6"/>
        <v>198</v>
      </c>
      <c r="T8" s="24">
        <f t="shared" si="2"/>
        <v>0</v>
      </c>
      <c r="U8" s="24">
        <f t="shared" si="2"/>
        <v>18</v>
      </c>
      <c r="V8" s="24">
        <f t="shared" si="2"/>
        <v>0</v>
      </c>
      <c r="W8" s="24">
        <f t="shared" si="2"/>
        <v>72</v>
      </c>
      <c r="X8" s="24">
        <f t="shared" si="7"/>
        <v>1422</v>
      </c>
      <c r="Y8" s="24">
        <f t="shared" si="8"/>
        <v>960</v>
      </c>
      <c r="Z8" s="24">
        <f t="shared" si="3"/>
        <v>1002</v>
      </c>
      <c r="AA8" s="24">
        <f t="shared" si="3"/>
        <v>432</v>
      </c>
      <c r="AB8" s="24">
        <f t="shared" si="3"/>
        <v>1128</v>
      </c>
      <c r="AC8" s="25">
        <f t="shared" si="9"/>
        <v>4944</v>
      </c>
    </row>
    <row r="9" spans="1:29" x14ac:dyDescent="0.3">
      <c r="A9" s="21" t="s">
        <v>37</v>
      </c>
      <c r="B9" s="22" t="s">
        <v>7</v>
      </c>
      <c r="C9" s="23">
        <v>22.34</v>
      </c>
      <c r="D9" s="22">
        <v>41</v>
      </c>
      <c r="E9" s="22">
        <v>41</v>
      </c>
      <c r="F9" s="22">
        <v>49</v>
      </c>
      <c r="G9" s="22">
        <v>39</v>
      </c>
      <c r="H9" s="22">
        <v>41</v>
      </c>
      <c r="I9" s="22">
        <f t="shared" si="4"/>
        <v>1</v>
      </c>
      <c r="J9" s="22">
        <f t="shared" si="4"/>
        <v>1</v>
      </c>
      <c r="K9" s="22">
        <f t="shared" si="0"/>
        <v>9</v>
      </c>
      <c r="L9" s="22">
        <f t="shared" si="0"/>
        <v>0</v>
      </c>
      <c r="M9" s="22">
        <f t="shared" si="0"/>
        <v>1</v>
      </c>
      <c r="N9" s="24">
        <f t="shared" si="5"/>
        <v>915.93999999999994</v>
      </c>
      <c r="O9" s="24">
        <f t="shared" si="1"/>
        <v>915.93999999999994</v>
      </c>
      <c r="P9" s="24">
        <f t="shared" si="1"/>
        <v>1094.6600000000001</v>
      </c>
      <c r="Q9" s="24">
        <f t="shared" si="1"/>
        <v>871.26</v>
      </c>
      <c r="R9" s="24">
        <f t="shared" si="1"/>
        <v>915.93999999999994</v>
      </c>
      <c r="S9" s="24">
        <f t="shared" si="6"/>
        <v>16.754999999999999</v>
      </c>
      <c r="T9" s="24">
        <f t="shared" si="2"/>
        <v>16.754999999999999</v>
      </c>
      <c r="U9" s="24">
        <f t="shared" si="2"/>
        <v>150.79499999999999</v>
      </c>
      <c r="V9" s="24">
        <f t="shared" si="2"/>
        <v>0</v>
      </c>
      <c r="W9" s="24">
        <f t="shared" si="2"/>
        <v>16.754999999999999</v>
      </c>
      <c r="X9" s="24">
        <f t="shared" si="7"/>
        <v>932.69499999999994</v>
      </c>
      <c r="Y9" s="24">
        <f t="shared" si="8"/>
        <v>932.69499999999994</v>
      </c>
      <c r="Z9" s="24">
        <f t="shared" si="3"/>
        <v>1245.4550000000002</v>
      </c>
      <c r="AA9" s="24">
        <f t="shared" si="3"/>
        <v>871.26</v>
      </c>
      <c r="AB9" s="24">
        <f t="shared" si="3"/>
        <v>932.69499999999994</v>
      </c>
      <c r="AC9" s="25">
        <f t="shared" si="9"/>
        <v>4914.8</v>
      </c>
    </row>
    <row r="10" spans="1:29" x14ac:dyDescent="0.3">
      <c r="A10" s="21" t="s">
        <v>38</v>
      </c>
      <c r="B10" s="22" t="s">
        <v>8</v>
      </c>
      <c r="C10" s="23">
        <v>19.899999999999999</v>
      </c>
      <c r="D10" s="22">
        <v>44</v>
      </c>
      <c r="E10" s="22">
        <v>40</v>
      </c>
      <c r="F10" s="22">
        <v>50</v>
      </c>
      <c r="G10" s="22">
        <v>40</v>
      </c>
      <c r="H10" s="22">
        <v>49</v>
      </c>
      <c r="I10" s="22">
        <f t="shared" si="4"/>
        <v>4</v>
      </c>
      <c r="J10" s="22">
        <f t="shared" si="4"/>
        <v>0</v>
      </c>
      <c r="K10" s="22">
        <f t="shared" si="0"/>
        <v>10</v>
      </c>
      <c r="L10" s="22">
        <f t="shared" si="0"/>
        <v>0</v>
      </c>
      <c r="M10" s="22">
        <f t="shared" si="0"/>
        <v>9</v>
      </c>
      <c r="N10" s="24">
        <f t="shared" si="5"/>
        <v>875.59999999999991</v>
      </c>
      <c r="O10" s="24">
        <f t="shared" si="1"/>
        <v>796</v>
      </c>
      <c r="P10" s="24">
        <f t="shared" si="1"/>
        <v>994.99999999999989</v>
      </c>
      <c r="Q10" s="24">
        <f t="shared" si="1"/>
        <v>796</v>
      </c>
      <c r="R10" s="24">
        <f t="shared" si="1"/>
        <v>975.09999999999991</v>
      </c>
      <c r="S10" s="24">
        <f t="shared" si="6"/>
        <v>59.699999999999996</v>
      </c>
      <c r="T10" s="24">
        <f t="shared" si="2"/>
        <v>0</v>
      </c>
      <c r="U10" s="24">
        <f t="shared" si="2"/>
        <v>149.25</v>
      </c>
      <c r="V10" s="24">
        <f t="shared" si="2"/>
        <v>0</v>
      </c>
      <c r="W10" s="24">
        <f t="shared" si="2"/>
        <v>134.32499999999999</v>
      </c>
      <c r="X10" s="24">
        <f t="shared" si="7"/>
        <v>935.3</v>
      </c>
      <c r="Y10" s="24">
        <f t="shared" si="8"/>
        <v>796</v>
      </c>
      <c r="Z10" s="24">
        <f t="shared" si="3"/>
        <v>1144.25</v>
      </c>
      <c r="AA10" s="24">
        <f t="shared" si="3"/>
        <v>796</v>
      </c>
      <c r="AB10" s="24">
        <f t="shared" si="3"/>
        <v>1109.425</v>
      </c>
      <c r="AC10" s="25">
        <f t="shared" si="9"/>
        <v>4780.9750000000004</v>
      </c>
    </row>
    <row r="11" spans="1:29" x14ac:dyDescent="0.3">
      <c r="A11" s="21" t="s">
        <v>39</v>
      </c>
      <c r="B11" s="22" t="s">
        <v>9</v>
      </c>
      <c r="C11" s="23">
        <v>27.52</v>
      </c>
      <c r="D11" s="22">
        <v>40</v>
      </c>
      <c r="E11" s="22">
        <v>50</v>
      </c>
      <c r="F11" s="22">
        <v>41</v>
      </c>
      <c r="G11" s="22">
        <v>44</v>
      </c>
      <c r="H11" s="22">
        <v>50</v>
      </c>
      <c r="I11" s="22">
        <f t="shared" si="4"/>
        <v>0</v>
      </c>
      <c r="J11" s="22">
        <f t="shared" si="4"/>
        <v>10</v>
      </c>
      <c r="K11" s="22">
        <f t="shared" si="0"/>
        <v>1</v>
      </c>
      <c r="L11" s="22">
        <f t="shared" si="0"/>
        <v>4</v>
      </c>
      <c r="M11" s="22">
        <f t="shared" si="0"/>
        <v>10</v>
      </c>
      <c r="N11" s="24">
        <f t="shared" si="5"/>
        <v>1100.8</v>
      </c>
      <c r="O11" s="24">
        <f t="shared" si="1"/>
        <v>1376</v>
      </c>
      <c r="P11" s="24">
        <f t="shared" si="1"/>
        <v>1128.32</v>
      </c>
      <c r="Q11" s="24">
        <f t="shared" si="1"/>
        <v>1210.8799999999999</v>
      </c>
      <c r="R11" s="24">
        <f t="shared" si="1"/>
        <v>1376</v>
      </c>
      <c r="S11" s="24">
        <f t="shared" si="6"/>
        <v>0</v>
      </c>
      <c r="T11" s="24">
        <f t="shared" si="2"/>
        <v>206.4</v>
      </c>
      <c r="U11" s="24">
        <f t="shared" si="2"/>
        <v>20.64</v>
      </c>
      <c r="V11" s="24">
        <f t="shared" si="2"/>
        <v>82.56</v>
      </c>
      <c r="W11" s="24">
        <f t="shared" si="2"/>
        <v>206.4</v>
      </c>
      <c r="X11" s="24">
        <f t="shared" si="7"/>
        <v>1100.8</v>
      </c>
      <c r="Y11" s="24">
        <f t="shared" si="8"/>
        <v>1582.4</v>
      </c>
      <c r="Z11" s="24">
        <f t="shared" si="3"/>
        <v>1148.96</v>
      </c>
      <c r="AA11" s="24">
        <f t="shared" si="3"/>
        <v>1293.4399999999998</v>
      </c>
      <c r="AB11" s="24">
        <f t="shared" si="3"/>
        <v>1582.4</v>
      </c>
      <c r="AC11" s="25">
        <f t="shared" si="9"/>
        <v>6708</v>
      </c>
    </row>
    <row r="12" spans="1:29" x14ac:dyDescent="0.3">
      <c r="A12" s="21" t="s">
        <v>40</v>
      </c>
      <c r="B12" s="22" t="s">
        <v>10</v>
      </c>
      <c r="C12" s="23">
        <v>23.34</v>
      </c>
      <c r="D12" s="22">
        <v>39</v>
      </c>
      <c r="E12" s="22">
        <v>39</v>
      </c>
      <c r="F12" s="22">
        <v>42</v>
      </c>
      <c r="G12" s="22">
        <v>41</v>
      </c>
      <c r="H12" s="22">
        <v>41</v>
      </c>
      <c r="I12" s="22">
        <f t="shared" si="4"/>
        <v>0</v>
      </c>
      <c r="J12" s="22">
        <f t="shared" si="4"/>
        <v>0</v>
      </c>
      <c r="K12" s="22">
        <f t="shared" si="0"/>
        <v>2</v>
      </c>
      <c r="L12" s="22">
        <f t="shared" si="0"/>
        <v>1</v>
      </c>
      <c r="M12" s="22">
        <f t="shared" si="0"/>
        <v>1</v>
      </c>
      <c r="N12" s="24">
        <f t="shared" si="5"/>
        <v>910.26</v>
      </c>
      <c r="O12" s="24">
        <f t="shared" si="1"/>
        <v>910.26</v>
      </c>
      <c r="P12" s="24">
        <f t="shared" si="1"/>
        <v>980.28</v>
      </c>
      <c r="Q12" s="24">
        <f t="shared" si="1"/>
        <v>956.93999999999994</v>
      </c>
      <c r="R12" s="24">
        <f t="shared" si="1"/>
        <v>956.93999999999994</v>
      </c>
      <c r="S12" s="24">
        <f t="shared" si="6"/>
        <v>0</v>
      </c>
      <c r="T12" s="24">
        <f t="shared" si="2"/>
        <v>0</v>
      </c>
      <c r="U12" s="24">
        <f t="shared" si="2"/>
        <v>35.01</v>
      </c>
      <c r="V12" s="24">
        <f t="shared" si="2"/>
        <v>17.504999999999999</v>
      </c>
      <c r="W12" s="24">
        <f t="shared" si="2"/>
        <v>17.504999999999999</v>
      </c>
      <c r="X12" s="24">
        <f t="shared" si="7"/>
        <v>910.26</v>
      </c>
      <c r="Y12" s="24">
        <f t="shared" si="8"/>
        <v>910.26</v>
      </c>
      <c r="Z12" s="24">
        <f t="shared" si="3"/>
        <v>1015.29</v>
      </c>
      <c r="AA12" s="24">
        <f t="shared" si="3"/>
        <v>974.44499999999994</v>
      </c>
      <c r="AB12" s="24">
        <f t="shared" si="3"/>
        <v>974.44499999999994</v>
      </c>
      <c r="AC12" s="25">
        <f t="shared" si="9"/>
        <v>4784.7</v>
      </c>
    </row>
    <row r="13" spans="1:29" x14ac:dyDescent="0.3">
      <c r="A13" s="21" t="s">
        <v>41</v>
      </c>
      <c r="B13" s="22" t="s">
        <v>11</v>
      </c>
      <c r="C13" s="23">
        <v>26.12</v>
      </c>
      <c r="D13" s="22">
        <v>28</v>
      </c>
      <c r="E13" s="22">
        <v>38</v>
      </c>
      <c r="F13" s="22">
        <v>10</v>
      </c>
      <c r="G13" s="22">
        <v>49</v>
      </c>
      <c r="H13" s="22">
        <v>39</v>
      </c>
      <c r="I13" s="22">
        <f t="shared" si="4"/>
        <v>0</v>
      </c>
      <c r="J13" s="22">
        <f t="shared" si="4"/>
        <v>0</v>
      </c>
      <c r="K13" s="22">
        <f t="shared" si="0"/>
        <v>0</v>
      </c>
      <c r="L13" s="22">
        <f t="shared" si="0"/>
        <v>9</v>
      </c>
      <c r="M13" s="22">
        <f t="shared" si="0"/>
        <v>0</v>
      </c>
      <c r="N13" s="24">
        <f t="shared" si="5"/>
        <v>731.36</v>
      </c>
      <c r="O13" s="24">
        <f t="shared" si="1"/>
        <v>992.56000000000006</v>
      </c>
      <c r="P13" s="24">
        <f t="shared" si="1"/>
        <v>261.2</v>
      </c>
      <c r="Q13" s="24">
        <f t="shared" si="1"/>
        <v>1279.8800000000001</v>
      </c>
      <c r="R13" s="24">
        <f t="shared" si="1"/>
        <v>1018.6800000000001</v>
      </c>
      <c r="S13" s="24">
        <f t="shared" si="6"/>
        <v>0</v>
      </c>
      <c r="T13" s="24">
        <f t="shared" si="2"/>
        <v>0</v>
      </c>
      <c r="U13" s="24">
        <f t="shared" si="2"/>
        <v>0</v>
      </c>
      <c r="V13" s="24">
        <f t="shared" si="2"/>
        <v>176.31</v>
      </c>
      <c r="W13" s="24">
        <f t="shared" si="2"/>
        <v>0</v>
      </c>
      <c r="X13" s="24">
        <f t="shared" si="7"/>
        <v>731.36</v>
      </c>
      <c r="Y13" s="24">
        <f t="shared" si="8"/>
        <v>992.56000000000006</v>
      </c>
      <c r="Z13" s="24">
        <f t="shared" si="3"/>
        <v>261.2</v>
      </c>
      <c r="AA13" s="24">
        <f t="shared" si="3"/>
        <v>1456.19</v>
      </c>
      <c r="AB13" s="24">
        <f t="shared" si="3"/>
        <v>1018.6800000000001</v>
      </c>
      <c r="AC13" s="25">
        <f t="shared" si="9"/>
        <v>4459.9900000000007</v>
      </c>
    </row>
    <row r="14" spans="1:29" x14ac:dyDescent="0.3">
      <c r="A14" s="21" t="s">
        <v>42</v>
      </c>
      <c r="B14" s="22" t="s">
        <v>12</v>
      </c>
      <c r="C14" s="23">
        <v>9.5</v>
      </c>
      <c r="D14" s="22">
        <v>40</v>
      </c>
      <c r="E14" s="22">
        <v>42</v>
      </c>
      <c r="F14" s="22">
        <v>14</v>
      </c>
      <c r="G14" s="22">
        <v>50</v>
      </c>
      <c r="H14" s="22">
        <v>28</v>
      </c>
      <c r="I14" s="22">
        <f t="shared" si="4"/>
        <v>0</v>
      </c>
      <c r="J14" s="22">
        <f t="shared" si="4"/>
        <v>2</v>
      </c>
      <c r="K14" s="22">
        <f t="shared" si="0"/>
        <v>0</v>
      </c>
      <c r="L14" s="22">
        <f t="shared" si="0"/>
        <v>10</v>
      </c>
      <c r="M14" s="22">
        <f t="shared" si="0"/>
        <v>0</v>
      </c>
      <c r="N14" s="24">
        <f t="shared" si="5"/>
        <v>380</v>
      </c>
      <c r="O14" s="24">
        <f t="shared" si="1"/>
        <v>399</v>
      </c>
      <c r="P14" s="24">
        <f t="shared" si="1"/>
        <v>133</v>
      </c>
      <c r="Q14" s="24">
        <f t="shared" si="1"/>
        <v>475</v>
      </c>
      <c r="R14" s="24">
        <f t="shared" si="1"/>
        <v>266</v>
      </c>
      <c r="S14" s="24">
        <f t="shared" si="6"/>
        <v>0</v>
      </c>
      <c r="T14" s="24">
        <f t="shared" si="2"/>
        <v>14.25</v>
      </c>
      <c r="U14" s="24">
        <f t="shared" si="2"/>
        <v>0</v>
      </c>
      <c r="V14" s="24">
        <f t="shared" si="2"/>
        <v>71.25</v>
      </c>
      <c r="W14" s="24">
        <f t="shared" si="2"/>
        <v>0</v>
      </c>
      <c r="X14" s="24">
        <f t="shared" si="7"/>
        <v>380</v>
      </c>
      <c r="Y14" s="24">
        <f t="shared" si="8"/>
        <v>413.25</v>
      </c>
      <c r="Z14" s="24">
        <f t="shared" si="3"/>
        <v>133</v>
      </c>
      <c r="AA14" s="24">
        <f t="shared" si="3"/>
        <v>546.25</v>
      </c>
      <c r="AB14" s="24">
        <f t="shared" si="3"/>
        <v>266</v>
      </c>
      <c r="AC14" s="25">
        <f t="shared" si="9"/>
        <v>1738.5</v>
      </c>
    </row>
    <row r="15" spans="1:29" x14ac:dyDescent="0.3">
      <c r="A15" s="21" t="s">
        <v>43</v>
      </c>
      <c r="B15" s="22" t="s">
        <v>13</v>
      </c>
      <c r="C15" s="23">
        <v>7.3</v>
      </c>
      <c r="D15" s="22">
        <v>41</v>
      </c>
      <c r="E15" s="22">
        <v>10</v>
      </c>
      <c r="F15" s="22">
        <v>45</v>
      </c>
      <c r="G15" s="22">
        <v>41</v>
      </c>
      <c r="H15" s="22">
        <v>40</v>
      </c>
      <c r="I15" s="22">
        <f t="shared" si="4"/>
        <v>1</v>
      </c>
      <c r="J15" s="22">
        <f t="shared" si="4"/>
        <v>0</v>
      </c>
      <c r="K15" s="22">
        <f t="shared" si="0"/>
        <v>5</v>
      </c>
      <c r="L15" s="22">
        <f t="shared" si="0"/>
        <v>1</v>
      </c>
      <c r="M15" s="22">
        <f t="shared" si="0"/>
        <v>0</v>
      </c>
      <c r="N15" s="24">
        <f t="shared" si="5"/>
        <v>299.3</v>
      </c>
      <c r="O15" s="24">
        <f t="shared" si="1"/>
        <v>73</v>
      </c>
      <c r="P15" s="24">
        <f t="shared" si="1"/>
        <v>328.5</v>
      </c>
      <c r="Q15" s="24">
        <f t="shared" si="1"/>
        <v>299.3</v>
      </c>
      <c r="R15" s="24">
        <f t="shared" si="1"/>
        <v>292</v>
      </c>
      <c r="S15" s="24">
        <f t="shared" si="6"/>
        <v>5.4749999999999996</v>
      </c>
      <c r="T15" s="24">
        <f t="shared" si="2"/>
        <v>0</v>
      </c>
      <c r="U15" s="24">
        <f t="shared" si="2"/>
        <v>27.375</v>
      </c>
      <c r="V15" s="24">
        <f t="shared" si="2"/>
        <v>5.4749999999999996</v>
      </c>
      <c r="W15" s="24">
        <f t="shared" si="2"/>
        <v>0</v>
      </c>
      <c r="X15" s="24">
        <f t="shared" si="7"/>
        <v>304.77500000000003</v>
      </c>
      <c r="Y15" s="24">
        <f t="shared" si="8"/>
        <v>73</v>
      </c>
      <c r="Z15" s="24">
        <f t="shared" si="3"/>
        <v>355.875</v>
      </c>
      <c r="AA15" s="24">
        <f t="shared" si="3"/>
        <v>304.77500000000003</v>
      </c>
      <c r="AB15" s="24">
        <f t="shared" si="3"/>
        <v>292</v>
      </c>
      <c r="AC15" s="25">
        <f t="shared" si="9"/>
        <v>1330.4250000000002</v>
      </c>
    </row>
    <row r="16" spans="1:29" x14ac:dyDescent="0.3">
      <c r="A16" s="21" t="s">
        <v>44</v>
      </c>
      <c r="B16" s="22" t="s">
        <v>14</v>
      </c>
      <c r="C16" s="23">
        <v>25.6</v>
      </c>
      <c r="D16" s="22">
        <v>40</v>
      </c>
      <c r="E16" s="22">
        <v>14</v>
      </c>
      <c r="F16" s="22">
        <v>44</v>
      </c>
      <c r="G16" s="22">
        <v>42</v>
      </c>
      <c r="H16" s="22">
        <v>41</v>
      </c>
      <c r="I16" s="22">
        <f t="shared" si="4"/>
        <v>0</v>
      </c>
      <c r="J16" s="22">
        <f t="shared" si="4"/>
        <v>0</v>
      </c>
      <c r="K16" s="22">
        <f t="shared" si="0"/>
        <v>4</v>
      </c>
      <c r="L16" s="22">
        <f t="shared" si="0"/>
        <v>2</v>
      </c>
      <c r="M16" s="22">
        <f t="shared" si="0"/>
        <v>1</v>
      </c>
      <c r="N16" s="24">
        <f t="shared" si="5"/>
        <v>1024</v>
      </c>
      <c r="O16" s="24">
        <f t="shared" si="1"/>
        <v>358.40000000000003</v>
      </c>
      <c r="P16" s="24">
        <f t="shared" si="1"/>
        <v>1126.4000000000001</v>
      </c>
      <c r="Q16" s="24">
        <f t="shared" si="1"/>
        <v>1075.2</v>
      </c>
      <c r="R16" s="24">
        <f t="shared" si="1"/>
        <v>1049.6000000000001</v>
      </c>
      <c r="S16" s="24">
        <f t="shared" si="6"/>
        <v>0</v>
      </c>
      <c r="T16" s="24">
        <f t="shared" si="2"/>
        <v>0</v>
      </c>
      <c r="U16" s="24">
        <f t="shared" si="2"/>
        <v>76.800000000000011</v>
      </c>
      <c r="V16" s="24">
        <f t="shared" si="2"/>
        <v>38.400000000000006</v>
      </c>
      <c r="W16" s="24">
        <f t="shared" si="2"/>
        <v>19.200000000000003</v>
      </c>
      <c r="X16" s="24">
        <f t="shared" si="7"/>
        <v>1024</v>
      </c>
      <c r="Y16" s="24">
        <f t="shared" si="8"/>
        <v>358.40000000000003</v>
      </c>
      <c r="Z16" s="24">
        <f t="shared" si="3"/>
        <v>1203.2</v>
      </c>
      <c r="AA16" s="24">
        <f t="shared" si="3"/>
        <v>1113.6000000000001</v>
      </c>
      <c r="AB16" s="24">
        <f t="shared" si="3"/>
        <v>1068.8000000000002</v>
      </c>
      <c r="AC16" s="25">
        <f t="shared" si="9"/>
        <v>4768.0000000000009</v>
      </c>
    </row>
    <row r="17" spans="1:29" x14ac:dyDescent="0.3">
      <c r="A17" s="21" t="s">
        <v>45</v>
      </c>
      <c r="B17" s="22" t="s">
        <v>15</v>
      </c>
      <c r="C17" s="23">
        <v>11.1</v>
      </c>
      <c r="D17" s="22">
        <v>50</v>
      </c>
      <c r="E17" s="22">
        <v>29</v>
      </c>
      <c r="F17" s="22">
        <v>40</v>
      </c>
      <c r="G17" s="22">
        <v>10</v>
      </c>
      <c r="H17" s="22">
        <v>40</v>
      </c>
      <c r="I17" s="22">
        <f t="shared" si="4"/>
        <v>10</v>
      </c>
      <c r="J17" s="22">
        <f t="shared" si="4"/>
        <v>0</v>
      </c>
      <c r="K17" s="22">
        <f t="shared" si="0"/>
        <v>0</v>
      </c>
      <c r="L17" s="22">
        <f t="shared" si="0"/>
        <v>0</v>
      </c>
      <c r="M17" s="22">
        <f t="shared" si="0"/>
        <v>0</v>
      </c>
      <c r="N17" s="24">
        <f t="shared" si="5"/>
        <v>555</v>
      </c>
      <c r="O17" s="24">
        <f t="shared" si="1"/>
        <v>321.89999999999998</v>
      </c>
      <c r="P17" s="24">
        <f t="shared" si="1"/>
        <v>444</v>
      </c>
      <c r="Q17" s="24">
        <f t="shared" si="1"/>
        <v>111</v>
      </c>
      <c r="R17" s="24">
        <f t="shared" si="1"/>
        <v>444</v>
      </c>
      <c r="S17" s="24">
        <f t="shared" si="6"/>
        <v>83.25</v>
      </c>
      <c r="T17" s="24">
        <f t="shared" si="2"/>
        <v>0</v>
      </c>
      <c r="U17" s="24">
        <f t="shared" si="2"/>
        <v>0</v>
      </c>
      <c r="V17" s="24">
        <f t="shared" si="2"/>
        <v>0</v>
      </c>
      <c r="W17" s="24">
        <f t="shared" si="2"/>
        <v>0</v>
      </c>
      <c r="X17" s="24">
        <f t="shared" si="7"/>
        <v>638.25</v>
      </c>
      <c r="Y17" s="24">
        <f t="shared" si="8"/>
        <v>321.89999999999998</v>
      </c>
      <c r="Z17" s="24">
        <f t="shared" si="3"/>
        <v>444</v>
      </c>
      <c r="AA17" s="24">
        <f t="shared" si="3"/>
        <v>111</v>
      </c>
      <c r="AB17" s="24">
        <f t="shared" si="3"/>
        <v>444</v>
      </c>
      <c r="AC17" s="25">
        <f t="shared" si="9"/>
        <v>1959.15</v>
      </c>
    </row>
    <row r="18" spans="1:29" x14ac:dyDescent="0.3">
      <c r="A18" s="21" t="s">
        <v>46</v>
      </c>
      <c r="B18" s="22" t="s">
        <v>16</v>
      </c>
      <c r="C18" s="23">
        <v>18.93</v>
      </c>
      <c r="D18" s="22">
        <v>39</v>
      </c>
      <c r="E18" s="22">
        <v>18</v>
      </c>
      <c r="F18" s="22">
        <v>39</v>
      </c>
      <c r="G18" s="22">
        <v>14</v>
      </c>
      <c r="H18" s="22">
        <v>50</v>
      </c>
      <c r="I18" s="22">
        <f t="shared" si="4"/>
        <v>0</v>
      </c>
      <c r="J18" s="22">
        <f t="shared" si="4"/>
        <v>0</v>
      </c>
      <c r="K18" s="22">
        <f t="shared" si="0"/>
        <v>0</v>
      </c>
      <c r="L18" s="22">
        <f t="shared" si="0"/>
        <v>0</v>
      </c>
      <c r="M18" s="22">
        <f t="shared" si="0"/>
        <v>10</v>
      </c>
      <c r="N18" s="24">
        <f t="shared" si="5"/>
        <v>738.27</v>
      </c>
      <c r="O18" s="24">
        <f t="shared" si="1"/>
        <v>340.74</v>
      </c>
      <c r="P18" s="24">
        <f t="shared" si="1"/>
        <v>738.27</v>
      </c>
      <c r="Q18" s="24">
        <f t="shared" si="1"/>
        <v>265.02</v>
      </c>
      <c r="R18" s="24">
        <f t="shared" si="1"/>
        <v>946.5</v>
      </c>
      <c r="S18" s="24">
        <f t="shared" si="6"/>
        <v>0</v>
      </c>
      <c r="T18" s="24">
        <f t="shared" si="2"/>
        <v>0</v>
      </c>
      <c r="U18" s="24">
        <f t="shared" si="2"/>
        <v>0</v>
      </c>
      <c r="V18" s="24">
        <f t="shared" si="2"/>
        <v>0</v>
      </c>
      <c r="W18" s="24">
        <f t="shared" si="2"/>
        <v>141.97499999999999</v>
      </c>
      <c r="X18" s="24">
        <f t="shared" si="7"/>
        <v>738.27</v>
      </c>
      <c r="Y18" s="24">
        <f t="shared" si="8"/>
        <v>340.74</v>
      </c>
      <c r="Z18" s="24">
        <f t="shared" si="3"/>
        <v>738.27</v>
      </c>
      <c r="AA18" s="24">
        <f t="shared" si="3"/>
        <v>265.02</v>
      </c>
      <c r="AB18" s="24">
        <f t="shared" si="3"/>
        <v>1088.4749999999999</v>
      </c>
      <c r="AC18" s="25">
        <f t="shared" si="9"/>
        <v>3170.7750000000001</v>
      </c>
    </row>
    <row r="19" spans="1:29" x14ac:dyDescent="0.3">
      <c r="A19" s="21" t="s">
        <v>47</v>
      </c>
      <c r="B19" s="22" t="s">
        <v>17</v>
      </c>
      <c r="C19" s="23">
        <v>8.92</v>
      </c>
      <c r="D19" s="22">
        <v>38</v>
      </c>
      <c r="E19" s="22">
        <v>39</v>
      </c>
      <c r="F19" s="22">
        <v>28</v>
      </c>
      <c r="G19" s="22">
        <v>29</v>
      </c>
      <c r="H19" s="22">
        <v>39</v>
      </c>
      <c r="I19" s="22">
        <f t="shared" si="4"/>
        <v>0</v>
      </c>
      <c r="J19" s="22">
        <f t="shared" si="4"/>
        <v>0</v>
      </c>
      <c r="K19" s="22">
        <f t="shared" si="0"/>
        <v>0</v>
      </c>
      <c r="L19" s="22">
        <f t="shared" si="0"/>
        <v>0</v>
      </c>
      <c r="M19" s="22">
        <f t="shared" si="0"/>
        <v>0</v>
      </c>
      <c r="N19" s="24">
        <f t="shared" si="5"/>
        <v>338.96</v>
      </c>
      <c r="O19" s="24">
        <f t="shared" si="1"/>
        <v>347.88</v>
      </c>
      <c r="P19" s="24">
        <f t="shared" si="1"/>
        <v>249.76</v>
      </c>
      <c r="Q19" s="24">
        <f t="shared" si="1"/>
        <v>258.68</v>
      </c>
      <c r="R19" s="24">
        <f t="shared" si="1"/>
        <v>347.88</v>
      </c>
      <c r="S19" s="24">
        <f t="shared" si="6"/>
        <v>0</v>
      </c>
      <c r="T19" s="24">
        <f t="shared" si="2"/>
        <v>0</v>
      </c>
      <c r="U19" s="24">
        <f t="shared" si="2"/>
        <v>0</v>
      </c>
      <c r="V19" s="24">
        <f t="shared" si="2"/>
        <v>0</v>
      </c>
      <c r="W19" s="24">
        <f t="shared" si="2"/>
        <v>0</v>
      </c>
      <c r="X19" s="24">
        <f t="shared" si="7"/>
        <v>338.96</v>
      </c>
      <c r="Y19" s="24">
        <f t="shared" si="8"/>
        <v>347.88</v>
      </c>
      <c r="Z19" s="24">
        <f t="shared" si="3"/>
        <v>249.76</v>
      </c>
      <c r="AA19" s="24">
        <f t="shared" si="3"/>
        <v>258.68</v>
      </c>
      <c r="AB19" s="24">
        <f t="shared" si="3"/>
        <v>347.88</v>
      </c>
      <c r="AC19" s="25">
        <f t="shared" si="9"/>
        <v>1543.1599999999999</v>
      </c>
    </row>
    <row r="20" spans="1:29" x14ac:dyDescent="0.3">
      <c r="A20" s="21" t="s">
        <v>48</v>
      </c>
      <c r="B20" s="22" t="s">
        <v>18</v>
      </c>
      <c r="C20" s="23">
        <v>17.52</v>
      </c>
      <c r="D20" s="22">
        <v>40</v>
      </c>
      <c r="E20" s="22">
        <v>40</v>
      </c>
      <c r="F20" s="22">
        <v>40</v>
      </c>
      <c r="G20" s="22">
        <v>18</v>
      </c>
      <c r="H20" s="22">
        <v>38</v>
      </c>
      <c r="I20" s="22">
        <f t="shared" si="4"/>
        <v>0</v>
      </c>
      <c r="J20" s="22">
        <f t="shared" si="4"/>
        <v>0</v>
      </c>
      <c r="K20" s="22">
        <f t="shared" si="4"/>
        <v>0</v>
      </c>
      <c r="L20" s="22">
        <f t="shared" si="4"/>
        <v>0</v>
      </c>
      <c r="M20" s="22">
        <f t="shared" si="4"/>
        <v>0</v>
      </c>
      <c r="N20" s="24">
        <f t="shared" si="5"/>
        <v>700.8</v>
      </c>
      <c r="O20" s="24">
        <f t="shared" si="5"/>
        <v>700.8</v>
      </c>
      <c r="P20" s="24">
        <f t="shared" si="5"/>
        <v>700.8</v>
      </c>
      <c r="Q20" s="24">
        <f t="shared" si="5"/>
        <v>315.36</v>
      </c>
      <c r="R20" s="24">
        <f t="shared" si="5"/>
        <v>665.76</v>
      </c>
      <c r="S20" s="24">
        <f t="shared" si="6"/>
        <v>0</v>
      </c>
      <c r="T20" s="24">
        <f t="shared" si="6"/>
        <v>0</v>
      </c>
      <c r="U20" s="24">
        <f t="shared" si="6"/>
        <v>0</v>
      </c>
      <c r="V20" s="24">
        <f t="shared" si="6"/>
        <v>0</v>
      </c>
      <c r="W20" s="24">
        <f t="shared" si="6"/>
        <v>0</v>
      </c>
      <c r="X20" s="24">
        <f t="shared" si="7"/>
        <v>700.8</v>
      </c>
      <c r="Y20" s="24">
        <f t="shared" si="8"/>
        <v>700.8</v>
      </c>
      <c r="Z20" s="24">
        <f t="shared" si="8"/>
        <v>700.8</v>
      </c>
      <c r="AA20" s="24">
        <f t="shared" si="8"/>
        <v>315.36</v>
      </c>
      <c r="AB20" s="24">
        <f t="shared" si="8"/>
        <v>665.76</v>
      </c>
      <c r="AC20" s="25">
        <f t="shared" si="9"/>
        <v>3083.5199999999995</v>
      </c>
    </row>
    <row r="21" spans="1:29" x14ac:dyDescent="0.3">
      <c r="A21" s="21" t="s">
        <v>49</v>
      </c>
      <c r="B21" s="22" t="s">
        <v>19</v>
      </c>
      <c r="C21" s="23">
        <v>16.149999999999999</v>
      </c>
      <c r="D21" s="22">
        <v>41</v>
      </c>
      <c r="E21" s="22">
        <v>44</v>
      </c>
      <c r="F21" s="22">
        <v>41</v>
      </c>
      <c r="G21" s="22">
        <v>39</v>
      </c>
      <c r="H21" s="22">
        <v>42</v>
      </c>
      <c r="I21" s="22">
        <f t="shared" si="4"/>
        <v>1</v>
      </c>
      <c r="J21" s="22">
        <f t="shared" si="4"/>
        <v>4</v>
      </c>
      <c r="K21" s="22">
        <f t="shared" si="4"/>
        <v>1</v>
      </c>
      <c r="L21" s="22">
        <f t="shared" si="4"/>
        <v>0</v>
      </c>
      <c r="M21" s="22">
        <f t="shared" si="4"/>
        <v>2</v>
      </c>
      <c r="N21" s="24">
        <f t="shared" si="5"/>
        <v>662.15</v>
      </c>
      <c r="O21" s="24">
        <f t="shared" si="5"/>
        <v>710.59999999999991</v>
      </c>
      <c r="P21" s="24">
        <f t="shared" si="5"/>
        <v>662.15</v>
      </c>
      <c r="Q21" s="24">
        <f t="shared" si="5"/>
        <v>629.84999999999991</v>
      </c>
      <c r="R21" s="24">
        <f t="shared" si="5"/>
        <v>678.3</v>
      </c>
      <c r="S21" s="24">
        <f t="shared" si="6"/>
        <v>12.112499999999999</v>
      </c>
      <c r="T21" s="24">
        <f t="shared" si="6"/>
        <v>48.449999999999996</v>
      </c>
      <c r="U21" s="24">
        <f t="shared" si="6"/>
        <v>12.112499999999999</v>
      </c>
      <c r="V21" s="24">
        <f t="shared" si="6"/>
        <v>0</v>
      </c>
      <c r="W21" s="24">
        <f t="shared" si="6"/>
        <v>24.224999999999998</v>
      </c>
      <c r="X21" s="24">
        <f t="shared" si="7"/>
        <v>674.26249999999993</v>
      </c>
      <c r="Y21" s="24">
        <f t="shared" si="8"/>
        <v>759.05</v>
      </c>
      <c r="Z21" s="24">
        <f t="shared" si="8"/>
        <v>674.26249999999993</v>
      </c>
      <c r="AA21" s="24">
        <f t="shared" si="8"/>
        <v>629.84999999999991</v>
      </c>
      <c r="AB21" s="24">
        <f t="shared" si="8"/>
        <v>702.52499999999998</v>
      </c>
      <c r="AC21" s="25">
        <f t="shared" si="9"/>
        <v>3439.95</v>
      </c>
    </row>
    <row r="22" spans="1:29" x14ac:dyDescent="0.3">
      <c r="A22" s="21" t="s">
        <v>50</v>
      </c>
      <c r="B22" s="22" t="s">
        <v>20</v>
      </c>
      <c r="C22" s="23">
        <v>13.11</v>
      </c>
      <c r="D22" s="22">
        <v>42</v>
      </c>
      <c r="E22" s="22">
        <v>41</v>
      </c>
      <c r="F22" s="22">
        <v>40</v>
      </c>
      <c r="G22" s="22">
        <v>40</v>
      </c>
      <c r="H22" s="22">
        <v>10</v>
      </c>
      <c r="I22" s="22">
        <f t="shared" si="4"/>
        <v>2</v>
      </c>
      <c r="J22" s="22">
        <f t="shared" si="4"/>
        <v>1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4">
        <f t="shared" si="5"/>
        <v>550.62</v>
      </c>
      <c r="O22" s="24">
        <f t="shared" si="5"/>
        <v>537.51</v>
      </c>
      <c r="P22" s="24">
        <f t="shared" si="5"/>
        <v>524.4</v>
      </c>
      <c r="Q22" s="24">
        <f t="shared" si="5"/>
        <v>524.4</v>
      </c>
      <c r="R22" s="24">
        <f t="shared" si="5"/>
        <v>131.1</v>
      </c>
      <c r="S22" s="24">
        <f t="shared" si="6"/>
        <v>19.664999999999999</v>
      </c>
      <c r="T22" s="24">
        <f t="shared" si="6"/>
        <v>9.8324999999999996</v>
      </c>
      <c r="U22" s="24">
        <f t="shared" si="6"/>
        <v>0</v>
      </c>
      <c r="V22" s="24">
        <f t="shared" si="6"/>
        <v>0</v>
      </c>
      <c r="W22" s="24">
        <f t="shared" si="6"/>
        <v>0</v>
      </c>
      <c r="X22" s="24">
        <f t="shared" si="7"/>
        <v>570.28499999999997</v>
      </c>
      <c r="Y22" s="24">
        <f t="shared" si="8"/>
        <v>547.34249999999997</v>
      </c>
      <c r="Z22" s="24">
        <f t="shared" si="8"/>
        <v>524.4</v>
      </c>
      <c r="AA22" s="24">
        <f t="shared" si="8"/>
        <v>524.4</v>
      </c>
      <c r="AB22" s="24">
        <f t="shared" si="8"/>
        <v>131.1</v>
      </c>
      <c r="AC22" s="25">
        <f t="shared" si="9"/>
        <v>2297.5275000000001</v>
      </c>
    </row>
    <row r="23" spans="1:29" x14ac:dyDescent="0.3">
      <c r="A23" s="21" t="s">
        <v>51</v>
      </c>
      <c r="B23" s="22" t="s">
        <v>21</v>
      </c>
      <c r="C23" s="23">
        <v>29.1</v>
      </c>
      <c r="D23" s="22">
        <v>10</v>
      </c>
      <c r="E23" s="22">
        <v>49</v>
      </c>
      <c r="F23" s="22">
        <v>50</v>
      </c>
      <c r="G23" s="22">
        <v>44</v>
      </c>
      <c r="H23" s="22">
        <v>14</v>
      </c>
      <c r="I23" s="22">
        <f t="shared" si="4"/>
        <v>0</v>
      </c>
      <c r="J23" s="22">
        <f t="shared" si="4"/>
        <v>9</v>
      </c>
      <c r="K23" s="22">
        <f t="shared" si="4"/>
        <v>10</v>
      </c>
      <c r="L23" s="22">
        <f t="shared" si="4"/>
        <v>4</v>
      </c>
      <c r="M23" s="22">
        <f t="shared" si="4"/>
        <v>0</v>
      </c>
      <c r="N23" s="24">
        <f t="shared" si="5"/>
        <v>291</v>
      </c>
      <c r="O23" s="24">
        <f t="shared" si="5"/>
        <v>1425.9</v>
      </c>
      <c r="P23" s="24">
        <f t="shared" si="5"/>
        <v>1455</v>
      </c>
      <c r="Q23" s="24">
        <f t="shared" si="5"/>
        <v>1280.4000000000001</v>
      </c>
      <c r="R23" s="24">
        <f t="shared" si="5"/>
        <v>407.40000000000003</v>
      </c>
      <c r="S23" s="24">
        <f t="shared" si="6"/>
        <v>0</v>
      </c>
      <c r="T23" s="24">
        <f t="shared" si="6"/>
        <v>196.42500000000001</v>
      </c>
      <c r="U23" s="24">
        <f t="shared" si="6"/>
        <v>218.25000000000003</v>
      </c>
      <c r="V23" s="24">
        <f t="shared" si="6"/>
        <v>87.300000000000011</v>
      </c>
      <c r="W23" s="24">
        <f t="shared" si="6"/>
        <v>0</v>
      </c>
      <c r="X23" s="24">
        <f t="shared" si="7"/>
        <v>291</v>
      </c>
      <c r="Y23" s="24">
        <f t="shared" si="8"/>
        <v>1622.325</v>
      </c>
      <c r="Z23" s="24">
        <f t="shared" si="8"/>
        <v>1673.25</v>
      </c>
      <c r="AA23" s="24">
        <f t="shared" si="8"/>
        <v>1367.7</v>
      </c>
      <c r="AB23" s="24">
        <f t="shared" si="8"/>
        <v>407.40000000000003</v>
      </c>
      <c r="AC23" s="25">
        <f t="shared" si="9"/>
        <v>5361.6749999999993</v>
      </c>
    </row>
    <row r="24" spans="1:29" x14ac:dyDescent="0.3">
      <c r="A24" s="21" t="s">
        <v>52</v>
      </c>
      <c r="B24" s="22" t="s">
        <v>22</v>
      </c>
      <c r="C24" s="23">
        <v>6.5</v>
      </c>
      <c r="D24" s="22">
        <v>14</v>
      </c>
      <c r="E24" s="22">
        <v>50</v>
      </c>
      <c r="F24" s="22">
        <v>39</v>
      </c>
      <c r="G24" s="22">
        <v>41</v>
      </c>
      <c r="H24" s="22">
        <v>29</v>
      </c>
      <c r="I24" s="22">
        <f t="shared" si="4"/>
        <v>0</v>
      </c>
      <c r="J24" s="22">
        <f t="shared" si="4"/>
        <v>10</v>
      </c>
      <c r="K24" s="22">
        <f t="shared" si="4"/>
        <v>0</v>
      </c>
      <c r="L24" s="22">
        <f t="shared" si="4"/>
        <v>1</v>
      </c>
      <c r="M24" s="22">
        <f t="shared" si="4"/>
        <v>0</v>
      </c>
      <c r="N24" s="24">
        <f t="shared" si="5"/>
        <v>91</v>
      </c>
      <c r="O24" s="24">
        <f t="shared" si="5"/>
        <v>325</v>
      </c>
      <c r="P24" s="24">
        <f t="shared" si="5"/>
        <v>253.5</v>
      </c>
      <c r="Q24" s="24">
        <f t="shared" si="5"/>
        <v>266.5</v>
      </c>
      <c r="R24" s="24">
        <f t="shared" si="5"/>
        <v>188.5</v>
      </c>
      <c r="S24" s="24">
        <f t="shared" si="6"/>
        <v>0</v>
      </c>
      <c r="T24" s="24">
        <f t="shared" si="6"/>
        <v>48.75</v>
      </c>
      <c r="U24" s="24">
        <f t="shared" si="6"/>
        <v>0</v>
      </c>
      <c r="V24" s="24">
        <f t="shared" si="6"/>
        <v>4.875</v>
      </c>
      <c r="W24" s="24">
        <f t="shared" si="6"/>
        <v>0</v>
      </c>
      <c r="X24" s="24">
        <f t="shared" si="7"/>
        <v>91</v>
      </c>
      <c r="Y24" s="24">
        <f t="shared" si="8"/>
        <v>373.75</v>
      </c>
      <c r="Z24" s="24">
        <f t="shared" si="8"/>
        <v>253.5</v>
      </c>
      <c r="AA24" s="24">
        <f t="shared" si="8"/>
        <v>271.375</v>
      </c>
      <c r="AB24" s="24">
        <f t="shared" si="8"/>
        <v>188.5</v>
      </c>
      <c r="AC24" s="25">
        <f t="shared" si="9"/>
        <v>1178.125</v>
      </c>
    </row>
    <row r="25" spans="1:29" x14ac:dyDescent="0.3">
      <c r="A25" s="21" t="s">
        <v>53</v>
      </c>
      <c r="B25" s="22" t="s">
        <v>23</v>
      </c>
      <c r="C25" s="23">
        <v>21.31</v>
      </c>
      <c r="D25" s="22">
        <v>29</v>
      </c>
      <c r="E25" s="22">
        <v>41</v>
      </c>
      <c r="F25" s="22">
        <v>38</v>
      </c>
      <c r="G25" s="22">
        <v>49</v>
      </c>
      <c r="H25" s="22">
        <v>18</v>
      </c>
      <c r="I25" s="22">
        <f t="shared" si="4"/>
        <v>0</v>
      </c>
      <c r="J25" s="22">
        <f t="shared" si="4"/>
        <v>1</v>
      </c>
      <c r="K25" s="22">
        <f t="shared" si="4"/>
        <v>0</v>
      </c>
      <c r="L25" s="22">
        <f t="shared" si="4"/>
        <v>9</v>
      </c>
      <c r="M25" s="22">
        <f t="shared" si="4"/>
        <v>0</v>
      </c>
      <c r="N25" s="24">
        <f t="shared" si="5"/>
        <v>617.99</v>
      </c>
      <c r="O25" s="24">
        <f t="shared" si="5"/>
        <v>873.70999999999992</v>
      </c>
      <c r="P25" s="24">
        <f t="shared" si="5"/>
        <v>809.78</v>
      </c>
      <c r="Q25" s="24">
        <f t="shared" si="5"/>
        <v>1044.1899999999998</v>
      </c>
      <c r="R25" s="24">
        <f t="shared" si="5"/>
        <v>383.58</v>
      </c>
      <c r="S25" s="24">
        <f t="shared" si="6"/>
        <v>0</v>
      </c>
      <c r="T25" s="24">
        <f t="shared" si="6"/>
        <v>15.982499999999998</v>
      </c>
      <c r="U25" s="24">
        <f t="shared" si="6"/>
        <v>0</v>
      </c>
      <c r="V25" s="24">
        <f t="shared" si="6"/>
        <v>143.84249999999997</v>
      </c>
      <c r="W25" s="24">
        <f t="shared" si="6"/>
        <v>0</v>
      </c>
      <c r="X25" s="24">
        <f t="shared" si="7"/>
        <v>617.99</v>
      </c>
      <c r="Y25" s="24">
        <f t="shared" si="8"/>
        <v>889.69249999999988</v>
      </c>
      <c r="Z25" s="24">
        <f t="shared" si="8"/>
        <v>809.78</v>
      </c>
      <c r="AA25" s="24">
        <f t="shared" si="8"/>
        <v>1188.0324999999998</v>
      </c>
      <c r="AB25" s="24">
        <f t="shared" si="8"/>
        <v>383.58</v>
      </c>
      <c r="AC25" s="25">
        <f t="shared" si="9"/>
        <v>3889.0749999999994</v>
      </c>
    </row>
    <row r="26" spans="1:29" x14ac:dyDescent="0.3">
      <c r="A26" s="21" t="s">
        <v>54</v>
      </c>
      <c r="B26" s="22" t="s">
        <v>24</v>
      </c>
      <c r="C26" s="23">
        <v>12</v>
      </c>
      <c r="D26" s="22">
        <v>18</v>
      </c>
      <c r="E26" s="22">
        <v>35</v>
      </c>
      <c r="F26" s="22">
        <v>29</v>
      </c>
      <c r="G26" s="22">
        <v>50</v>
      </c>
      <c r="H26" s="22">
        <v>39</v>
      </c>
      <c r="I26" s="22">
        <f t="shared" si="4"/>
        <v>0</v>
      </c>
      <c r="J26" s="22">
        <f t="shared" si="4"/>
        <v>0</v>
      </c>
      <c r="K26" s="22">
        <f t="shared" si="4"/>
        <v>0</v>
      </c>
      <c r="L26" s="22">
        <f t="shared" si="4"/>
        <v>10</v>
      </c>
      <c r="M26" s="22">
        <f t="shared" si="4"/>
        <v>0</v>
      </c>
      <c r="N26" s="24">
        <f t="shared" si="5"/>
        <v>216</v>
      </c>
      <c r="O26" s="24">
        <f t="shared" si="5"/>
        <v>420</v>
      </c>
      <c r="P26" s="24">
        <f t="shared" si="5"/>
        <v>348</v>
      </c>
      <c r="Q26" s="24">
        <f t="shared" si="5"/>
        <v>600</v>
      </c>
      <c r="R26" s="24">
        <f t="shared" si="5"/>
        <v>468</v>
      </c>
      <c r="S26" s="24">
        <f t="shared" si="6"/>
        <v>0</v>
      </c>
      <c r="T26" s="24">
        <f t="shared" si="6"/>
        <v>0</v>
      </c>
      <c r="U26" s="24">
        <f t="shared" si="6"/>
        <v>0</v>
      </c>
      <c r="V26" s="24">
        <f t="shared" si="6"/>
        <v>90</v>
      </c>
      <c r="W26" s="24">
        <f t="shared" si="6"/>
        <v>0</v>
      </c>
      <c r="X26" s="24">
        <f t="shared" si="7"/>
        <v>216</v>
      </c>
      <c r="Y26" s="24">
        <f t="shared" si="8"/>
        <v>420</v>
      </c>
      <c r="Z26" s="24">
        <f t="shared" si="8"/>
        <v>348</v>
      </c>
      <c r="AA26" s="24">
        <f t="shared" si="8"/>
        <v>690</v>
      </c>
      <c r="AB26" s="24">
        <f t="shared" si="8"/>
        <v>468</v>
      </c>
      <c r="AC26" s="25">
        <f t="shared" si="9"/>
        <v>2142</v>
      </c>
    </row>
    <row r="27" spans="1:29" x14ac:dyDescent="0.3">
      <c r="A27" s="21" t="s">
        <v>55</v>
      </c>
      <c r="B27" s="22" t="s">
        <v>25</v>
      </c>
      <c r="C27" s="23">
        <v>15.4</v>
      </c>
      <c r="D27" s="22">
        <v>39</v>
      </c>
      <c r="E27" s="22">
        <v>25</v>
      </c>
      <c r="F27" s="22">
        <v>18</v>
      </c>
      <c r="G27" s="22">
        <v>41</v>
      </c>
      <c r="H27" s="22">
        <v>40</v>
      </c>
      <c r="I27" s="22">
        <f t="shared" si="4"/>
        <v>0</v>
      </c>
      <c r="J27" s="22">
        <f t="shared" si="4"/>
        <v>0</v>
      </c>
      <c r="K27" s="22">
        <f t="shared" si="4"/>
        <v>0</v>
      </c>
      <c r="L27" s="22">
        <f t="shared" si="4"/>
        <v>1</v>
      </c>
      <c r="M27" s="22">
        <f t="shared" si="4"/>
        <v>0</v>
      </c>
      <c r="N27" s="24">
        <f t="shared" si="5"/>
        <v>600.6</v>
      </c>
      <c r="O27" s="24">
        <f t="shared" si="5"/>
        <v>385</v>
      </c>
      <c r="P27" s="24">
        <f t="shared" si="5"/>
        <v>277.2</v>
      </c>
      <c r="Q27" s="24">
        <f t="shared" si="5"/>
        <v>631.4</v>
      </c>
      <c r="R27" s="24">
        <f t="shared" si="5"/>
        <v>616</v>
      </c>
      <c r="S27" s="24">
        <f t="shared" si="6"/>
        <v>0</v>
      </c>
      <c r="T27" s="24">
        <f t="shared" si="6"/>
        <v>0</v>
      </c>
      <c r="U27" s="24">
        <f t="shared" si="6"/>
        <v>0</v>
      </c>
      <c r="V27" s="24">
        <f t="shared" si="6"/>
        <v>11.55</v>
      </c>
      <c r="W27" s="24">
        <f t="shared" si="6"/>
        <v>0</v>
      </c>
      <c r="X27" s="24">
        <f t="shared" si="7"/>
        <v>600.6</v>
      </c>
      <c r="Y27" s="24">
        <f t="shared" si="8"/>
        <v>385</v>
      </c>
      <c r="Z27" s="24">
        <f t="shared" si="8"/>
        <v>277.2</v>
      </c>
      <c r="AA27" s="24">
        <f t="shared" si="8"/>
        <v>642.94999999999993</v>
      </c>
      <c r="AB27" s="24">
        <f t="shared" si="8"/>
        <v>616</v>
      </c>
      <c r="AC27" s="25">
        <f t="shared" si="9"/>
        <v>2521.75</v>
      </c>
    </row>
    <row r="28" spans="1:29" x14ac:dyDescent="0.3">
      <c r="A28" s="21" t="s">
        <v>56</v>
      </c>
      <c r="B28" s="22" t="s">
        <v>26</v>
      </c>
      <c r="C28" s="23">
        <v>30</v>
      </c>
      <c r="D28" s="22">
        <v>40</v>
      </c>
      <c r="E28" s="22">
        <v>33</v>
      </c>
      <c r="F28" s="22">
        <v>39</v>
      </c>
      <c r="G28" s="22">
        <v>28</v>
      </c>
      <c r="H28" s="22">
        <v>44</v>
      </c>
      <c r="I28" s="22">
        <f t="shared" si="4"/>
        <v>0</v>
      </c>
      <c r="J28" s="22">
        <f t="shared" si="4"/>
        <v>0</v>
      </c>
      <c r="K28" s="22">
        <f t="shared" si="4"/>
        <v>0</v>
      </c>
      <c r="L28" s="22">
        <f t="shared" si="4"/>
        <v>0</v>
      </c>
      <c r="M28" s="22">
        <f t="shared" si="4"/>
        <v>4</v>
      </c>
      <c r="N28" s="24">
        <f t="shared" si="5"/>
        <v>1200</v>
      </c>
      <c r="O28" s="24">
        <f t="shared" si="5"/>
        <v>990</v>
      </c>
      <c r="P28" s="24">
        <f t="shared" si="5"/>
        <v>1170</v>
      </c>
      <c r="Q28" s="24">
        <f t="shared" si="5"/>
        <v>840</v>
      </c>
      <c r="R28" s="24">
        <f t="shared" si="5"/>
        <v>1320</v>
      </c>
      <c r="S28" s="24">
        <f t="shared" si="6"/>
        <v>0</v>
      </c>
      <c r="T28" s="24">
        <f t="shared" si="6"/>
        <v>0</v>
      </c>
      <c r="U28" s="24">
        <f t="shared" si="6"/>
        <v>0</v>
      </c>
      <c r="V28" s="24">
        <f t="shared" si="6"/>
        <v>0</v>
      </c>
      <c r="W28" s="24">
        <f t="shared" si="6"/>
        <v>90</v>
      </c>
      <c r="X28" s="24">
        <f t="shared" si="7"/>
        <v>1200</v>
      </c>
      <c r="Y28" s="24">
        <f t="shared" si="8"/>
        <v>990</v>
      </c>
      <c r="Z28" s="24">
        <f t="shared" si="8"/>
        <v>1170</v>
      </c>
      <c r="AA28" s="24">
        <f t="shared" si="8"/>
        <v>840</v>
      </c>
      <c r="AB28" s="24">
        <f t="shared" si="8"/>
        <v>1410</v>
      </c>
      <c r="AC28" s="25">
        <f t="shared" si="9"/>
        <v>5610</v>
      </c>
    </row>
    <row r="29" spans="1:29" x14ac:dyDescent="0.3">
      <c r="A29" s="21" t="s">
        <v>57</v>
      </c>
      <c r="B29" s="22" t="s">
        <v>27</v>
      </c>
      <c r="C29" s="23">
        <v>28</v>
      </c>
      <c r="D29" s="22">
        <v>44</v>
      </c>
      <c r="E29" s="22">
        <v>51</v>
      </c>
      <c r="F29" s="22">
        <v>40</v>
      </c>
      <c r="G29" s="22">
        <v>40</v>
      </c>
      <c r="H29" s="22">
        <v>41</v>
      </c>
      <c r="I29" s="22">
        <f t="shared" si="4"/>
        <v>4</v>
      </c>
      <c r="J29" s="22">
        <f t="shared" si="4"/>
        <v>11</v>
      </c>
      <c r="K29" s="22">
        <f t="shared" si="4"/>
        <v>0</v>
      </c>
      <c r="L29" s="22">
        <f t="shared" si="4"/>
        <v>0</v>
      </c>
      <c r="M29" s="22">
        <f t="shared" si="4"/>
        <v>1</v>
      </c>
      <c r="N29" s="24">
        <f t="shared" si="5"/>
        <v>1232</v>
      </c>
      <c r="O29" s="24">
        <f t="shared" si="5"/>
        <v>1428</v>
      </c>
      <c r="P29" s="24">
        <f t="shared" si="5"/>
        <v>1120</v>
      </c>
      <c r="Q29" s="24">
        <f t="shared" si="5"/>
        <v>1120</v>
      </c>
      <c r="R29" s="24">
        <f t="shared" si="5"/>
        <v>1148</v>
      </c>
      <c r="S29" s="24">
        <f t="shared" si="6"/>
        <v>84</v>
      </c>
      <c r="T29" s="24">
        <f t="shared" si="6"/>
        <v>231</v>
      </c>
      <c r="U29" s="24">
        <f t="shared" si="6"/>
        <v>0</v>
      </c>
      <c r="V29" s="24">
        <f t="shared" si="6"/>
        <v>0</v>
      </c>
      <c r="W29" s="24">
        <f t="shared" si="6"/>
        <v>21</v>
      </c>
      <c r="X29" s="24">
        <f t="shared" si="7"/>
        <v>1316</v>
      </c>
      <c r="Y29" s="24">
        <f t="shared" si="8"/>
        <v>1659</v>
      </c>
      <c r="Z29" s="24">
        <f t="shared" si="8"/>
        <v>1120</v>
      </c>
      <c r="AA29" s="24">
        <f t="shared" si="8"/>
        <v>1120</v>
      </c>
      <c r="AB29" s="24">
        <f t="shared" si="8"/>
        <v>1169</v>
      </c>
      <c r="AC29" s="25">
        <f t="shared" si="9"/>
        <v>6384</v>
      </c>
    </row>
    <row r="30" spans="1:29" x14ac:dyDescent="0.3">
      <c r="A30" s="21" t="s">
        <v>58</v>
      </c>
      <c r="B30" s="22" t="s">
        <v>28</v>
      </c>
      <c r="C30" s="23">
        <v>11.1</v>
      </c>
      <c r="D30" s="22">
        <v>41</v>
      </c>
      <c r="E30" s="22">
        <v>41</v>
      </c>
      <c r="F30" s="22">
        <v>44</v>
      </c>
      <c r="G30" s="22">
        <v>41</v>
      </c>
      <c r="H30" s="22">
        <v>49</v>
      </c>
      <c r="I30" s="22">
        <f t="shared" si="4"/>
        <v>1</v>
      </c>
      <c r="J30" s="22">
        <f t="shared" si="4"/>
        <v>1</v>
      </c>
      <c r="K30" s="22">
        <f t="shared" si="4"/>
        <v>4</v>
      </c>
      <c r="L30" s="22">
        <f t="shared" si="4"/>
        <v>1</v>
      </c>
      <c r="M30" s="22">
        <f t="shared" si="4"/>
        <v>9</v>
      </c>
      <c r="N30" s="24">
        <f t="shared" si="5"/>
        <v>455.09999999999997</v>
      </c>
      <c r="O30" s="24">
        <f t="shared" si="5"/>
        <v>455.09999999999997</v>
      </c>
      <c r="P30" s="24">
        <f t="shared" si="5"/>
        <v>488.4</v>
      </c>
      <c r="Q30" s="24">
        <f t="shared" si="5"/>
        <v>455.09999999999997</v>
      </c>
      <c r="R30" s="24">
        <f t="shared" si="5"/>
        <v>543.9</v>
      </c>
      <c r="S30" s="24">
        <f t="shared" si="6"/>
        <v>8.3249999999999993</v>
      </c>
      <c r="T30" s="24">
        <f t="shared" si="6"/>
        <v>8.3249999999999993</v>
      </c>
      <c r="U30" s="24">
        <f t="shared" si="6"/>
        <v>33.299999999999997</v>
      </c>
      <c r="V30" s="24">
        <f t="shared" si="6"/>
        <v>8.3249999999999993</v>
      </c>
      <c r="W30" s="24">
        <f t="shared" si="6"/>
        <v>74.924999999999997</v>
      </c>
      <c r="X30" s="24">
        <f t="shared" si="7"/>
        <v>463.42499999999995</v>
      </c>
      <c r="Y30" s="24">
        <f t="shared" si="8"/>
        <v>463.42499999999995</v>
      </c>
      <c r="Z30" s="24">
        <f t="shared" si="8"/>
        <v>521.69999999999993</v>
      </c>
      <c r="AA30" s="24">
        <f t="shared" si="8"/>
        <v>463.42499999999995</v>
      </c>
      <c r="AB30" s="24">
        <f t="shared" si="8"/>
        <v>618.82499999999993</v>
      </c>
      <c r="AC30" s="25">
        <f t="shared" si="9"/>
        <v>2530.7999999999997</v>
      </c>
    </row>
    <row r="31" spans="1:29" x14ac:dyDescent="0.3">
      <c r="A31" s="21" t="s">
        <v>59</v>
      </c>
      <c r="B31" s="22" t="s">
        <v>29</v>
      </c>
      <c r="C31" s="23">
        <v>18.93</v>
      </c>
      <c r="D31" s="22">
        <v>49</v>
      </c>
      <c r="E31" s="22">
        <v>44</v>
      </c>
      <c r="F31" s="22">
        <v>41</v>
      </c>
      <c r="G31" s="22">
        <v>40</v>
      </c>
      <c r="H31" s="22">
        <v>50</v>
      </c>
      <c r="I31" s="22">
        <f t="shared" si="4"/>
        <v>9</v>
      </c>
      <c r="J31" s="22">
        <f t="shared" si="4"/>
        <v>4</v>
      </c>
      <c r="K31" s="22">
        <f t="shared" si="4"/>
        <v>1</v>
      </c>
      <c r="L31" s="22">
        <f t="shared" si="4"/>
        <v>0</v>
      </c>
      <c r="M31" s="22">
        <f t="shared" si="4"/>
        <v>10</v>
      </c>
      <c r="N31" s="24">
        <f t="shared" si="5"/>
        <v>927.56999999999994</v>
      </c>
      <c r="O31" s="24">
        <f t="shared" si="5"/>
        <v>832.92</v>
      </c>
      <c r="P31" s="24">
        <f t="shared" si="5"/>
        <v>776.13</v>
      </c>
      <c r="Q31" s="24">
        <f t="shared" si="5"/>
        <v>757.2</v>
      </c>
      <c r="R31" s="24">
        <f t="shared" si="5"/>
        <v>946.5</v>
      </c>
      <c r="S31" s="24">
        <f t="shared" si="6"/>
        <v>127.7775</v>
      </c>
      <c r="T31" s="24">
        <f t="shared" si="6"/>
        <v>56.79</v>
      </c>
      <c r="U31" s="24">
        <f t="shared" si="6"/>
        <v>14.1975</v>
      </c>
      <c r="V31" s="24">
        <f t="shared" si="6"/>
        <v>0</v>
      </c>
      <c r="W31" s="24">
        <f t="shared" si="6"/>
        <v>141.97499999999999</v>
      </c>
      <c r="X31" s="24">
        <f t="shared" si="7"/>
        <v>1055.3474999999999</v>
      </c>
      <c r="Y31" s="24">
        <f t="shared" si="8"/>
        <v>889.70999999999992</v>
      </c>
      <c r="Z31" s="24">
        <f t="shared" si="8"/>
        <v>790.32749999999999</v>
      </c>
      <c r="AA31" s="24">
        <f t="shared" si="8"/>
        <v>757.2</v>
      </c>
      <c r="AB31" s="24">
        <f t="shared" si="8"/>
        <v>1088.4749999999999</v>
      </c>
      <c r="AC31" s="25">
        <f t="shared" si="9"/>
        <v>4581.0599999999995</v>
      </c>
    </row>
    <row r="32" spans="1:29" x14ac:dyDescent="0.3">
      <c r="A32" s="21" t="s">
        <v>60</v>
      </c>
      <c r="B32" s="22" t="s">
        <v>30</v>
      </c>
      <c r="C32" s="23">
        <v>8.92</v>
      </c>
      <c r="D32" s="22">
        <v>50</v>
      </c>
      <c r="E32" s="22">
        <v>40</v>
      </c>
      <c r="F32" s="22">
        <v>49</v>
      </c>
      <c r="G32" s="22">
        <v>50</v>
      </c>
      <c r="H32" s="22">
        <v>41</v>
      </c>
      <c r="I32" s="22">
        <f t="shared" si="4"/>
        <v>10</v>
      </c>
      <c r="J32" s="22">
        <f t="shared" si="4"/>
        <v>0</v>
      </c>
      <c r="K32" s="22">
        <f t="shared" si="4"/>
        <v>9</v>
      </c>
      <c r="L32" s="22">
        <f t="shared" si="4"/>
        <v>10</v>
      </c>
      <c r="M32" s="22">
        <f>IF(H32&gt;40,H32-40,0)</f>
        <v>1</v>
      </c>
      <c r="N32" s="24">
        <f t="shared" si="5"/>
        <v>446</v>
      </c>
      <c r="O32" s="24">
        <f t="shared" si="5"/>
        <v>356.8</v>
      </c>
      <c r="P32" s="24">
        <f t="shared" si="5"/>
        <v>437.08</v>
      </c>
      <c r="Q32" s="24">
        <f t="shared" si="5"/>
        <v>446</v>
      </c>
      <c r="R32" s="24">
        <f t="shared" si="5"/>
        <v>365.71999999999997</v>
      </c>
      <c r="S32" s="24">
        <f t="shared" si="6"/>
        <v>66.899999999999991</v>
      </c>
      <c r="T32" s="24">
        <f t="shared" si="6"/>
        <v>0</v>
      </c>
      <c r="U32" s="24">
        <f t="shared" si="6"/>
        <v>60.209999999999994</v>
      </c>
      <c r="V32" s="24">
        <f t="shared" si="6"/>
        <v>66.899999999999991</v>
      </c>
      <c r="W32" s="24">
        <f t="shared" si="6"/>
        <v>6.6899999999999995</v>
      </c>
      <c r="X32" s="24">
        <f t="shared" si="7"/>
        <v>512.9</v>
      </c>
      <c r="Y32" s="24">
        <f t="shared" si="8"/>
        <v>356.8</v>
      </c>
      <c r="Z32" s="24">
        <f t="shared" si="8"/>
        <v>497.28999999999996</v>
      </c>
      <c r="AA32" s="24">
        <f t="shared" si="8"/>
        <v>512.9</v>
      </c>
      <c r="AB32" s="24">
        <f t="shared" si="8"/>
        <v>372.40999999999997</v>
      </c>
      <c r="AC32" s="25">
        <f t="shared" si="9"/>
        <v>2252.2999999999997</v>
      </c>
    </row>
    <row r="33" spans="1:29" x14ac:dyDescent="0.3">
      <c r="A33" s="21" t="s">
        <v>61</v>
      </c>
      <c r="B33" s="22" t="s">
        <v>31</v>
      </c>
      <c r="C33" s="23">
        <v>22</v>
      </c>
      <c r="D33" s="22">
        <v>41</v>
      </c>
      <c r="E33" s="22">
        <v>39</v>
      </c>
      <c r="F33" s="22">
        <v>50</v>
      </c>
      <c r="G33" s="22">
        <v>39</v>
      </c>
      <c r="H33" s="22">
        <v>40</v>
      </c>
      <c r="I33" s="22">
        <f t="shared" si="4"/>
        <v>1</v>
      </c>
      <c r="J33" s="22">
        <f t="shared" si="4"/>
        <v>0</v>
      </c>
      <c r="K33" s="22">
        <f t="shared" si="4"/>
        <v>10</v>
      </c>
      <c r="L33" s="22">
        <f t="shared" si="4"/>
        <v>0</v>
      </c>
      <c r="M33" s="22">
        <f>IF(H33&gt;40,H33-40,0)</f>
        <v>0</v>
      </c>
      <c r="N33" s="24">
        <f t="shared" si="5"/>
        <v>902</v>
      </c>
      <c r="O33" s="24">
        <f t="shared" si="5"/>
        <v>858</v>
      </c>
      <c r="P33" s="24">
        <f t="shared" si="5"/>
        <v>1100</v>
      </c>
      <c r="Q33" s="24">
        <f t="shared" si="5"/>
        <v>858</v>
      </c>
      <c r="R33" s="24">
        <f t="shared" si="5"/>
        <v>880</v>
      </c>
      <c r="S33" s="24">
        <f t="shared" si="6"/>
        <v>16.5</v>
      </c>
      <c r="T33" s="24">
        <f t="shared" si="6"/>
        <v>0</v>
      </c>
      <c r="U33" s="24">
        <f t="shared" si="6"/>
        <v>165</v>
      </c>
      <c r="V33" s="24">
        <f t="shared" si="6"/>
        <v>0</v>
      </c>
      <c r="W33" s="24">
        <f t="shared" si="6"/>
        <v>0</v>
      </c>
      <c r="X33" s="24">
        <f t="shared" si="7"/>
        <v>918.5</v>
      </c>
      <c r="Y33" s="24">
        <f t="shared" si="8"/>
        <v>858</v>
      </c>
      <c r="Z33" s="24">
        <f t="shared" si="8"/>
        <v>1265</v>
      </c>
      <c r="AA33" s="24">
        <f t="shared" si="8"/>
        <v>858</v>
      </c>
      <c r="AB33" s="24">
        <f t="shared" si="8"/>
        <v>880</v>
      </c>
      <c r="AC33" s="25">
        <f t="shared" si="9"/>
        <v>4779.5</v>
      </c>
    </row>
    <row r="34" spans="1:29" x14ac:dyDescent="0.3">
      <c r="C34" s="4"/>
      <c r="V34" s="3"/>
    </row>
    <row r="35" spans="1:29" x14ac:dyDescent="0.3">
      <c r="A35" s="2" t="s">
        <v>64</v>
      </c>
      <c r="C35" s="10">
        <f>MIN(C4:C33)</f>
        <v>5.31</v>
      </c>
      <c r="D35" s="11">
        <f>MIN(D3:D33)</f>
        <v>10</v>
      </c>
      <c r="F35" s="11"/>
      <c r="G35" s="11"/>
      <c r="H35" s="11"/>
      <c r="I35" s="12">
        <f>MIN(I3:I33)</f>
        <v>0</v>
      </c>
      <c r="J35" s="12">
        <f>MIN(J3:J33)</f>
        <v>0</v>
      </c>
      <c r="K35" s="12">
        <f>MIN(K3:K33)</f>
        <v>0</v>
      </c>
      <c r="L35" s="12">
        <f>MIN(L3:L33)</f>
        <v>0</v>
      </c>
      <c r="M35" s="12">
        <f>MIN(M3:M33)</f>
        <v>0</v>
      </c>
      <c r="N35" s="13">
        <f>MIN(N4:N33)</f>
        <v>91</v>
      </c>
      <c r="O35" s="13">
        <f t="shared" ref="O35:AC35" si="10">MIN(O4:O33)</f>
        <v>73</v>
      </c>
      <c r="P35" s="13">
        <f t="shared" si="10"/>
        <v>95.58</v>
      </c>
      <c r="Q35" s="13">
        <f t="shared" si="10"/>
        <v>103</v>
      </c>
      <c r="R35" s="13">
        <f t="shared" si="10"/>
        <v>131.1</v>
      </c>
      <c r="S35" s="13">
        <f t="shared" si="10"/>
        <v>0</v>
      </c>
      <c r="T35" s="13">
        <f t="shared" si="10"/>
        <v>0</v>
      </c>
      <c r="U35" s="13">
        <f t="shared" si="10"/>
        <v>0</v>
      </c>
      <c r="V35" s="13">
        <f t="shared" si="10"/>
        <v>0</v>
      </c>
      <c r="W35" s="13">
        <f t="shared" si="10"/>
        <v>0</v>
      </c>
      <c r="X35" s="13">
        <f t="shared" si="10"/>
        <v>91</v>
      </c>
      <c r="Y35" s="13">
        <f t="shared" si="10"/>
        <v>73</v>
      </c>
      <c r="Z35" s="13">
        <f t="shared" si="10"/>
        <v>95.58</v>
      </c>
      <c r="AA35" s="13">
        <f t="shared" si="10"/>
        <v>103</v>
      </c>
      <c r="AB35" s="13">
        <f t="shared" si="10"/>
        <v>131.1</v>
      </c>
      <c r="AC35" s="13">
        <f t="shared" si="10"/>
        <v>942.52499999999998</v>
      </c>
    </row>
    <row r="36" spans="1:29" x14ac:dyDescent="0.3">
      <c r="A36" s="2" t="s">
        <v>65</v>
      </c>
      <c r="C36" s="3">
        <f>MAX(C4:C33)</f>
        <v>30</v>
      </c>
      <c r="D36" s="14">
        <f>MAX(D4:D33)</f>
        <v>51</v>
      </c>
      <c r="E36" s="14"/>
      <c r="F36" s="14"/>
      <c r="G36" s="14"/>
      <c r="H36" s="14"/>
      <c r="I36" s="15">
        <f t="shared" ref="I36:N36" si="11">MAX(I4:I33)</f>
        <v>11</v>
      </c>
      <c r="J36" s="15">
        <f t="shared" si="11"/>
        <v>11</v>
      </c>
      <c r="K36" s="15">
        <f t="shared" si="11"/>
        <v>10</v>
      </c>
      <c r="L36" s="15">
        <f t="shared" si="11"/>
        <v>10</v>
      </c>
      <c r="M36" s="15">
        <f t="shared" si="11"/>
        <v>10</v>
      </c>
      <c r="N36" s="16">
        <f t="shared" si="11"/>
        <v>1232</v>
      </c>
      <c r="O36" s="16">
        <f t="shared" ref="O36:AC36" si="12">MAX(O4:O33)</f>
        <v>1428</v>
      </c>
      <c r="P36" s="16">
        <f t="shared" si="12"/>
        <v>1455</v>
      </c>
      <c r="Q36" s="16">
        <f t="shared" si="12"/>
        <v>1280.4000000000001</v>
      </c>
      <c r="R36" s="16">
        <f t="shared" si="12"/>
        <v>1376</v>
      </c>
      <c r="S36" s="16">
        <f t="shared" si="12"/>
        <v>198</v>
      </c>
      <c r="T36" s="16">
        <f t="shared" si="12"/>
        <v>231</v>
      </c>
      <c r="U36" s="16">
        <f t="shared" si="12"/>
        <v>218.25000000000003</v>
      </c>
      <c r="V36" s="16">
        <f t="shared" si="12"/>
        <v>176.31</v>
      </c>
      <c r="W36" s="16">
        <f t="shared" si="12"/>
        <v>206.4</v>
      </c>
      <c r="X36" s="16">
        <f t="shared" si="12"/>
        <v>1422</v>
      </c>
      <c r="Y36" s="16">
        <f t="shared" si="12"/>
        <v>1659</v>
      </c>
      <c r="Z36" s="16">
        <f t="shared" si="12"/>
        <v>1673.25</v>
      </c>
      <c r="AA36" s="16">
        <f t="shared" si="12"/>
        <v>1456.19</v>
      </c>
      <c r="AB36" s="16">
        <f t="shared" si="12"/>
        <v>1582.4</v>
      </c>
      <c r="AC36" s="16">
        <f t="shared" si="12"/>
        <v>6708</v>
      </c>
    </row>
    <row r="37" spans="1:29" x14ac:dyDescent="0.3">
      <c r="A37" s="2" t="s">
        <v>66</v>
      </c>
      <c r="C37" s="3">
        <f>AVERAGE(C4:C33)</f>
        <v>17.514000000000003</v>
      </c>
      <c r="D37" s="14">
        <f>AVERAGE(D4:D33)</f>
        <v>37.4</v>
      </c>
      <c r="E37" s="14"/>
      <c r="F37" s="14"/>
      <c r="G37" s="14"/>
      <c r="H37" s="14"/>
      <c r="I37" s="15">
        <f t="shared" ref="I37:N37" si="13">AVERAGE(I4:I33)</f>
        <v>1.8333333333333333</v>
      </c>
      <c r="J37" s="15">
        <f t="shared" si="13"/>
        <v>1.9333333333333333</v>
      </c>
      <c r="K37" s="15">
        <f t="shared" si="13"/>
        <v>2.3666666666666667</v>
      </c>
      <c r="L37" s="15">
        <f t="shared" si="13"/>
        <v>2.1666666666666665</v>
      </c>
      <c r="M37" s="15">
        <f t="shared" si="13"/>
        <v>2.1</v>
      </c>
      <c r="N37" s="16">
        <f t="shared" si="13"/>
        <v>653.44066666666663</v>
      </c>
      <c r="O37" s="16">
        <f t="shared" ref="O37:AC37" si="14">AVERAGE(O4:O33)</f>
        <v>662.79866666666646</v>
      </c>
      <c r="P37" s="16">
        <f t="shared" si="14"/>
        <v>685.7703333333335</v>
      </c>
      <c r="Q37" s="16">
        <f t="shared" si="14"/>
        <v>630.86266666666666</v>
      </c>
      <c r="R37" s="16">
        <f t="shared" si="14"/>
        <v>670.66966666666667</v>
      </c>
      <c r="S37" s="16">
        <f t="shared" si="14"/>
        <v>23.282</v>
      </c>
      <c r="T37" s="16">
        <f t="shared" si="14"/>
        <v>28.963000000000001</v>
      </c>
      <c r="U37" s="16">
        <f t="shared" si="14"/>
        <v>34.747999999999998</v>
      </c>
      <c r="V37" s="16">
        <f t="shared" si="14"/>
        <v>27.07525</v>
      </c>
      <c r="W37" s="16">
        <f t="shared" si="14"/>
        <v>32.232500000000002</v>
      </c>
      <c r="X37" s="16">
        <f t="shared" si="14"/>
        <v>676.72266666666667</v>
      </c>
      <c r="Y37" s="16">
        <f t="shared" si="14"/>
        <v>691.76166666666654</v>
      </c>
      <c r="Z37" s="16">
        <f t="shared" si="14"/>
        <v>720.51833333333343</v>
      </c>
      <c r="AA37" s="16">
        <f t="shared" si="14"/>
        <v>657.93791666666687</v>
      </c>
      <c r="AB37" s="16">
        <f t="shared" si="14"/>
        <v>702.90216666666674</v>
      </c>
      <c r="AC37" s="16">
        <f t="shared" si="14"/>
        <v>3449.8427500000003</v>
      </c>
    </row>
    <row r="38" spans="1:29" x14ac:dyDescent="0.3">
      <c r="A38" s="2" t="s">
        <v>67</v>
      </c>
      <c r="C38" s="3">
        <f>SUM(C4:C33)</f>
        <v>525.42000000000007</v>
      </c>
      <c r="D38" s="1">
        <f>SUM(D4:D33)</f>
        <v>1122</v>
      </c>
      <c r="I38" s="15">
        <f t="shared" ref="I38:N38" si="15">SUM(I4:I33)</f>
        <v>55</v>
      </c>
      <c r="J38" s="15">
        <f t="shared" si="15"/>
        <v>58</v>
      </c>
      <c r="K38" s="15">
        <f t="shared" si="15"/>
        <v>71</v>
      </c>
      <c r="L38" s="15">
        <f t="shared" si="15"/>
        <v>65</v>
      </c>
      <c r="M38" s="15">
        <f t="shared" si="15"/>
        <v>63</v>
      </c>
      <c r="N38" s="16">
        <f t="shared" si="15"/>
        <v>19603.219999999998</v>
      </c>
      <c r="O38" s="16">
        <f t="shared" ref="O38:AC38" si="16">SUM(O4:O33)</f>
        <v>19883.959999999995</v>
      </c>
      <c r="P38" s="16">
        <f t="shared" si="16"/>
        <v>20573.110000000004</v>
      </c>
      <c r="Q38" s="16">
        <f t="shared" si="16"/>
        <v>18925.88</v>
      </c>
      <c r="R38" s="16">
        <f t="shared" si="16"/>
        <v>20120.09</v>
      </c>
      <c r="S38" s="16">
        <f t="shared" si="16"/>
        <v>698.46</v>
      </c>
      <c r="T38" s="16">
        <f t="shared" si="16"/>
        <v>868.89</v>
      </c>
      <c r="U38" s="16">
        <f t="shared" si="16"/>
        <v>1042.4399999999998</v>
      </c>
      <c r="V38" s="16">
        <f t="shared" si="16"/>
        <v>812.25750000000005</v>
      </c>
      <c r="W38" s="16">
        <f t="shared" si="16"/>
        <v>966.97500000000002</v>
      </c>
      <c r="X38" s="16">
        <f t="shared" si="16"/>
        <v>20301.68</v>
      </c>
      <c r="Y38" s="16">
        <f t="shared" si="16"/>
        <v>20752.849999999995</v>
      </c>
      <c r="Z38" s="16">
        <f t="shared" si="16"/>
        <v>21615.550000000003</v>
      </c>
      <c r="AA38" s="16">
        <f t="shared" si="16"/>
        <v>19738.137500000004</v>
      </c>
      <c r="AB38" s="16">
        <f t="shared" si="16"/>
        <v>21087.065000000002</v>
      </c>
      <c r="AC38" s="16">
        <f t="shared" si="16"/>
        <v>103495.2825</v>
      </c>
    </row>
  </sheetData>
  <mergeCells count="4">
    <mergeCell ref="A1:Z1"/>
    <mergeCell ref="D2:H2"/>
    <mergeCell ref="I2:M2"/>
    <mergeCell ref="N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E759-05B7-45FE-A071-9FD206607AAF}">
  <dimension ref="A1:N38"/>
  <sheetViews>
    <sheetView topLeftCell="A3" zoomScaleNormal="100" workbookViewId="0">
      <selection activeCell="I18" sqref="I18"/>
    </sheetView>
  </sheetViews>
  <sheetFormatPr defaultRowHeight="14.4" x14ac:dyDescent="0.3"/>
  <cols>
    <col min="1" max="1" width="10.6640625" bestFit="1" customWidth="1"/>
    <col min="2" max="2" width="14.44140625" customWidth="1"/>
    <col min="3" max="3" width="7.109375" customWidth="1"/>
    <col min="4" max="4" width="7.33203125" customWidth="1"/>
    <col min="5" max="5" width="6.44140625" customWidth="1"/>
    <col min="6" max="6" width="7.33203125" customWidth="1"/>
    <col min="7" max="7" width="6.33203125" customWidth="1"/>
    <col min="8" max="8" width="2.109375" style="27" customWidth="1"/>
    <col min="9" max="9" width="5.6640625" customWidth="1"/>
    <col min="10" max="10" width="6.77734375" customWidth="1"/>
    <col min="11" max="11" width="5.44140625" customWidth="1"/>
    <col min="12" max="12" width="4.88671875" customWidth="1"/>
    <col min="13" max="13" width="7.44140625" customWidth="1"/>
    <col min="14" max="14" width="9.88671875" customWidth="1"/>
  </cols>
  <sheetData>
    <row r="1" spans="1:14" ht="138.6" customHeight="1" x14ac:dyDescent="0.3">
      <c r="A1" s="41" t="s">
        <v>86</v>
      </c>
      <c r="B1" s="41"/>
      <c r="C1" s="29" t="s">
        <v>79</v>
      </c>
      <c r="D1" s="29" t="s">
        <v>80</v>
      </c>
      <c r="E1" s="29" t="s">
        <v>81</v>
      </c>
      <c r="F1" s="29" t="s">
        <v>82</v>
      </c>
      <c r="G1" s="29" t="s">
        <v>83</v>
      </c>
      <c r="H1" s="30"/>
      <c r="I1" s="29" t="s">
        <v>79</v>
      </c>
      <c r="J1" s="29" t="s">
        <v>80</v>
      </c>
      <c r="K1" s="29" t="s">
        <v>81</v>
      </c>
      <c r="L1" s="29" t="s">
        <v>82</v>
      </c>
      <c r="M1" s="29" t="s">
        <v>83</v>
      </c>
      <c r="N1" s="31" t="s">
        <v>85</v>
      </c>
    </row>
    <row r="2" spans="1:14" s="7" customFormat="1" x14ac:dyDescent="0.3">
      <c r="B2" s="7" t="s">
        <v>78</v>
      </c>
      <c r="C2" s="7">
        <v>10</v>
      </c>
      <c r="D2" s="7">
        <v>10</v>
      </c>
      <c r="E2" s="7">
        <v>100</v>
      </c>
      <c r="F2" s="7">
        <v>50</v>
      </c>
      <c r="G2" s="7">
        <v>1</v>
      </c>
      <c r="I2" s="7" t="s">
        <v>84</v>
      </c>
    </row>
    <row r="3" spans="1:14" s="27" customFormat="1" x14ac:dyDescent="0.3">
      <c r="A3" s="27" t="s">
        <v>76</v>
      </c>
      <c r="B3" s="27" t="s">
        <v>77</v>
      </c>
    </row>
    <row r="4" spans="1:14" x14ac:dyDescent="0.3">
      <c r="A4" s="21" t="s">
        <v>32</v>
      </c>
      <c r="B4" s="22" t="s">
        <v>2</v>
      </c>
      <c r="C4" s="26">
        <v>5</v>
      </c>
      <c r="D4" s="26">
        <v>8</v>
      </c>
      <c r="E4" s="26">
        <v>43</v>
      </c>
      <c r="F4" s="26">
        <v>19</v>
      </c>
      <c r="G4" s="26">
        <v>1</v>
      </c>
      <c r="I4" s="28">
        <f>C4/C$2</f>
        <v>0.5</v>
      </c>
      <c r="J4" s="28">
        <f>D4/D$2</f>
        <v>0.8</v>
      </c>
      <c r="K4" s="28">
        <f>E4/E$2</f>
        <v>0.43</v>
      </c>
      <c r="L4" s="28">
        <f>F4/F$2</f>
        <v>0.38</v>
      </c>
      <c r="M4" s="28">
        <f>G4/G$2</f>
        <v>1</v>
      </c>
      <c r="N4" s="28" t="b">
        <f>OR(K4&lt;0.5,M4&lt;0.5)</f>
        <v>1</v>
      </c>
    </row>
    <row r="5" spans="1:14" x14ac:dyDescent="0.3">
      <c r="A5" s="21" t="s">
        <v>33</v>
      </c>
      <c r="B5" s="22" t="s">
        <v>3</v>
      </c>
      <c r="C5" s="26">
        <v>7</v>
      </c>
      <c r="D5" s="26">
        <v>9</v>
      </c>
      <c r="E5" s="26">
        <v>91</v>
      </c>
      <c r="F5" s="26">
        <v>40</v>
      </c>
      <c r="G5" s="26">
        <v>1</v>
      </c>
      <c r="I5" s="28">
        <f t="shared" ref="I5:I33" si="0">C5/C$2</f>
        <v>0.7</v>
      </c>
      <c r="J5" s="28">
        <f t="shared" ref="J5:J32" si="1">D5/D$2</f>
        <v>0.9</v>
      </c>
      <c r="K5" s="28">
        <f t="shared" ref="K5:K32" si="2">E5/E$2</f>
        <v>0.91</v>
      </c>
      <c r="L5" s="28">
        <f t="shared" ref="L5:L32" si="3">F5/F$2</f>
        <v>0.8</v>
      </c>
      <c r="M5" s="28">
        <f t="shared" ref="M5:M32" si="4">G5/G$2</f>
        <v>1</v>
      </c>
      <c r="N5" s="28" t="b">
        <f t="shared" ref="N5:N33" si="5">AND(K5&lt;0.5,M5&lt;0.5)</f>
        <v>0</v>
      </c>
    </row>
    <row r="6" spans="1:14" x14ac:dyDescent="0.3">
      <c r="A6" s="21" t="s">
        <v>34</v>
      </c>
      <c r="B6" s="22" t="s">
        <v>4</v>
      </c>
      <c r="C6" s="26">
        <v>9</v>
      </c>
      <c r="D6" s="26">
        <v>3</v>
      </c>
      <c r="E6" s="26">
        <v>83</v>
      </c>
      <c r="F6" s="26">
        <v>11</v>
      </c>
      <c r="G6" s="26">
        <v>1</v>
      </c>
      <c r="I6" s="28">
        <f t="shared" si="0"/>
        <v>0.9</v>
      </c>
      <c r="J6" s="28">
        <f t="shared" si="1"/>
        <v>0.3</v>
      </c>
      <c r="K6" s="28">
        <f t="shared" si="2"/>
        <v>0.83</v>
      </c>
      <c r="L6" s="28">
        <f t="shared" si="3"/>
        <v>0.22</v>
      </c>
      <c r="M6" s="28">
        <f t="shared" si="4"/>
        <v>1</v>
      </c>
      <c r="N6" s="28" t="b">
        <f t="shared" si="5"/>
        <v>0</v>
      </c>
    </row>
    <row r="7" spans="1:14" x14ac:dyDescent="0.3">
      <c r="A7" s="21" t="s">
        <v>35</v>
      </c>
      <c r="B7" s="22" t="s">
        <v>5</v>
      </c>
      <c r="C7" s="26">
        <v>3</v>
      </c>
      <c r="D7" s="26">
        <v>8</v>
      </c>
      <c r="E7" s="26">
        <v>27</v>
      </c>
      <c r="F7" s="26">
        <v>36</v>
      </c>
      <c r="G7" s="26">
        <v>1</v>
      </c>
      <c r="I7" s="28">
        <f t="shared" si="0"/>
        <v>0.3</v>
      </c>
      <c r="J7" s="28">
        <f t="shared" si="1"/>
        <v>0.8</v>
      </c>
      <c r="K7" s="28">
        <f t="shared" si="2"/>
        <v>0.27</v>
      </c>
      <c r="L7" s="28">
        <f t="shared" si="3"/>
        <v>0.72</v>
      </c>
      <c r="M7" s="28">
        <f t="shared" si="4"/>
        <v>1</v>
      </c>
      <c r="N7" s="28" t="b">
        <f t="shared" si="5"/>
        <v>0</v>
      </c>
    </row>
    <row r="8" spans="1:14" x14ac:dyDescent="0.3">
      <c r="A8" s="21" t="s">
        <v>36</v>
      </c>
      <c r="B8" s="22" t="s">
        <v>6</v>
      </c>
      <c r="C8" s="26">
        <v>1</v>
      </c>
      <c r="D8" s="26">
        <v>2</v>
      </c>
      <c r="E8" s="26">
        <v>69</v>
      </c>
      <c r="F8" s="26">
        <v>22</v>
      </c>
      <c r="G8" s="26">
        <v>1</v>
      </c>
      <c r="I8" s="28">
        <f t="shared" si="0"/>
        <v>0.1</v>
      </c>
      <c r="J8" s="28">
        <f t="shared" si="1"/>
        <v>0.2</v>
      </c>
      <c r="K8" s="28">
        <f t="shared" si="2"/>
        <v>0.69</v>
      </c>
      <c r="L8" s="28">
        <f t="shared" si="3"/>
        <v>0.44</v>
      </c>
      <c r="M8" s="28">
        <f t="shared" si="4"/>
        <v>1</v>
      </c>
      <c r="N8" s="28" t="b">
        <f t="shared" si="5"/>
        <v>0</v>
      </c>
    </row>
    <row r="9" spans="1:14" x14ac:dyDescent="0.3">
      <c r="A9" s="21" t="s">
        <v>37</v>
      </c>
      <c r="B9" s="22" t="s">
        <v>7</v>
      </c>
      <c r="C9" s="26">
        <v>8</v>
      </c>
      <c r="D9" s="26">
        <v>1</v>
      </c>
      <c r="E9" s="26">
        <v>62</v>
      </c>
      <c r="F9" s="26">
        <v>46</v>
      </c>
      <c r="G9" s="26">
        <v>1</v>
      </c>
      <c r="I9" s="28">
        <f t="shared" si="0"/>
        <v>0.8</v>
      </c>
      <c r="J9" s="28">
        <f t="shared" si="1"/>
        <v>0.1</v>
      </c>
      <c r="K9" s="28">
        <f t="shared" si="2"/>
        <v>0.62</v>
      </c>
      <c r="L9" s="28">
        <f t="shared" si="3"/>
        <v>0.92</v>
      </c>
      <c r="M9" s="28">
        <f t="shared" si="4"/>
        <v>1</v>
      </c>
      <c r="N9" s="28" t="b">
        <f t="shared" si="5"/>
        <v>0</v>
      </c>
    </row>
    <row r="10" spans="1:14" x14ac:dyDescent="0.3">
      <c r="A10" s="21" t="s">
        <v>38</v>
      </c>
      <c r="B10" s="22" t="s">
        <v>8</v>
      </c>
      <c r="C10" s="26">
        <v>4</v>
      </c>
      <c r="D10" s="26">
        <v>6</v>
      </c>
      <c r="E10" s="26">
        <v>67</v>
      </c>
      <c r="F10" s="26">
        <v>20</v>
      </c>
      <c r="G10" s="26">
        <v>0</v>
      </c>
      <c r="I10" s="28">
        <f t="shared" si="0"/>
        <v>0.4</v>
      </c>
      <c r="J10" s="28">
        <f t="shared" si="1"/>
        <v>0.6</v>
      </c>
      <c r="K10" s="28">
        <f t="shared" si="2"/>
        <v>0.67</v>
      </c>
      <c r="L10" s="28">
        <f t="shared" si="3"/>
        <v>0.4</v>
      </c>
      <c r="M10" s="28">
        <f t="shared" si="4"/>
        <v>0</v>
      </c>
      <c r="N10" s="28" t="b">
        <f t="shared" si="5"/>
        <v>0</v>
      </c>
    </row>
    <row r="11" spans="1:14" x14ac:dyDescent="0.3">
      <c r="A11" s="21" t="s">
        <v>39</v>
      </c>
      <c r="B11" s="22" t="s">
        <v>9</v>
      </c>
      <c r="C11" s="26">
        <v>4</v>
      </c>
      <c r="D11" s="26">
        <v>8</v>
      </c>
      <c r="E11" s="26">
        <v>94</v>
      </c>
      <c r="F11" s="26">
        <v>17</v>
      </c>
      <c r="G11" s="26">
        <v>1</v>
      </c>
      <c r="I11" s="28">
        <f t="shared" si="0"/>
        <v>0.4</v>
      </c>
      <c r="J11" s="28">
        <f t="shared" si="1"/>
        <v>0.8</v>
      </c>
      <c r="K11" s="28">
        <f t="shared" si="2"/>
        <v>0.94</v>
      </c>
      <c r="L11" s="28">
        <f t="shared" si="3"/>
        <v>0.34</v>
      </c>
      <c r="M11" s="28">
        <f t="shared" si="4"/>
        <v>1</v>
      </c>
      <c r="N11" s="28" t="b">
        <f t="shared" si="5"/>
        <v>0</v>
      </c>
    </row>
    <row r="12" spans="1:14" x14ac:dyDescent="0.3">
      <c r="A12" s="21" t="s">
        <v>40</v>
      </c>
      <c r="B12" s="22" t="s">
        <v>10</v>
      </c>
      <c r="C12" s="26">
        <v>7</v>
      </c>
      <c r="D12" s="26">
        <v>7</v>
      </c>
      <c r="E12" s="26">
        <v>32</v>
      </c>
      <c r="F12" s="26">
        <v>23</v>
      </c>
      <c r="G12" s="26">
        <v>1</v>
      </c>
      <c r="I12" s="28">
        <f t="shared" si="0"/>
        <v>0.7</v>
      </c>
      <c r="J12" s="28">
        <f t="shared" si="1"/>
        <v>0.7</v>
      </c>
      <c r="K12" s="28">
        <f t="shared" si="2"/>
        <v>0.32</v>
      </c>
      <c r="L12" s="28">
        <f t="shared" si="3"/>
        <v>0.46</v>
      </c>
      <c r="M12" s="28">
        <f t="shared" si="4"/>
        <v>1</v>
      </c>
      <c r="N12" s="28" t="b">
        <f t="shared" si="5"/>
        <v>0</v>
      </c>
    </row>
    <row r="13" spans="1:14" x14ac:dyDescent="0.3">
      <c r="A13" s="21" t="s">
        <v>41</v>
      </c>
      <c r="B13" s="22" t="s">
        <v>11</v>
      </c>
      <c r="C13" s="26">
        <v>9</v>
      </c>
      <c r="D13" s="26">
        <v>10</v>
      </c>
      <c r="E13" s="26">
        <v>87</v>
      </c>
      <c r="F13" s="26">
        <v>14</v>
      </c>
      <c r="G13" s="26">
        <v>1</v>
      </c>
      <c r="I13" s="28">
        <f t="shared" si="0"/>
        <v>0.9</v>
      </c>
      <c r="J13" s="28">
        <f t="shared" si="1"/>
        <v>1</v>
      </c>
      <c r="K13" s="28">
        <f t="shared" si="2"/>
        <v>0.87</v>
      </c>
      <c r="L13" s="28">
        <f t="shared" si="3"/>
        <v>0.28000000000000003</v>
      </c>
      <c r="M13" s="28">
        <f t="shared" si="4"/>
        <v>1</v>
      </c>
      <c r="N13" s="28" t="b">
        <f t="shared" si="5"/>
        <v>0</v>
      </c>
    </row>
    <row r="14" spans="1:14" x14ac:dyDescent="0.3">
      <c r="A14" s="21" t="s">
        <v>42</v>
      </c>
      <c r="B14" s="22" t="s">
        <v>12</v>
      </c>
      <c r="C14" s="26">
        <v>2</v>
      </c>
      <c r="D14" s="26">
        <v>6</v>
      </c>
      <c r="E14" s="26">
        <v>95</v>
      </c>
      <c r="F14" s="26">
        <v>33</v>
      </c>
      <c r="G14" s="26">
        <v>1</v>
      </c>
      <c r="I14" s="28">
        <f t="shared" si="0"/>
        <v>0.2</v>
      </c>
      <c r="J14" s="28">
        <f t="shared" si="1"/>
        <v>0.6</v>
      </c>
      <c r="K14" s="28">
        <f t="shared" si="2"/>
        <v>0.95</v>
      </c>
      <c r="L14" s="28">
        <f t="shared" si="3"/>
        <v>0.66</v>
      </c>
      <c r="M14" s="28">
        <f t="shared" si="4"/>
        <v>1</v>
      </c>
      <c r="N14" s="28" t="b">
        <f t="shared" si="5"/>
        <v>0</v>
      </c>
    </row>
    <row r="15" spans="1:14" x14ac:dyDescent="0.3">
      <c r="A15" s="21" t="s">
        <v>43</v>
      </c>
      <c r="B15" s="22" t="s">
        <v>13</v>
      </c>
      <c r="C15" s="26">
        <v>7</v>
      </c>
      <c r="D15" s="26">
        <v>8</v>
      </c>
      <c r="E15" s="26">
        <v>98</v>
      </c>
      <c r="F15" s="26">
        <v>18</v>
      </c>
      <c r="G15" s="26">
        <v>1</v>
      </c>
      <c r="I15" s="28">
        <f t="shared" si="0"/>
        <v>0.7</v>
      </c>
      <c r="J15" s="28">
        <f t="shared" si="1"/>
        <v>0.8</v>
      </c>
      <c r="K15" s="28">
        <f t="shared" si="2"/>
        <v>0.98</v>
      </c>
      <c r="L15" s="28">
        <f t="shared" si="3"/>
        <v>0.36</v>
      </c>
      <c r="M15" s="28">
        <f t="shared" si="4"/>
        <v>1</v>
      </c>
      <c r="N15" s="28" t="b">
        <f t="shared" si="5"/>
        <v>0</v>
      </c>
    </row>
    <row r="16" spans="1:14" x14ac:dyDescent="0.3">
      <c r="A16" s="21" t="s">
        <v>44</v>
      </c>
      <c r="B16" s="22" t="s">
        <v>14</v>
      </c>
      <c r="C16" s="26">
        <v>5</v>
      </c>
      <c r="D16" s="26">
        <v>5</v>
      </c>
      <c r="E16" s="26">
        <v>27</v>
      </c>
      <c r="F16" s="26">
        <v>19</v>
      </c>
      <c r="G16" s="26">
        <v>1</v>
      </c>
      <c r="I16" s="28">
        <f t="shared" si="0"/>
        <v>0.5</v>
      </c>
      <c r="J16" s="28">
        <f t="shared" si="1"/>
        <v>0.5</v>
      </c>
      <c r="K16" s="28">
        <f t="shared" si="2"/>
        <v>0.27</v>
      </c>
      <c r="L16" s="28">
        <f t="shared" si="3"/>
        <v>0.38</v>
      </c>
      <c r="M16" s="28">
        <f t="shared" si="4"/>
        <v>1</v>
      </c>
      <c r="N16" s="28" t="b">
        <f t="shared" si="5"/>
        <v>0</v>
      </c>
    </row>
    <row r="17" spans="1:14" x14ac:dyDescent="0.3">
      <c r="A17" s="21" t="s">
        <v>45</v>
      </c>
      <c r="B17" s="22" t="s">
        <v>15</v>
      </c>
      <c r="C17" s="26">
        <v>10</v>
      </c>
      <c r="D17" s="26">
        <v>5</v>
      </c>
      <c r="E17" s="26">
        <v>14</v>
      </c>
      <c r="F17" s="26">
        <v>34</v>
      </c>
      <c r="G17" s="26">
        <v>1</v>
      </c>
      <c r="I17" s="28">
        <f t="shared" si="0"/>
        <v>1</v>
      </c>
      <c r="J17" s="28">
        <f t="shared" si="1"/>
        <v>0.5</v>
      </c>
      <c r="K17" s="28">
        <f t="shared" si="2"/>
        <v>0.14000000000000001</v>
      </c>
      <c r="L17" s="28">
        <f t="shared" si="3"/>
        <v>0.68</v>
      </c>
      <c r="M17" s="28">
        <f t="shared" si="4"/>
        <v>1</v>
      </c>
      <c r="N17" s="28" t="b">
        <f t="shared" si="5"/>
        <v>0</v>
      </c>
    </row>
    <row r="18" spans="1:14" x14ac:dyDescent="0.3">
      <c r="A18" s="21" t="s">
        <v>46</v>
      </c>
      <c r="B18" s="22" t="s">
        <v>16</v>
      </c>
      <c r="C18" s="26">
        <v>5</v>
      </c>
      <c r="D18" s="26">
        <v>8</v>
      </c>
      <c r="E18" s="26">
        <v>40</v>
      </c>
      <c r="F18" s="26">
        <v>23</v>
      </c>
      <c r="G18" s="26">
        <v>0</v>
      </c>
      <c r="I18" s="28">
        <f t="shared" si="0"/>
        <v>0.5</v>
      </c>
      <c r="J18" s="28">
        <f t="shared" si="1"/>
        <v>0.8</v>
      </c>
      <c r="K18" s="28">
        <f t="shared" si="2"/>
        <v>0.4</v>
      </c>
      <c r="L18" s="28">
        <f t="shared" si="3"/>
        <v>0.46</v>
      </c>
      <c r="M18" s="28">
        <f t="shared" si="4"/>
        <v>0</v>
      </c>
      <c r="N18" s="28" t="b">
        <f t="shared" si="5"/>
        <v>1</v>
      </c>
    </row>
    <row r="19" spans="1:14" x14ac:dyDescent="0.3">
      <c r="A19" s="21" t="s">
        <v>47</v>
      </c>
      <c r="B19" s="22" t="s">
        <v>17</v>
      </c>
      <c r="C19" s="26">
        <v>1</v>
      </c>
      <c r="D19" s="26">
        <v>6</v>
      </c>
      <c r="E19" s="26">
        <v>76</v>
      </c>
      <c r="F19" s="26">
        <v>48</v>
      </c>
      <c r="G19" s="26">
        <v>1</v>
      </c>
      <c r="I19" s="28">
        <f t="shared" si="0"/>
        <v>0.1</v>
      </c>
      <c r="J19" s="28">
        <f t="shared" si="1"/>
        <v>0.6</v>
      </c>
      <c r="K19" s="28">
        <f t="shared" si="2"/>
        <v>0.76</v>
      </c>
      <c r="L19" s="28">
        <f t="shared" si="3"/>
        <v>0.96</v>
      </c>
      <c r="M19" s="28">
        <f t="shared" si="4"/>
        <v>1</v>
      </c>
      <c r="N19" s="28" t="b">
        <f t="shared" si="5"/>
        <v>0</v>
      </c>
    </row>
    <row r="20" spans="1:14" x14ac:dyDescent="0.3">
      <c r="A20" s="21" t="s">
        <v>48</v>
      </c>
      <c r="B20" s="22" t="s">
        <v>18</v>
      </c>
      <c r="C20" s="26">
        <v>9</v>
      </c>
      <c r="D20" s="26">
        <v>6</v>
      </c>
      <c r="E20" s="26">
        <v>91</v>
      </c>
      <c r="F20" s="26">
        <v>24</v>
      </c>
      <c r="G20" s="26">
        <v>1</v>
      </c>
      <c r="I20" s="28">
        <f t="shared" si="0"/>
        <v>0.9</v>
      </c>
      <c r="J20" s="28">
        <f t="shared" si="1"/>
        <v>0.6</v>
      </c>
      <c r="K20" s="28">
        <f t="shared" si="2"/>
        <v>0.91</v>
      </c>
      <c r="L20" s="28">
        <f t="shared" si="3"/>
        <v>0.48</v>
      </c>
      <c r="M20" s="28">
        <f t="shared" si="4"/>
        <v>1</v>
      </c>
      <c r="N20" s="28" t="b">
        <f t="shared" si="5"/>
        <v>0</v>
      </c>
    </row>
    <row r="21" spans="1:14" x14ac:dyDescent="0.3">
      <c r="A21" s="21" t="s">
        <v>49</v>
      </c>
      <c r="B21" s="22" t="s">
        <v>19</v>
      </c>
      <c r="C21" s="26">
        <v>6</v>
      </c>
      <c r="D21" s="26">
        <v>9</v>
      </c>
      <c r="E21" s="26">
        <v>70</v>
      </c>
      <c r="F21" s="26">
        <v>17</v>
      </c>
      <c r="G21" s="26">
        <v>1</v>
      </c>
      <c r="I21" s="28">
        <f t="shared" si="0"/>
        <v>0.6</v>
      </c>
      <c r="J21" s="28">
        <f t="shared" si="1"/>
        <v>0.9</v>
      </c>
      <c r="K21" s="28">
        <f t="shared" si="2"/>
        <v>0.7</v>
      </c>
      <c r="L21" s="28">
        <f t="shared" si="3"/>
        <v>0.34</v>
      </c>
      <c r="M21" s="28">
        <f t="shared" si="4"/>
        <v>1</v>
      </c>
      <c r="N21" s="28" t="b">
        <f t="shared" si="5"/>
        <v>0</v>
      </c>
    </row>
    <row r="22" spans="1:14" x14ac:dyDescent="0.3">
      <c r="A22" s="21" t="s">
        <v>50</v>
      </c>
      <c r="B22" s="22" t="s">
        <v>20</v>
      </c>
      <c r="C22" s="26">
        <v>5</v>
      </c>
      <c r="D22" s="26">
        <v>2</v>
      </c>
      <c r="E22" s="26">
        <v>8</v>
      </c>
      <c r="F22" s="26">
        <v>19</v>
      </c>
      <c r="G22" s="26">
        <v>1</v>
      </c>
      <c r="I22" s="28">
        <f t="shared" si="0"/>
        <v>0.5</v>
      </c>
      <c r="J22" s="28">
        <f t="shared" si="1"/>
        <v>0.2</v>
      </c>
      <c r="K22" s="28">
        <f t="shared" si="2"/>
        <v>0.08</v>
      </c>
      <c r="L22" s="28">
        <f t="shared" si="3"/>
        <v>0.38</v>
      </c>
      <c r="M22" s="28">
        <f t="shared" si="4"/>
        <v>1</v>
      </c>
      <c r="N22" s="28" t="b">
        <f t="shared" si="5"/>
        <v>0</v>
      </c>
    </row>
    <row r="23" spans="1:14" x14ac:dyDescent="0.3">
      <c r="A23" s="21" t="s">
        <v>51</v>
      </c>
      <c r="B23" s="22" t="s">
        <v>21</v>
      </c>
      <c r="C23" s="26">
        <v>8</v>
      </c>
      <c r="D23" s="26">
        <v>10</v>
      </c>
      <c r="E23" s="26">
        <v>73</v>
      </c>
      <c r="F23" s="26">
        <v>43</v>
      </c>
      <c r="G23" s="26">
        <v>0</v>
      </c>
      <c r="I23" s="28">
        <f t="shared" si="0"/>
        <v>0.8</v>
      </c>
      <c r="J23" s="28">
        <f t="shared" si="1"/>
        <v>1</v>
      </c>
      <c r="K23" s="28">
        <f t="shared" si="2"/>
        <v>0.73</v>
      </c>
      <c r="L23" s="28">
        <f t="shared" si="3"/>
        <v>0.86</v>
      </c>
      <c r="M23" s="28">
        <f t="shared" si="4"/>
        <v>0</v>
      </c>
      <c r="N23" s="28" t="b">
        <f t="shared" si="5"/>
        <v>0</v>
      </c>
    </row>
    <row r="24" spans="1:14" x14ac:dyDescent="0.3">
      <c r="A24" s="21" t="s">
        <v>52</v>
      </c>
      <c r="B24" s="22" t="s">
        <v>22</v>
      </c>
      <c r="C24" s="26">
        <v>5</v>
      </c>
      <c r="D24" s="26">
        <v>6</v>
      </c>
      <c r="E24" s="26">
        <v>6</v>
      </c>
      <c r="F24" s="26">
        <v>36</v>
      </c>
      <c r="G24" s="26">
        <v>1</v>
      </c>
      <c r="I24" s="28">
        <f t="shared" si="0"/>
        <v>0.5</v>
      </c>
      <c r="J24" s="28">
        <f t="shared" si="1"/>
        <v>0.6</v>
      </c>
      <c r="K24" s="28">
        <f t="shared" si="2"/>
        <v>0.06</v>
      </c>
      <c r="L24" s="28">
        <f t="shared" si="3"/>
        <v>0.72</v>
      </c>
      <c r="M24" s="28">
        <f t="shared" si="4"/>
        <v>1</v>
      </c>
      <c r="N24" s="28" t="b">
        <f t="shared" si="5"/>
        <v>0</v>
      </c>
    </row>
    <row r="25" spans="1:14" x14ac:dyDescent="0.3">
      <c r="A25" s="21" t="s">
        <v>53</v>
      </c>
      <c r="B25" s="22" t="s">
        <v>23</v>
      </c>
      <c r="C25" s="26">
        <v>9</v>
      </c>
      <c r="D25" s="26">
        <v>2</v>
      </c>
      <c r="E25" s="26">
        <v>11</v>
      </c>
      <c r="F25" s="26">
        <v>25</v>
      </c>
      <c r="G25" s="26">
        <v>1</v>
      </c>
      <c r="I25" s="28">
        <f t="shared" si="0"/>
        <v>0.9</v>
      </c>
      <c r="J25" s="28">
        <f t="shared" si="1"/>
        <v>0.2</v>
      </c>
      <c r="K25" s="28">
        <f t="shared" si="2"/>
        <v>0.11</v>
      </c>
      <c r="L25" s="28">
        <f t="shared" si="3"/>
        <v>0.5</v>
      </c>
      <c r="M25" s="28">
        <f t="shared" si="4"/>
        <v>1</v>
      </c>
      <c r="N25" s="28" t="b">
        <f t="shared" si="5"/>
        <v>0</v>
      </c>
    </row>
    <row r="26" spans="1:14" x14ac:dyDescent="0.3">
      <c r="A26" s="21" t="s">
        <v>54</v>
      </c>
      <c r="B26" s="22" t="s">
        <v>24</v>
      </c>
      <c r="C26" s="26">
        <v>7</v>
      </c>
      <c r="D26" s="26">
        <v>4</v>
      </c>
      <c r="E26" s="26">
        <v>61</v>
      </c>
      <c r="F26" s="26">
        <v>16</v>
      </c>
      <c r="G26" s="26">
        <v>1</v>
      </c>
      <c r="I26" s="28">
        <f t="shared" si="0"/>
        <v>0.7</v>
      </c>
      <c r="J26" s="28">
        <f t="shared" si="1"/>
        <v>0.4</v>
      </c>
      <c r="K26" s="28">
        <f t="shared" si="2"/>
        <v>0.61</v>
      </c>
      <c r="L26" s="28">
        <f t="shared" si="3"/>
        <v>0.32</v>
      </c>
      <c r="M26" s="28">
        <f t="shared" si="4"/>
        <v>1</v>
      </c>
      <c r="N26" s="28" t="b">
        <f t="shared" si="5"/>
        <v>0</v>
      </c>
    </row>
    <row r="27" spans="1:14" x14ac:dyDescent="0.3">
      <c r="A27" s="21" t="s">
        <v>55</v>
      </c>
      <c r="B27" s="22" t="s">
        <v>25</v>
      </c>
      <c r="C27" s="26">
        <v>3</v>
      </c>
      <c r="D27" s="26">
        <v>9</v>
      </c>
      <c r="E27" s="26">
        <v>1</v>
      </c>
      <c r="F27" s="26">
        <v>26</v>
      </c>
      <c r="G27" s="26">
        <v>1</v>
      </c>
      <c r="I27" s="28">
        <f t="shared" si="0"/>
        <v>0.3</v>
      </c>
      <c r="J27" s="28">
        <f t="shared" si="1"/>
        <v>0.9</v>
      </c>
      <c r="K27" s="28">
        <f t="shared" si="2"/>
        <v>0.01</v>
      </c>
      <c r="L27" s="28">
        <f t="shared" si="3"/>
        <v>0.52</v>
      </c>
      <c r="M27" s="28">
        <f t="shared" si="4"/>
        <v>1</v>
      </c>
      <c r="N27" s="28" t="b">
        <f t="shared" si="5"/>
        <v>0</v>
      </c>
    </row>
    <row r="28" spans="1:14" x14ac:dyDescent="0.3">
      <c r="A28" s="21" t="s">
        <v>56</v>
      </c>
      <c r="B28" s="22" t="s">
        <v>26</v>
      </c>
      <c r="C28" s="26">
        <v>4</v>
      </c>
      <c r="D28" s="26">
        <v>10</v>
      </c>
      <c r="E28" s="26">
        <v>79</v>
      </c>
      <c r="F28" s="26">
        <v>47</v>
      </c>
      <c r="G28" s="26">
        <v>1</v>
      </c>
      <c r="I28" s="28">
        <f t="shared" si="0"/>
        <v>0.4</v>
      </c>
      <c r="J28" s="28">
        <f t="shared" si="1"/>
        <v>1</v>
      </c>
      <c r="K28" s="28">
        <f t="shared" si="2"/>
        <v>0.79</v>
      </c>
      <c r="L28" s="28">
        <f t="shared" si="3"/>
        <v>0.94</v>
      </c>
      <c r="M28" s="28">
        <f t="shared" si="4"/>
        <v>1</v>
      </c>
      <c r="N28" s="28" t="b">
        <f t="shared" si="5"/>
        <v>0</v>
      </c>
    </row>
    <row r="29" spans="1:14" x14ac:dyDescent="0.3">
      <c r="A29" s="21" t="s">
        <v>57</v>
      </c>
      <c r="B29" s="22" t="s">
        <v>27</v>
      </c>
      <c r="C29" s="26">
        <v>2</v>
      </c>
      <c r="D29" s="26">
        <v>3</v>
      </c>
      <c r="E29" s="26">
        <v>21</v>
      </c>
      <c r="F29" s="26">
        <v>14</v>
      </c>
      <c r="G29" s="26">
        <v>1</v>
      </c>
      <c r="I29" s="28">
        <f t="shared" si="0"/>
        <v>0.2</v>
      </c>
      <c r="J29" s="28">
        <f t="shared" si="1"/>
        <v>0.3</v>
      </c>
      <c r="K29" s="28">
        <f t="shared" si="2"/>
        <v>0.21</v>
      </c>
      <c r="L29" s="28">
        <f t="shared" si="3"/>
        <v>0.28000000000000003</v>
      </c>
      <c r="M29" s="28">
        <f t="shared" si="4"/>
        <v>1</v>
      </c>
      <c r="N29" s="28" t="b">
        <f t="shared" si="5"/>
        <v>0</v>
      </c>
    </row>
    <row r="30" spans="1:14" x14ac:dyDescent="0.3">
      <c r="A30" s="21" t="s">
        <v>58</v>
      </c>
      <c r="B30" s="22" t="s">
        <v>28</v>
      </c>
      <c r="C30" s="26">
        <v>10</v>
      </c>
      <c r="D30" s="26">
        <v>7</v>
      </c>
      <c r="E30" s="26">
        <v>7</v>
      </c>
      <c r="F30" s="26">
        <v>15</v>
      </c>
      <c r="G30" s="26">
        <v>1</v>
      </c>
      <c r="I30" s="28">
        <f t="shared" si="0"/>
        <v>1</v>
      </c>
      <c r="J30" s="28">
        <f t="shared" si="1"/>
        <v>0.7</v>
      </c>
      <c r="K30" s="28">
        <f t="shared" si="2"/>
        <v>7.0000000000000007E-2</v>
      </c>
      <c r="L30" s="28">
        <f t="shared" si="3"/>
        <v>0.3</v>
      </c>
      <c r="M30" s="28">
        <f t="shared" si="4"/>
        <v>1</v>
      </c>
      <c r="N30" s="28" t="b">
        <f t="shared" si="5"/>
        <v>0</v>
      </c>
    </row>
    <row r="31" spans="1:14" x14ac:dyDescent="0.3">
      <c r="A31" s="21" t="s">
        <v>59</v>
      </c>
      <c r="B31" s="22" t="s">
        <v>29</v>
      </c>
      <c r="C31" s="26">
        <v>5</v>
      </c>
      <c r="D31" s="26">
        <v>2</v>
      </c>
      <c r="E31" s="26">
        <v>54</v>
      </c>
      <c r="F31" s="26">
        <v>5</v>
      </c>
      <c r="G31" s="26">
        <v>1</v>
      </c>
      <c r="I31" s="28">
        <f t="shared" si="0"/>
        <v>0.5</v>
      </c>
      <c r="J31" s="28">
        <f t="shared" si="1"/>
        <v>0.2</v>
      </c>
      <c r="K31" s="28">
        <f t="shared" si="2"/>
        <v>0.54</v>
      </c>
      <c r="L31" s="28">
        <f t="shared" si="3"/>
        <v>0.1</v>
      </c>
      <c r="M31" s="28">
        <f t="shared" si="4"/>
        <v>1</v>
      </c>
      <c r="N31" s="28" t="b">
        <f t="shared" si="5"/>
        <v>0</v>
      </c>
    </row>
    <row r="32" spans="1:14" x14ac:dyDescent="0.3">
      <c r="A32" s="21" t="s">
        <v>60</v>
      </c>
      <c r="B32" s="22" t="s">
        <v>30</v>
      </c>
      <c r="C32" s="26">
        <v>9</v>
      </c>
      <c r="D32" s="26">
        <v>1</v>
      </c>
      <c r="E32" s="26">
        <v>66</v>
      </c>
      <c r="F32" s="26">
        <v>28</v>
      </c>
      <c r="G32" s="26">
        <v>1</v>
      </c>
      <c r="I32" s="28">
        <f t="shared" si="0"/>
        <v>0.9</v>
      </c>
      <c r="J32" s="28">
        <f t="shared" si="1"/>
        <v>0.1</v>
      </c>
      <c r="K32" s="28">
        <f t="shared" si="2"/>
        <v>0.66</v>
      </c>
      <c r="L32" s="28">
        <f t="shared" si="3"/>
        <v>0.56000000000000005</v>
      </c>
      <c r="M32" s="28">
        <f t="shared" si="4"/>
        <v>1</v>
      </c>
      <c r="N32" s="28" t="b">
        <f t="shared" si="5"/>
        <v>0</v>
      </c>
    </row>
    <row r="33" spans="1:14" x14ac:dyDescent="0.3">
      <c r="A33" s="21" t="s">
        <v>61</v>
      </c>
      <c r="B33" s="22" t="s">
        <v>31</v>
      </c>
      <c r="C33" s="26">
        <v>4</v>
      </c>
      <c r="D33" s="26">
        <v>10</v>
      </c>
      <c r="E33" s="26">
        <v>14</v>
      </c>
      <c r="F33" s="26">
        <v>6</v>
      </c>
      <c r="G33" s="26">
        <v>0</v>
      </c>
      <c r="I33" s="28">
        <f t="shared" si="0"/>
        <v>0.4</v>
      </c>
      <c r="J33" s="28">
        <f>D33/D$2</f>
        <v>1</v>
      </c>
      <c r="K33" s="28">
        <f>E33/E$2</f>
        <v>0.14000000000000001</v>
      </c>
      <c r="L33" s="28">
        <f>F33/F$2</f>
        <v>0.12</v>
      </c>
      <c r="M33" s="28">
        <f>G33/G$2</f>
        <v>0</v>
      </c>
      <c r="N33" s="28" t="b">
        <f t="shared" si="5"/>
        <v>1</v>
      </c>
    </row>
    <row r="35" spans="1:14" x14ac:dyDescent="0.3">
      <c r="A35" s="32" t="s">
        <v>64</v>
      </c>
      <c r="B35" s="33"/>
      <c r="C35" s="33">
        <f>MIN(C4:C33)</f>
        <v>1</v>
      </c>
      <c r="D35" s="33">
        <f t="shared" ref="D35:M35" si="6">MIN(D4:D33)</f>
        <v>1</v>
      </c>
      <c r="E35" s="33">
        <f t="shared" si="6"/>
        <v>1</v>
      </c>
      <c r="F35" s="33">
        <f t="shared" si="6"/>
        <v>5</v>
      </c>
      <c r="G35" s="33">
        <f t="shared" si="6"/>
        <v>0</v>
      </c>
      <c r="H35" s="33"/>
      <c r="I35" s="34">
        <f t="shared" si="6"/>
        <v>0.1</v>
      </c>
      <c r="J35" s="34">
        <f t="shared" si="6"/>
        <v>0.1</v>
      </c>
      <c r="K35" s="34">
        <f t="shared" si="6"/>
        <v>0.01</v>
      </c>
      <c r="L35" s="34">
        <f t="shared" si="6"/>
        <v>0.1</v>
      </c>
      <c r="M35" s="34">
        <f t="shared" si="6"/>
        <v>0</v>
      </c>
      <c r="N35" s="33"/>
    </row>
    <row r="36" spans="1:14" x14ac:dyDescent="0.3">
      <c r="A36" s="32" t="s">
        <v>65</v>
      </c>
      <c r="B36" s="33"/>
      <c r="C36" s="33">
        <f>MAX(C4:C33)</f>
        <v>10</v>
      </c>
      <c r="D36" s="33">
        <f t="shared" ref="D36:M36" si="7">MAX(D4:D33)</f>
        <v>10</v>
      </c>
      <c r="E36" s="33">
        <f t="shared" si="7"/>
        <v>98</v>
      </c>
      <c r="F36" s="33">
        <f t="shared" si="7"/>
        <v>48</v>
      </c>
      <c r="G36" s="33">
        <f t="shared" si="7"/>
        <v>1</v>
      </c>
      <c r="H36" s="33"/>
      <c r="I36" s="34">
        <f t="shared" si="7"/>
        <v>1</v>
      </c>
      <c r="J36" s="34">
        <f t="shared" si="7"/>
        <v>1</v>
      </c>
      <c r="K36" s="34">
        <f t="shared" si="7"/>
        <v>0.98</v>
      </c>
      <c r="L36" s="34">
        <f t="shared" si="7"/>
        <v>0.96</v>
      </c>
      <c r="M36" s="34">
        <f t="shared" si="7"/>
        <v>1</v>
      </c>
      <c r="N36" s="33"/>
    </row>
    <row r="37" spans="1:14" x14ac:dyDescent="0.3">
      <c r="A37" s="32" t="s">
        <v>66</v>
      </c>
      <c r="B37" s="33"/>
      <c r="C37" s="35">
        <f>AVERAGE(C4:C33)</f>
        <v>5.7666666666666666</v>
      </c>
      <c r="D37" s="35">
        <f t="shared" ref="D37:M37" si="8">AVERAGE(D4:D33)</f>
        <v>6.0333333333333332</v>
      </c>
      <c r="E37" s="35">
        <f t="shared" si="8"/>
        <v>52.233333333333334</v>
      </c>
      <c r="F37" s="35">
        <f t="shared" si="8"/>
        <v>24.8</v>
      </c>
      <c r="G37" s="35">
        <f t="shared" si="8"/>
        <v>0.8666666666666667</v>
      </c>
      <c r="H37" s="33"/>
      <c r="I37" s="34">
        <f t="shared" si="8"/>
        <v>0.57666666666666655</v>
      </c>
      <c r="J37" s="34">
        <f t="shared" si="8"/>
        <v>0.60333333333333328</v>
      </c>
      <c r="K37" s="34">
        <f t="shared" si="8"/>
        <v>0.52233333333333343</v>
      </c>
      <c r="L37" s="34">
        <f t="shared" si="8"/>
        <v>0.49600000000000005</v>
      </c>
      <c r="M37" s="34">
        <f t="shared" si="8"/>
        <v>0.8666666666666667</v>
      </c>
      <c r="N37" s="33"/>
    </row>
    <row r="38" spans="1:14" x14ac:dyDescent="0.3">
      <c r="A38" s="32" t="s">
        <v>67</v>
      </c>
      <c r="B38" s="33"/>
      <c r="C38" s="33">
        <f>SUM(C4:C33)</f>
        <v>173</v>
      </c>
      <c r="D38" s="33">
        <f t="shared" ref="D38:M38" si="9">SUM(D4:D33)</f>
        <v>181</v>
      </c>
      <c r="E38" s="33">
        <f t="shared" si="9"/>
        <v>1567</v>
      </c>
      <c r="F38" s="33">
        <f t="shared" si="9"/>
        <v>744</v>
      </c>
      <c r="G38" s="33">
        <f t="shared" si="9"/>
        <v>26</v>
      </c>
      <c r="H38" s="33"/>
      <c r="I38" s="36">
        <f t="shared" si="9"/>
        <v>17.299999999999997</v>
      </c>
      <c r="J38" s="36">
        <f t="shared" si="9"/>
        <v>18.099999999999998</v>
      </c>
      <c r="K38" s="36">
        <f t="shared" si="9"/>
        <v>15.670000000000002</v>
      </c>
      <c r="L38" s="36">
        <f t="shared" si="9"/>
        <v>14.88</v>
      </c>
      <c r="M38" s="36">
        <f t="shared" si="9"/>
        <v>26</v>
      </c>
      <c r="N38" s="33"/>
    </row>
  </sheetData>
  <mergeCells count="1">
    <mergeCell ref="A1:B1"/>
  </mergeCells>
  <conditionalFormatting sqref="C4:C3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3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3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3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3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N33">
    <cfRule type="cellIs" dxfId="5" priority="3" operator="equal">
      <formula>0.5</formula>
    </cfRule>
    <cfRule type="cellIs" dxfId="4" priority="4" operator="greaterThan">
      <formula>0.5</formula>
    </cfRule>
    <cfRule type="cellIs" dxfId="3" priority="5" operator="lessThan">
      <formula>0.5</formula>
    </cfRule>
  </conditionalFormatting>
  <conditionalFormatting sqref="N4:N3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1CD9-DB0E-421A-BBA7-66C531EF249F}">
  <dimension ref="A1:P14"/>
  <sheetViews>
    <sheetView zoomScale="130" zoomScaleNormal="130" workbookViewId="0">
      <selection activeCell="D13" sqref="D13"/>
    </sheetView>
  </sheetViews>
  <sheetFormatPr defaultRowHeight="14.4" x14ac:dyDescent="0.3"/>
  <cols>
    <col min="1" max="1" width="19.33203125" style="45" customWidth="1"/>
    <col min="2" max="2" width="3.77734375" style="43" customWidth="1"/>
    <col min="3" max="3" width="3.77734375" style="46" customWidth="1"/>
    <col min="4" max="4" width="4" style="43" customWidth="1"/>
    <col min="5" max="5" width="4" style="46" customWidth="1"/>
    <col min="6" max="6" width="5" style="43" customWidth="1"/>
    <col min="7" max="7" width="5" style="46" customWidth="1"/>
    <col min="8" max="8" width="4" style="43" customWidth="1"/>
    <col min="9" max="9" width="4" style="46" customWidth="1"/>
    <col min="10" max="10" width="4.109375" style="43" customWidth="1"/>
    <col min="11" max="11" width="4" style="46" customWidth="1"/>
    <col min="12" max="12" width="5.109375" style="43" customWidth="1"/>
    <col min="13" max="13" width="4.33203125" style="50" customWidth="1"/>
    <col min="14" max="16384" width="8.88671875" style="45"/>
  </cols>
  <sheetData>
    <row r="1" spans="1:16" x14ac:dyDescent="0.3">
      <c r="A1" s="52" t="s">
        <v>87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6" x14ac:dyDescent="0.3">
      <c r="A2" s="49" t="s">
        <v>102</v>
      </c>
    </row>
    <row r="3" spans="1:16" x14ac:dyDescent="0.3">
      <c r="A3" s="49" t="s">
        <v>103</v>
      </c>
    </row>
    <row r="4" spans="1:16" s="46" customFormat="1" x14ac:dyDescent="0.3">
      <c r="A4" s="46" t="s">
        <v>104</v>
      </c>
      <c r="B4" s="43"/>
      <c r="C4" s="46" t="s">
        <v>105</v>
      </c>
      <c r="D4" s="43"/>
      <c r="E4" s="46" t="s">
        <v>105</v>
      </c>
      <c r="F4" s="43"/>
      <c r="G4" s="46" t="s">
        <v>105</v>
      </c>
      <c r="H4" s="43"/>
      <c r="I4" s="46" t="s">
        <v>105</v>
      </c>
      <c r="J4" s="43"/>
      <c r="K4" s="46" t="s">
        <v>105</v>
      </c>
      <c r="L4" s="43"/>
      <c r="M4" s="51"/>
    </row>
    <row r="5" spans="1:16" ht="94.2" customHeight="1" x14ac:dyDescent="0.3">
      <c r="A5" s="48" t="s">
        <v>89</v>
      </c>
      <c r="B5" s="44" t="s">
        <v>97</v>
      </c>
      <c r="C5" s="47">
        <v>5</v>
      </c>
      <c r="D5" s="44" t="s">
        <v>98</v>
      </c>
      <c r="E5" s="47">
        <v>4</v>
      </c>
      <c r="F5" s="44" t="s">
        <v>99</v>
      </c>
      <c r="G5" s="47">
        <v>3</v>
      </c>
      <c r="H5" s="44" t="s">
        <v>100</v>
      </c>
      <c r="I5" s="47">
        <v>4</v>
      </c>
      <c r="J5" s="44" t="s">
        <v>107</v>
      </c>
      <c r="K5" s="47">
        <v>3</v>
      </c>
      <c r="L5" s="55" t="s">
        <v>106</v>
      </c>
      <c r="M5" s="56" t="s">
        <v>108</v>
      </c>
    </row>
    <row r="6" spans="1:16" x14ac:dyDescent="0.3">
      <c r="A6" s="49" t="s">
        <v>88</v>
      </c>
      <c r="B6" s="43">
        <v>4</v>
      </c>
      <c r="C6" s="46">
        <f>$C$5*B6</f>
        <v>20</v>
      </c>
      <c r="D6" s="43">
        <v>3</v>
      </c>
      <c r="E6" s="46">
        <f>$E$5*D6</f>
        <v>12</v>
      </c>
      <c r="F6" s="43">
        <v>4</v>
      </c>
      <c r="G6" s="46">
        <f>$G$5*F6</f>
        <v>12</v>
      </c>
      <c r="H6" s="43">
        <v>4</v>
      </c>
      <c r="I6" s="46">
        <f>$I$5*H6</f>
        <v>16</v>
      </c>
      <c r="J6" s="43">
        <v>4</v>
      </c>
      <c r="K6" s="46">
        <f>$K$5*J6</f>
        <v>12</v>
      </c>
      <c r="L6" s="43">
        <f>SUM(B6,D6,F6,H6,J6)</f>
        <v>19</v>
      </c>
      <c r="M6" s="50">
        <f>SUM(C6,G6,E6,I6,K6)</f>
        <v>72</v>
      </c>
    </row>
    <row r="7" spans="1:16" x14ac:dyDescent="0.3">
      <c r="A7" s="49" t="s">
        <v>90</v>
      </c>
      <c r="B7" s="43">
        <v>5</v>
      </c>
      <c r="C7" s="46">
        <f t="shared" ref="C7:C14" si="0">$C$5*B7</f>
        <v>25</v>
      </c>
      <c r="D7" s="43">
        <v>3</v>
      </c>
      <c r="E7" s="46">
        <f t="shared" ref="E7:E14" si="1">$E$5*D7</f>
        <v>12</v>
      </c>
      <c r="F7" s="43">
        <v>1</v>
      </c>
      <c r="G7" s="46">
        <f t="shared" ref="G7:G14" si="2">$G$5*F7</f>
        <v>3</v>
      </c>
      <c r="H7" s="43">
        <v>2</v>
      </c>
      <c r="I7" s="46">
        <f t="shared" ref="I7:I14" si="3">$I$5*H7</f>
        <v>8</v>
      </c>
      <c r="J7" s="43">
        <v>3</v>
      </c>
      <c r="K7" s="46">
        <f t="shared" ref="K7:K14" si="4">$K$5*J7</f>
        <v>9</v>
      </c>
      <c r="L7" s="43">
        <f t="shared" ref="L7:L14" si="5">SUM(B7,D7,F7,H7,J7)</f>
        <v>14</v>
      </c>
      <c r="M7" s="50">
        <f t="shared" ref="M7:M14" si="6">SUM(C7,G7,E7,I7,K7)</f>
        <v>57</v>
      </c>
    </row>
    <row r="8" spans="1:16" x14ac:dyDescent="0.3">
      <c r="A8" s="49" t="s">
        <v>91</v>
      </c>
      <c r="B8" s="43">
        <v>5</v>
      </c>
      <c r="C8" s="46">
        <f t="shared" si="0"/>
        <v>25</v>
      </c>
      <c r="D8" s="43">
        <v>3</v>
      </c>
      <c r="E8" s="46">
        <f t="shared" si="1"/>
        <v>12</v>
      </c>
      <c r="F8" s="43">
        <v>2</v>
      </c>
      <c r="G8" s="46">
        <f t="shared" si="2"/>
        <v>6</v>
      </c>
      <c r="H8" s="43">
        <v>2</v>
      </c>
      <c r="I8" s="46">
        <f t="shared" si="3"/>
        <v>8</v>
      </c>
      <c r="J8" s="43">
        <v>1</v>
      </c>
      <c r="K8" s="46">
        <f t="shared" si="4"/>
        <v>3</v>
      </c>
      <c r="L8" s="43">
        <f t="shared" si="5"/>
        <v>13</v>
      </c>
      <c r="M8" s="50">
        <f t="shared" si="6"/>
        <v>54</v>
      </c>
    </row>
    <row r="9" spans="1:16" x14ac:dyDescent="0.3">
      <c r="A9" s="49" t="s">
        <v>92</v>
      </c>
      <c r="B9" s="43">
        <v>4</v>
      </c>
      <c r="C9" s="46">
        <f t="shared" si="0"/>
        <v>20</v>
      </c>
      <c r="D9" s="43">
        <v>2</v>
      </c>
      <c r="E9" s="46">
        <f t="shared" si="1"/>
        <v>8</v>
      </c>
      <c r="F9" s="43">
        <v>1</v>
      </c>
      <c r="G9" s="46">
        <f t="shared" si="2"/>
        <v>3</v>
      </c>
      <c r="H9" s="43">
        <v>1</v>
      </c>
      <c r="I9" s="46">
        <f t="shared" si="3"/>
        <v>4</v>
      </c>
      <c r="J9" s="43">
        <v>1</v>
      </c>
      <c r="K9" s="46">
        <f t="shared" si="4"/>
        <v>3</v>
      </c>
      <c r="L9" s="43">
        <f t="shared" si="5"/>
        <v>9</v>
      </c>
      <c r="M9" s="50">
        <f t="shared" si="6"/>
        <v>38</v>
      </c>
    </row>
    <row r="10" spans="1:16" x14ac:dyDescent="0.3">
      <c r="A10" s="49" t="s">
        <v>93</v>
      </c>
      <c r="B10" s="43">
        <v>3</v>
      </c>
      <c r="C10" s="46">
        <f t="shared" si="0"/>
        <v>15</v>
      </c>
      <c r="D10" s="43">
        <v>4</v>
      </c>
      <c r="E10" s="46">
        <f t="shared" si="1"/>
        <v>16</v>
      </c>
      <c r="F10" s="43">
        <v>2</v>
      </c>
      <c r="G10" s="46">
        <f t="shared" si="2"/>
        <v>6</v>
      </c>
      <c r="H10" s="43">
        <v>4</v>
      </c>
      <c r="I10" s="46">
        <f t="shared" si="3"/>
        <v>16</v>
      </c>
      <c r="J10" s="43">
        <v>1</v>
      </c>
      <c r="K10" s="46">
        <f t="shared" si="4"/>
        <v>3</v>
      </c>
      <c r="L10" s="43">
        <f t="shared" si="5"/>
        <v>14</v>
      </c>
      <c r="M10" s="50">
        <f t="shared" si="6"/>
        <v>56</v>
      </c>
    </row>
    <row r="11" spans="1:16" x14ac:dyDescent="0.3">
      <c r="A11" s="49" t="s">
        <v>94</v>
      </c>
      <c r="B11" s="43">
        <v>2</v>
      </c>
      <c r="C11" s="46">
        <f t="shared" si="0"/>
        <v>10</v>
      </c>
      <c r="D11" s="43">
        <v>5</v>
      </c>
      <c r="E11" s="46">
        <f t="shared" si="1"/>
        <v>20</v>
      </c>
      <c r="F11" s="43">
        <v>5</v>
      </c>
      <c r="G11" s="46">
        <f t="shared" si="2"/>
        <v>15</v>
      </c>
      <c r="H11" s="43">
        <v>5</v>
      </c>
      <c r="I11" s="46">
        <f t="shared" si="3"/>
        <v>20</v>
      </c>
      <c r="J11" s="43">
        <v>4</v>
      </c>
      <c r="K11" s="46">
        <f t="shared" si="4"/>
        <v>12</v>
      </c>
      <c r="L11" s="43">
        <f t="shared" si="5"/>
        <v>21</v>
      </c>
      <c r="M11" s="50">
        <f t="shared" si="6"/>
        <v>77</v>
      </c>
    </row>
    <row r="12" spans="1:16" x14ac:dyDescent="0.3">
      <c r="A12" s="49" t="s">
        <v>95</v>
      </c>
      <c r="B12" s="43">
        <v>2</v>
      </c>
      <c r="C12" s="46">
        <f t="shared" si="0"/>
        <v>10</v>
      </c>
      <c r="D12" s="43">
        <v>4</v>
      </c>
      <c r="E12" s="46">
        <f t="shared" si="1"/>
        <v>16</v>
      </c>
      <c r="F12" s="43">
        <v>5</v>
      </c>
      <c r="G12" s="46">
        <f t="shared" si="2"/>
        <v>15</v>
      </c>
      <c r="H12" s="43">
        <v>5</v>
      </c>
      <c r="I12" s="46">
        <f t="shared" si="3"/>
        <v>20</v>
      </c>
      <c r="J12" s="43">
        <v>3</v>
      </c>
      <c r="K12" s="46">
        <f t="shared" si="4"/>
        <v>9</v>
      </c>
      <c r="L12" s="43">
        <f t="shared" si="5"/>
        <v>19</v>
      </c>
      <c r="M12" s="50">
        <f t="shared" si="6"/>
        <v>70</v>
      </c>
    </row>
    <row r="13" spans="1:16" x14ac:dyDescent="0.3">
      <c r="A13" s="49" t="s">
        <v>96</v>
      </c>
      <c r="B13" s="43">
        <v>4</v>
      </c>
      <c r="C13" s="46">
        <f t="shared" si="0"/>
        <v>20</v>
      </c>
      <c r="D13" s="43">
        <v>5</v>
      </c>
      <c r="E13" s="46">
        <f t="shared" si="1"/>
        <v>20</v>
      </c>
      <c r="F13" s="43">
        <v>5</v>
      </c>
      <c r="G13" s="46">
        <f t="shared" si="2"/>
        <v>15</v>
      </c>
      <c r="H13" s="43">
        <v>4</v>
      </c>
      <c r="I13" s="46">
        <f t="shared" si="3"/>
        <v>16</v>
      </c>
      <c r="J13" s="43">
        <v>3</v>
      </c>
      <c r="K13" s="46">
        <f t="shared" si="4"/>
        <v>9</v>
      </c>
      <c r="L13" s="43">
        <f t="shared" si="5"/>
        <v>21</v>
      </c>
      <c r="M13" s="51">
        <f t="shared" si="6"/>
        <v>80</v>
      </c>
      <c r="N13" s="22" t="s">
        <v>109</v>
      </c>
      <c r="O13" s="22"/>
      <c r="P13" s="22"/>
    </row>
    <row r="14" spans="1:16" x14ac:dyDescent="0.3">
      <c r="A14" s="49" t="s">
        <v>101</v>
      </c>
      <c r="B14" s="43">
        <v>1</v>
      </c>
      <c r="C14" s="46">
        <f t="shared" si="0"/>
        <v>5</v>
      </c>
      <c r="D14" s="43">
        <v>5</v>
      </c>
      <c r="E14" s="46">
        <f t="shared" si="1"/>
        <v>20</v>
      </c>
      <c r="F14" s="43">
        <v>3</v>
      </c>
      <c r="G14" s="46">
        <f t="shared" si="2"/>
        <v>9</v>
      </c>
      <c r="H14" s="43">
        <v>3</v>
      </c>
      <c r="I14" s="46">
        <f t="shared" si="3"/>
        <v>12</v>
      </c>
      <c r="J14" s="43">
        <v>5</v>
      </c>
      <c r="K14" s="46">
        <f t="shared" si="4"/>
        <v>15</v>
      </c>
      <c r="L14" s="43">
        <f t="shared" si="5"/>
        <v>17</v>
      </c>
      <c r="M14" s="50">
        <f t="shared" si="6"/>
        <v>61</v>
      </c>
    </row>
  </sheetData>
  <mergeCells count="1">
    <mergeCell ref="A1:M1"/>
  </mergeCells>
  <conditionalFormatting sqref="M6:M1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615E-F2D5-42D6-B779-F7AD3037A6DB}">
  <dimension ref="A1:J177"/>
  <sheetViews>
    <sheetView workbookViewId="0">
      <selection activeCell="A2" sqref="A2:J172"/>
    </sheetView>
  </sheetViews>
  <sheetFormatPr defaultColWidth="12.21875" defaultRowHeight="14.4" x14ac:dyDescent="0.3"/>
  <cols>
    <col min="1" max="1" width="7" customWidth="1"/>
    <col min="2" max="2" width="11.33203125" customWidth="1"/>
    <col min="3" max="3" width="7.6640625" customWidth="1"/>
    <col min="4" max="4" width="10.6640625" customWidth="1"/>
    <col min="5" max="5" width="9" customWidth="1"/>
    <col min="8" max="8" width="12.5546875" customWidth="1"/>
    <col min="9" max="9" width="14.5546875" customWidth="1"/>
    <col min="10" max="10" width="8.44140625" customWidth="1"/>
  </cols>
  <sheetData>
    <row r="1" spans="1:10" s="42" customFormat="1" ht="42.6" customHeight="1" x14ac:dyDescent="0.3">
      <c r="A1" s="60" t="s">
        <v>110</v>
      </c>
      <c r="B1" s="60" t="s">
        <v>111</v>
      </c>
      <c r="C1" s="60" t="s">
        <v>112</v>
      </c>
      <c r="D1" s="60" t="s">
        <v>113</v>
      </c>
      <c r="E1" s="60" t="s">
        <v>114</v>
      </c>
      <c r="F1" s="60" t="s">
        <v>115</v>
      </c>
      <c r="G1" s="60" t="s">
        <v>116</v>
      </c>
      <c r="H1" s="60" t="s">
        <v>151</v>
      </c>
      <c r="I1" s="60" t="s">
        <v>117</v>
      </c>
      <c r="J1" s="60" t="s">
        <v>118</v>
      </c>
    </row>
    <row r="2" spans="1:10" x14ac:dyDescent="0.3">
      <c r="A2" s="57" t="s">
        <v>119</v>
      </c>
      <c r="B2" s="58">
        <v>1003</v>
      </c>
      <c r="C2">
        <v>2499</v>
      </c>
      <c r="D2" t="s">
        <v>126</v>
      </c>
      <c r="E2" s="59">
        <v>6.2</v>
      </c>
      <c r="F2" s="59">
        <v>9.1999999999999993</v>
      </c>
      <c r="G2" s="59">
        <f>F2-E2</f>
        <v>2.9999999999999991</v>
      </c>
      <c r="H2" s="59">
        <f>IF(G2&gt;50,G2*0.2,G2*0.1)</f>
        <v>0.29999999999999993</v>
      </c>
      <c r="I2" t="s">
        <v>127</v>
      </c>
      <c r="J2" t="s">
        <v>128</v>
      </c>
    </row>
    <row r="3" spans="1:10" x14ac:dyDescent="0.3">
      <c r="A3" s="57" t="s">
        <v>119</v>
      </c>
      <c r="B3" s="58">
        <v>1004</v>
      </c>
      <c r="C3">
        <v>8722</v>
      </c>
      <c r="D3" t="s">
        <v>129</v>
      </c>
      <c r="E3" s="59">
        <v>344</v>
      </c>
      <c r="F3" s="59">
        <v>502</v>
      </c>
      <c r="G3" s="59">
        <f>F3-E3</f>
        <v>158</v>
      </c>
      <c r="H3" s="59">
        <f>IF(G3&gt;50,G3*0.2,G3*0.1)</f>
        <v>31.6</v>
      </c>
      <c r="I3" t="s">
        <v>121</v>
      </c>
      <c r="J3" t="s">
        <v>128</v>
      </c>
    </row>
    <row r="4" spans="1:10" x14ac:dyDescent="0.3">
      <c r="A4" s="57" t="s">
        <v>119</v>
      </c>
      <c r="B4" s="58">
        <v>1005</v>
      </c>
      <c r="C4">
        <v>1109</v>
      </c>
      <c r="D4" t="s">
        <v>130</v>
      </c>
      <c r="E4" s="59">
        <v>3</v>
      </c>
      <c r="F4" s="59">
        <v>8</v>
      </c>
      <c r="G4" s="59">
        <f>F4-E4</f>
        <v>5</v>
      </c>
      <c r="H4" s="59">
        <f>IF(G4&gt;50,G4*0.2,G4*0.1)</f>
        <v>0.5</v>
      </c>
      <c r="I4" t="s">
        <v>127</v>
      </c>
      <c r="J4" t="s">
        <v>128</v>
      </c>
    </row>
    <row r="5" spans="1:10" x14ac:dyDescent="0.3">
      <c r="A5" s="57" t="s">
        <v>119</v>
      </c>
      <c r="B5" s="58">
        <v>1006</v>
      </c>
      <c r="C5">
        <v>9822</v>
      </c>
      <c r="D5" t="s">
        <v>120</v>
      </c>
      <c r="E5" s="59">
        <v>58.3</v>
      </c>
      <c r="F5" s="59">
        <v>98.4</v>
      </c>
      <c r="G5" s="59">
        <f>F5-E5</f>
        <v>40.100000000000009</v>
      </c>
      <c r="H5" s="59">
        <f>IF(G5&gt;50,G5*0.2,G5*0.1)</f>
        <v>4.0100000000000007</v>
      </c>
      <c r="I5" t="s">
        <v>127</v>
      </c>
      <c r="J5" t="s">
        <v>128</v>
      </c>
    </row>
    <row r="6" spans="1:10" x14ac:dyDescent="0.3">
      <c r="A6" s="57" t="s">
        <v>119</v>
      </c>
      <c r="B6" s="58">
        <v>1009</v>
      </c>
      <c r="C6">
        <v>1109</v>
      </c>
      <c r="D6" t="s">
        <v>130</v>
      </c>
      <c r="E6" s="59">
        <v>3</v>
      </c>
      <c r="F6" s="59">
        <v>8</v>
      </c>
      <c r="G6" s="59">
        <f>F6-E6</f>
        <v>5</v>
      </c>
      <c r="H6" s="59">
        <f>IF(G6&gt;50,G6*0.2,G6*0.1)</f>
        <v>0.5</v>
      </c>
      <c r="I6" t="s">
        <v>127</v>
      </c>
      <c r="J6" t="s">
        <v>128</v>
      </c>
    </row>
    <row r="7" spans="1:10" x14ac:dyDescent="0.3">
      <c r="A7" s="57" t="s">
        <v>119</v>
      </c>
      <c r="B7" s="58">
        <v>1011</v>
      </c>
      <c r="C7">
        <v>2877</v>
      </c>
      <c r="D7" t="s">
        <v>123</v>
      </c>
      <c r="E7" s="59">
        <v>11.4</v>
      </c>
      <c r="F7" s="59">
        <v>16.3</v>
      </c>
      <c r="G7" s="59">
        <f>F7-E7</f>
        <v>4.9000000000000004</v>
      </c>
      <c r="H7" s="59">
        <f>IF(G7&gt;50,G7*0.2,G7*0.1)</f>
        <v>0.49000000000000005</v>
      </c>
      <c r="I7" t="s">
        <v>124</v>
      </c>
      <c r="J7" t="s">
        <v>128</v>
      </c>
    </row>
    <row r="8" spans="1:10" x14ac:dyDescent="0.3">
      <c r="A8" s="57" t="s">
        <v>119</v>
      </c>
      <c r="B8" s="58">
        <v>1015</v>
      </c>
      <c r="C8">
        <v>2877</v>
      </c>
      <c r="D8" t="s">
        <v>123</v>
      </c>
      <c r="E8" s="59">
        <v>11.4</v>
      </c>
      <c r="F8" s="59">
        <v>16.3</v>
      </c>
      <c r="G8" s="59">
        <f>F8-E8</f>
        <v>4.9000000000000004</v>
      </c>
      <c r="H8" s="59">
        <f>IF(G8&gt;50,G8*0.2,G8*0.1)</f>
        <v>0.49000000000000005</v>
      </c>
      <c r="I8" t="s">
        <v>131</v>
      </c>
      <c r="J8" t="s">
        <v>128</v>
      </c>
    </row>
    <row r="9" spans="1:10" x14ac:dyDescent="0.3">
      <c r="A9" s="57" t="s">
        <v>135</v>
      </c>
      <c r="B9" s="58">
        <v>1028</v>
      </c>
      <c r="C9">
        <v>8722</v>
      </c>
      <c r="D9" t="s">
        <v>129</v>
      </c>
      <c r="E9" s="59">
        <v>344</v>
      </c>
      <c r="F9" s="59">
        <v>502</v>
      </c>
      <c r="G9" s="59">
        <f>F9-E9</f>
        <v>158</v>
      </c>
      <c r="H9" s="59">
        <f>IF(G9&gt;50,G9*0.2,G9*0.1)</f>
        <v>31.6</v>
      </c>
      <c r="I9" t="s">
        <v>121</v>
      </c>
      <c r="J9" t="s">
        <v>128</v>
      </c>
    </row>
    <row r="10" spans="1:10" x14ac:dyDescent="0.3">
      <c r="A10" s="57" t="s">
        <v>135</v>
      </c>
      <c r="B10" s="58">
        <v>1029</v>
      </c>
      <c r="C10">
        <v>2499</v>
      </c>
      <c r="D10" t="s">
        <v>126</v>
      </c>
      <c r="E10" s="59">
        <v>6.2</v>
      </c>
      <c r="F10" s="59">
        <v>9.1999999999999993</v>
      </c>
      <c r="G10" s="59">
        <f>F10-E10</f>
        <v>2.9999999999999991</v>
      </c>
      <c r="H10" s="59">
        <f>IF(G10&gt;50,G10*0.2,G10*0.1)</f>
        <v>0.29999999999999993</v>
      </c>
      <c r="I10" t="s">
        <v>124</v>
      </c>
      <c r="J10" t="s">
        <v>128</v>
      </c>
    </row>
    <row r="11" spans="1:10" x14ac:dyDescent="0.3">
      <c r="A11" s="57" t="s">
        <v>135</v>
      </c>
      <c r="B11" s="58">
        <v>1032</v>
      </c>
      <c r="C11">
        <v>2877</v>
      </c>
      <c r="D11" t="s">
        <v>123</v>
      </c>
      <c r="E11" s="59">
        <v>11.4</v>
      </c>
      <c r="F11" s="59">
        <v>16.3</v>
      </c>
      <c r="G11" s="59">
        <f>F11-E11</f>
        <v>4.9000000000000004</v>
      </c>
      <c r="H11" s="59">
        <f>IF(G11&gt;50,G11*0.2,G11*0.1)</f>
        <v>0.49000000000000005</v>
      </c>
      <c r="I11" t="s">
        <v>121</v>
      </c>
      <c r="J11" t="s">
        <v>128</v>
      </c>
    </row>
    <row r="12" spans="1:10" x14ac:dyDescent="0.3">
      <c r="A12" s="57" t="s">
        <v>140</v>
      </c>
      <c r="B12" s="58">
        <v>1040</v>
      </c>
      <c r="C12">
        <v>1109</v>
      </c>
      <c r="D12" t="s">
        <v>130</v>
      </c>
      <c r="E12" s="59">
        <v>3</v>
      </c>
      <c r="F12" s="59">
        <v>8</v>
      </c>
      <c r="G12" s="59">
        <f>F12-E12</f>
        <v>5</v>
      </c>
      <c r="H12" s="59">
        <f>IF(G12&gt;50,G12*0.2,G12*0.1)</f>
        <v>0.5</v>
      </c>
      <c r="I12" t="s">
        <v>124</v>
      </c>
      <c r="J12" t="s">
        <v>128</v>
      </c>
    </row>
    <row r="13" spans="1:10" x14ac:dyDescent="0.3">
      <c r="A13" s="57" t="s">
        <v>140</v>
      </c>
      <c r="B13" s="58">
        <v>1045</v>
      </c>
      <c r="C13">
        <v>8722</v>
      </c>
      <c r="D13" t="s">
        <v>129</v>
      </c>
      <c r="E13" s="59">
        <v>344</v>
      </c>
      <c r="F13" s="59">
        <v>502</v>
      </c>
      <c r="G13" s="59">
        <f>F13-E13</f>
        <v>158</v>
      </c>
      <c r="H13" s="59">
        <f>IF(G13&gt;50,G13*0.2,G13*0.1)</f>
        <v>31.6</v>
      </c>
      <c r="I13" t="s">
        <v>131</v>
      </c>
      <c r="J13" t="s">
        <v>128</v>
      </c>
    </row>
    <row r="14" spans="1:10" x14ac:dyDescent="0.3">
      <c r="A14" s="57" t="s">
        <v>140</v>
      </c>
      <c r="B14" s="58">
        <v>1047</v>
      </c>
      <c r="C14">
        <v>6622</v>
      </c>
      <c r="D14" t="s">
        <v>141</v>
      </c>
      <c r="E14" s="59">
        <v>42</v>
      </c>
      <c r="F14" s="59">
        <v>77</v>
      </c>
      <c r="G14" s="59">
        <f>F14-E14</f>
        <v>35</v>
      </c>
      <c r="H14" s="59">
        <f>IF(G14&gt;50,G14*0.2,G14*0.1)</f>
        <v>3.5</v>
      </c>
      <c r="I14" t="s">
        <v>131</v>
      </c>
      <c r="J14" t="s">
        <v>128</v>
      </c>
    </row>
    <row r="15" spans="1:10" x14ac:dyDescent="0.3">
      <c r="A15" s="57" t="s">
        <v>140</v>
      </c>
      <c r="B15" s="58">
        <v>1048</v>
      </c>
      <c r="C15">
        <v>8722</v>
      </c>
      <c r="D15" t="s">
        <v>129</v>
      </c>
      <c r="E15" s="59">
        <v>344</v>
      </c>
      <c r="F15" s="59">
        <v>502</v>
      </c>
      <c r="G15" s="59">
        <f>F15-E15</f>
        <v>158</v>
      </c>
      <c r="H15" s="59">
        <f>IF(G15&gt;50,G15*0.2,G15*0.1)</f>
        <v>31.6</v>
      </c>
      <c r="I15" t="s">
        <v>121</v>
      </c>
      <c r="J15" t="s">
        <v>128</v>
      </c>
    </row>
    <row r="16" spans="1:10" x14ac:dyDescent="0.3">
      <c r="A16" s="57" t="s">
        <v>142</v>
      </c>
      <c r="B16" s="58">
        <v>1050</v>
      </c>
      <c r="C16">
        <v>2877</v>
      </c>
      <c r="D16" t="s">
        <v>123</v>
      </c>
      <c r="E16" s="59">
        <v>11.4</v>
      </c>
      <c r="F16" s="59">
        <v>16.3</v>
      </c>
      <c r="G16" s="59">
        <f>F16-E16</f>
        <v>4.9000000000000004</v>
      </c>
      <c r="H16" s="59">
        <f>IF(G16&gt;50,G16*0.2,G16*0.1)</f>
        <v>0.49000000000000005</v>
      </c>
      <c r="I16" t="s">
        <v>121</v>
      </c>
      <c r="J16" t="s">
        <v>128</v>
      </c>
    </row>
    <row r="17" spans="1:10" x14ac:dyDescent="0.3">
      <c r="A17" s="57" t="s">
        <v>142</v>
      </c>
      <c r="B17" s="58">
        <v>1052</v>
      </c>
      <c r="C17">
        <v>6622</v>
      </c>
      <c r="D17" t="s">
        <v>141</v>
      </c>
      <c r="E17" s="59">
        <v>42</v>
      </c>
      <c r="F17" s="59">
        <v>77</v>
      </c>
      <c r="G17" s="59">
        <f>F17-E17</f>
        <v>35</v>
      </c>
      <c r="H17" s="59">
        <f>IF(G17&gt;50,G17*0.2,G17*0.1)</f>
        <v>3.5</v>
      </c>
      <c r="I17" t="s">
        <v>127</v>
      </c>
      <c r="J17" t="s">
        <v>128</v>
      </c>
    </row>
    <row r="18" spans="1:10" x14ac:dyDescent="0.3">
      <c r="A18" s="57" t="s">
        <v>142</v>
      </c>
      <c r="B18" s="58">
        <v>1058</v>
      </c>
      <c r="C18">
        <v>6119</v>
      </c>
      <c r="D18" t="s">
        <v>139</v>
      </c>
      <c r="E18" s="59">
        <v>9</v>
      </c>
      <c r="F18" s="59">
        <v>14</v>
      </c>
      <c r="G18" s="59">
        <f>F18-E18</f>
        <v>5</v>
      </c>
      <c r="H18" s="59">
        <f>IF(G18&gt;50,G18*0.2,G18*0.1)</f>
        <v>0.5</v>
      </c>
      <c r="I18" t="s">
        <v>131</v>
      </c>
      <c r="J18" t="s">
        <v>128</v>
      </c>
    </row>
    <row r="19" spans="1:10" x14ac:dyDescent="0.3">
      <c r="A19" s="57" t="s">
        <v>142</v>
      </c>
      <c r="B19" s="58">
        <v>1059</v>
      </c>
      <c r="C19">
        <v>2242</v>
      </c>
      <c r="D19" t="s">
        <v>136</v>
      </c>
      <c r="E19" s="59">
        <v>60</v>
      </c>
      <c r="F19" s="59">
        <v>124</v>
      </c>
      <c r="G19" s="59">
        <f>F19-E19</f>
        <v>64</v>
      </c>
      <c r="H19" s="59">
        <f>IF(G19&gt;50,G19*0.2,G19*0.1)</f>
        <v>12.8</v>
      </c>
      <c r="I19" t="s">
        <v>127</v>
      </c>
      <c r="J19" t="s">
        <v>128</v>
      </c>
    </row>
    <row r="20" spans="1:10" x14ac:dyDescent="0.3">
      <c r="A20" s="57" t="s">
        <v>143</v>
      </c>
      <c r="B20" s="58">
        <v>1062</v>
      </c>
      <c r="C20">
        <v>2499</v>
      </c>
      <c r="D20" t="s">
        <v>126</v>
      </c>
      <c r="E20" s="59">
        <v>6.2</v>
      </c>
      <c r="F20" s="59">
        <v>9.1999999999999993</v>
      </c>
      <c r="G20" s="59">
        <f>F20-E20</f>
        <v>2.9999999999999991</v>
      </c>
      <c r="H20" s="59">
        <f>IF(G20&gt;50,G20*0.2,G20*0.1)</f>
        <v>0.29999999999999993</v>
      </c>
      <c r="I20" t="s">
        <v>121</v>
      </c>
      <c r="J20" t="s">
        <v>128</v>
      </c>
    </row>
    <row r="21" spans="1:10" x14ac:dyDescent="0.3">
      <c r="A21" s="57" t="s">
        <v>143</v>
      </c>
      <c r="B21" s="58">
        <v>1064</v>
      </c>
      <c r="C21">
        <v>2499</v>
      </c>
      <c r="D21" t="s">
        <v>126</v>
      </c>
      <c r="E21" s="59">
        <v>6.2</v>
      </c>
      <c r="F21" s="59">
        <v>9.1999999999999993</v>
      </c>
      <c r="G21" s="59">
        <f>F21-E21</f>
        <v>2.9999999999999991</v>
      </c>
      <c r="H21" s="59">
        <f>IF(G21&gt;50,G21*0.2,G21*0.1)</f>
        <v>0.29999999999999993</v>
      </c>
      <c r="I21" t="s">
        <v>131</v>
      </c>
      <c r="J21" t="s">
        <v>128</v>
      </c>
    </row>
    <row r="22" spans="1:10" x14ac:dyDescent="0.3">
      <c r="A22" s="57" t="s">
        <v>143</v>
      </c>
      <c r="B22" s="58">
        <v>1069</v>
      </c>
      <c r="C22">
        <v>1109</v>
      </c>
      <c r="D22" t="s">
        <v>130</v>
      </c>
      <c r="E22" s="59">
        <v>3</v>
      </c>
      <c r="F22" s="59">
        <v>8</v>
      </c>
      <c r="G22" s="59">
        <f>F22-E22</f>
        <v>5</v>
      </c>
      <c r="H22" s="59">
        <f>IF(G22&gt;50,G22*0.2,G22*0.1)</f>
        <v>0.5</v>
      </c>
      <c r="I22" t="s">
        <v>127</v>
      </c>
      <c r="J22" t="s">
        <v>128</v>
      </c>
    </row>
    <row r="23" spans="1:10" x14ac:dyDescent="0.3">
      <c r="A23" s="57" t="s">
        <v>143</v>
      </c>
      <c r="B23" s="58">
        <v>1070</v>
      </c>
      <c r="C23">
        <v>2499</v>
      </c>
      <c r="D23" t="s">
        <v>126</v>
      </c>
      <c r="E23" s="59">
        <v>6.2</v>
      </c>
      <c r="F23" s="59">
        <v>9.1999999999999993</v>
      </c>
      <c r="G23" s="59">
        <f>F23-E23</f>
        <v>2.9999999999999991</v>
      </c>
      <c r="H23" s="59">
        <f>IF(G23&gt;50,G23*0.2,G23*0.1)</f>
        <v>0.29999999999999993</v>
      </c>
      <c r="I23" t="s">
        <v>131</v>
      </c>
      <c r="J23" t="s">
        <v>128</v>
      </c>
    </row>
    <row r="24" spans="1:10" x14ac:dyDescent="0.3">
      <c r="A24" s="57" t="s">
        <v>143</v>
      </c>
      <c r="B24" s="58">
        <v>1071</v>
      </c>
      <c r="C24">
        <v>1109</v>
      </c>
      <c r="D24" t="s">
        <v>130</v>
      </c>
      <c r="E24" s="59">
        <v>3</v>
      </c>
      <c r="F24" s="59">
        <v>8</v>
      </c>
      <c r="G24" s="59">
        <f>F24-E24</f>
        <v>5</v>
      </c>
      <c r="H24" s="59">
        <f>IF(G24&gt;50,G24*0.2,G24*0.1)</f>
        <v>0.5</v>
      </c>
      <c r="I24" t="s">
        <v>121</v>
      </c>
      <c r="J24" t="s">
        <v>128</v>
      </c>
    </row>
    <row r="25" spans="1:10" x14ac:dyDescent="0.3">
      <c r="A25" s="57" t="s">
        <v>143</v>
      </c>
      <c r="B25" s="58">
        <v>1074</v>
      </c>
      <c r="C25">
        <v>2877</v>
      </c>
      <c r="D25" t="s">
        <v>123</v>
      </c>
      <c r="E25" s="59">
        <v>11.4</v>
      </c>
      <c r="F25" s="59">
        <v>16.3</v>
      </c>
      <c r="G25" s="59">
        <f>F25-E25</f>
        <v>4.9000000000000004</v>
      </c>
      <c r="H25" s="59">
        <f>IF(G25&gt;50,G25*0.2,G25*0.1)</f>
        <v>0.49000000000000005</v>
      </c>
      <c r="I25" t="s">
        <v>127</v>
      </c>
      <c r="J25" t="s">
        <v>128</v>
      </c>
    </row>
    <row r="26" spans="1:10" x14ac:dyDescent="0.3">
      <c r="A26" s="57" t="s">
        <v>143</v>
      </c>
      <c r="B26" s="58">
        <v>1076</v>
      </c>
      <c r="C26">
        <v>1109</v>
      </c>
      <c r="D26" t="s">
        <v>130</v>
      </c>
      <c r="E26" s="59">
        <v>3</v>
      </c>
      <c r="F26" s="59">
        <v>8</v>
      </c>
      <c r="G26" s="59">
        <f>F26-E26</f>
        <v>5</v>
      </c>
      <c r="H26" s="59">
        <f>IF(G26&gt;50,G26*0.2,G26*0.1)</f>
        <v>0.5</v>
      </c>
      <c r="I26" t="s">
        <v>124</v>
      </c>
      <c r="J26" t="s">
        <v>128</v>
      </c>
    </row>
    <row r="27" spans="1:10" x14ac:dyDescent="0.3">
      <c r="A27" s="57" t="s">
        <v>143</v>
      </c>
      <c r="B27" s="58">
        <v>1077</v>
      </c>
      <c r="C27">
        <v>9822</v>
      </c>
      <c r="D27" t="s">
        <v>120</v>
      </c>
      <c r="E27" s="59">
        <v>58.3</v>
      </c>
      <c r="F27" s="59">
        <v>98.4</v>
      </c>
      <c r="G27" s="59">
        <f>F27-E27</f>
        <v>40.100000000000009</v>
      </c>
      <c r="H27" s="59">
        <f>IF(G27&gt;50,G27*0.2,G27*0.1)</f>
        <v>4.0100000000000007</v>
      </c>
      <c r="I27" t="s">
        <v>131</v>
      </c>
      <c r="J27" t="s">
        <v>128</v>
      </c>
    </row>
    <row r="28" spans="1:10" x14ac:dyDescent="0.3">
      <c r="A28" s="57" t="s">
        <v>144</v>
      </c>
      <c r="B28" s="58">
        <v>1084</v>
      </c>
      <c r="C28">
        <v>6119</v>
      </c>
      <c r="D28" t="s">
        <v>139</v>
      </c>
      <c r="E28" s="59">
        <v>9</v>
      </c>
      <c r="F28" s="59">
        <v>14</v>
      </c>
      <c r="G28" s="59">
        <f>F28-E28</f>
        <v>5</v>
      </c>
      <c r="H28" s="59">
        <f>IF(G28&gt;50,G28*0.2,G28*0.1)</f>
        <v>0.5</v>
      </c>
      <c r="I28" t="s">
        <v>121</v>
      </c>
      <c r="J28" t="s">
        <v>128</v>
      </c>
    </row>
    <row r="29" spans="1:10" x14ac:dyDescent="0.3">
      <c r="A29" s="57" t="s">
        <v>144</v>
      </c>
      <c r="B29" s="58">
        <v>1086</v>
      </c>
      <c r="C29">
        <v>1109</v>
      </c>
      <c r="D29" t="s">
        <v>130</v>
      </c>
      <c r="E29" s="59">
        <v>3</v>
      </c>
      <c r="F29" s="59">
        <v>8</v>
      </c>
      <c r="G29" s="59">
        <f>F29-E29</f>
        <v>5</v>
      </c>
      <c r="H29" s="59">
        <f>IF(G29&gt;50,G29*0.2,G29*0.1)</f>
        <v>0.5</v>
      </c>
      <c r="I29" t="s">
        <v>131</v>
      </c>
      <c r="J29" t="s">
        <v>128</v>
      </c>
    </row>
    <row r="30" spans="1:10" x14ac:dyDescent="0.3">
      <c r="A30" s="57" t="s">
        <v>144</v>
      </c>
      <c r="B30" s="58">
        <v>1093</v>
      </c>
      <c r="C30">
        <v>6119</v>
      </c>
      <c r="D30" t="s">
        <v>139</v>
      </c>
      <c r="E30" s="59">
        <v>9</v>
      </c>
      <c r="F30" s="59">
        <v>14</v>
      </c>
      <c r="G30" s="59">
        <f>F30-E30</f>
        <v>5</v>
      </c>
      <c r="H30" s="59">
        <f>IF(G30&gt;50,G30*0.2,G30*0.1)</f>
        <v>0.5</v>
      </c>
      <c r="I30" t="s">
        <v>124</v>
      </c>
      <c r="J30" t="s">
        <v>128</v>
      </c>
    </row>
    <row r="31" spans="1:10" x14ac:dyDescent="0.3">
      <c r="A31" s="57" t="s">
        <v>144</v>
      </c>
      <c r="B31" s="58">
        <v>1095</v>
      </c>
      <c r="C31">
        <v>2499</v>
      </c>
      <c r="D31" t="s">
        <v>126</v>
      </c>
      <c r="E31" s="59">
        <v>6.2</v>
      </c>
      <c r="F31" s="59">
        <v>9.1999999999999993</v>
      </c>
      <c r="G31" s="59">
        <f>F31-E31</f>
        <v>2.9999999999999991</v>
      </c>
      <c r="H31" s="59">
        <f>IF(G31&gt;50,G31*0.2,G31*0.1)</f>
        <v>0.29999999999999993</v>
      </c>
      <c r="I31" t="s">
        <v>131</v>
      </c>
      <c r="J31" t="s">
        <v>128</v>
      </c>
    </row>
    <row r="32" spans="1:10" x14ac:dyDescent="0.3">
      <c r="A32" s="57" t="s">
        <v>144</v>
      </c>
      <c r="B32" s="58">
        <v>1096</v>
      </c>
      <c r="C32">
        <v>6119</v>
      </c>
      <c r="D32" t="s">
        <v>139</v>
      </c>
      <c r="E32" s="59">
        <v>9</v>
      </c>
      <c r="F32" s="59">
        <v>14</v>
      </c>
      <c r="G32" s="59">
        <f>F32-E32</f>
        <v>5</v>
      </c>
      <c r="H32" s="59">
        <f>IF(G32&gt;50,G32*0.2,G32*0.1)</f>
        <v>0.5</v>
      </c>
      <c r="I32" t="s">
        <v>127</v>
      </c>
      <c r="J32" t="s">
        <v>128</v>
      </c>
    </row>
    <row r="33" spans="1:10" x14ac:dyDescent="0.3">
      <c r="A33" s="57" t="s">
        <v>145</v>
      </c>
      <c r="B33" s="58">
        <v>1103</v>
      </c>
      <c r="C33">
        <v>2877</v>
      </c>
      <c r="D33" t="s">
        <v>123</v>
      </c>
      <c r="E33" s="59">
        <v>11.4</v>
      </c>
      <c r="F33" s="59">
        <v>16.3</v>
      </c>
      <c r="G33" s="59">
        <f>F33-E33</f>
        <v>4.9000000000000004</v>
      </c>
      <c r="H33" s="59">
        <f>IF(G33&gt;50,G33*0.2,G33*0.1)</f>
        <v>0.49000000000000005</v>
      </c>
      <c r="I33" t="s">
        <v>124</v>
      </c>
      <c r="J33" t="s">
        <v>128</v>
      </c>
    </row>
    <row r="34" spans="1:10" x14ac:dyDescent="0.3">
      <c r="A34" s="57" t="s">
        <v>145</v>
      </c>
      <c r="B34" s="58">
        <v>1105</v>
      </c>
      <c r="C34">
        <v>2499</v>
      </c>
      <c r="D34" t="s">
        <v>126</v>
      </c>
      <c r="E34" s="59">
        <v>6.2</v>
      </c>
      <c r="F34" s="59">
        <v>9.1999999999999993</v>
      </c>
      <c r="G34" s="59">
        <f>F34-E34</f>
        <v>2.9999999999999991</v>
      </c>
      <c r="H34" s="59">
        <f>IF(G34&gt;50,G34*0.2,G34*0.1)</f>
        <v>0.29999999999999993</v>
      </c>
      <c r="I34" t="s">
        <v>124</v>
      </c>
      <c r="J34" t="s">
        <v>128</v>
      </c>
    </row>
    <row r="35" spans="1:10" x14ac:dyDescent="0.3">
      <c r="A35" s="57" t="s">
        <v>145</v>
      </c>
      <c r="B35" s="58">
        <v>1112</v>
      </c>
      <c r="C35">
        <v>6622</v>
      </c>
      <c r="D35" t="s">
        <v>141</v>
      </c>
      <c r="E35" s="59">
        <v>42</v>
      </c>
      <c r="F35" s="59">
        <v>77</v>
      </c>
      <c r="G35" s="59">
        <f>F35-E35</f>
        <v>35</v>
      </c>
      <c r="H35" s="59">
        <f>IF(G35&gt;50,G35*0.2,G35*0.1)</f>
        <v>3.5</v>
      </c>
      <c r="I35" t="s">
        <v>127</v>
      </c>
      <c r="J35" t="s">
        <v>128</v>
      </c>
    </row>
    <row r="36" spans="1:10" x14ac:dyDescent="0.3">
      <c r="A36" s="57" t="s">
        <v>145</v>
      </c>
      <c r="B36" s="58">
        <v>1114</v>
      </c>
      <c r="C36">
        <v>2242</v>
      </c>
      <c r="D36" t="s">
        <v>136</v>
      </c>
      <c r="E36" s="59">
        <v>60</v>
      </c>
      <c r="F36" s="59">
        <v>124</v>
      </c>
      <c r="G36" s="59">
        <f>F36-E36</f>
        <v>64</v>
      </c>
      <c r="H36" s="59">
        <f>IF(G36&gt;50,G36*0.2,G36*0.1)</f>
        <v>12.8</v>
      </c>
      <c r="I36" t="s">
        <v>124</v>
      </c>
      <c r="J36" t="s">
        <v>128</v>
      </c>
    </row>
    <row r="37" spans="1:10" x14ac:dyDescent="0.3">
      <c r="A37" s="57" t="s">
        <v>145</v>
      </c>
      <c r="B37" s="58">
        <v>1115</v>
      </c>
      <c r="C37">
        <v>8722</v>
      </c>
      <c r="D37" t="s">
        <v>129</v>
      </c>
      <c r="E37" s="59">
        <v>344</v>
      </c>
      <c r="F37" s="59">
        <v>502</v>
      </c>
      <c r="G37" s="59">
        <f>F37-E37</f>
        <v>158</v>
      </c>
      <c r="H37" s="59">
        <f>IF(G37&gt;50,G37*0.2,G37*0.1)</f>
        <v>31.6</v>
      </c>
      <c r="I37" t="s">
        <v>121</v>
      </c>
      <c r="J37" t="s">
        <v>128</v>
      </c>
    </row>
    <row r="38" spans="1:10" x14ac:dyDescent="0.3">
      <c r="A38" s="57" t="s">
        <v>145</v>
      </c>
      <c r="B38" s="58">
        <v>1122</v>
      </c>
      <c r="C38">
        <v>8722</v>
      </c>
      <c r="D38" t="s">
        <v>129</v>
      </c>
      <c r="E38" s="59">
        <v>344</v>
      </c>
      <c r="F38" s="59">
        <v>502</v>
      </c>
      <c r="G38" s="59">
        <f>F38-E38</f>
        <v>158</v>
      </c>
      <c r="H38" s="59">
        <f>IF(G38&gt;50,G38*0.2,G38*0.1)</f>
        <v>31.6</v>
      </c>
      <c r="I38" t="s">
        <v>127</v>
      </c>
      <c r="J38" t="s">
        <v>128</v>
      </c>
    </row>
    <row r="39" spans="1:10" x14ac:dyDescent="0.3">
      <c r="A39" s="57" t="s">
        <v>145</v>
      </c>
      <c r="B39" s="58">
        <v>1124</v>
      </c>
      <c r="C39">
        <v>4421</v>
      </c>
      <c r="D39" t="s">
        <v>133</v>
      </c>
      <c r="E39" s="59">
        <v>45</v>
      </c>
      <c r="F39" s="59">
        <v>87</v>
      </c>
      <c r="G39" s="59">
        <f>F39-E39</f>
        <v>42</v>
      </c>
      <c r="H39" s="59">
        <f>IF(G39&gt;50,G39*0.2,G39*0.1)</f>
        <v>4.2</v>
      </c>
      <c r="I39" t="s">
        <v>127</v>
      </c>
      <c r="J39" t="s">
        <v>128</v>
      </c>
    </row>
    <row r="40" spans="1:10" x14ac:dyDescent="0.3">
      <c r="A40" s="57" t="s">
        <v>146</v>
      </c>
      <c r="B40" s="58">
        <v>1131</v>
      </c>
      <c r="C40">
        <v>9212</v>
      </c>
      <c r="D40" t="s">
        <v>134</v>
      </c>
      <c r="E40" s="59">
        <v>4</v>
      </c>
      <c r="F40" s="59">
        <v>7</v>
      </c>
      <c r="G40" s="59">
        <f>F40-E40</f>
        <v>3</v>
      </c>
      <c r="H40" s="59">
        <f>IF(G40&gt;50,G40*0.2,G40*0.1)</f>
        <v>0.30000000000000004</v>
      </c>
      <c r="I40" t="s">
        <v>131</v>
      </c>
      <c r="J40" t="s">
        <v>128</v>
      </c>
    </row>
    <row r="41" spans="1:10" x14ac:dyDescent="0.3">
      <c r="A41" s="57" t="s">
        <v>146</v>
      </c>
      <c r="B41" s="58">
        <v>1133</v>
      </c>
      <c r="C41">
        <v>9822</v>
      </c>
      <c r="D41" t="s">
        <v>120</v>
      </c>
      <c r="E41" s="59">
        <v>58.3</v>
      </c>
      <c r="F41" s="59">
        <v>98.4</v>
      </c>
      <c r="G41" s="59">
        <f>F41-E41</f>
        <v>40.100000000000009</v>
      </c>
      <c r="H41" s="59">
        <f>IF(G41&gt;50,G41*0.2,G41*0.1)</f>
        <v>4.0100000000000007</v>
      </c>
      <c r="I41" t="s">
        <v>121</v>
      </c>
      <c r="J41" t="s">
        <v>128</v>
      </c>
    </row>
    <row r="42" spans="1:10" x14ac:dyDescent="0.3">
      <c r="A42" s="57" t="s">
        <v>146</v>
      </c>
      <c r="B42" s="58">
        <v>1134</v>
      </c>
      <c r="C42">
        <v>9822</v>
      </c>
      <c r="D42" t="s">
        <v>120</v>
      </c>
      <c r="E42" s="59">
        <v>58.3</v>
      </c>
      <c r="F42" s="59">
        <v>98.4</v>
      </c>
      <c r="G42" s="59">
        <f>F42-E42</f>
        <v>40.100000000000009</v>
      </c>
      <c r="H42" s="59">
        <f>IF(G42&gt;50,G42*0.2,G42*0.1)</f>
        <v>4.0100000000000007</v>
      </c>
      <c r="I42" t="s">
        <v>127</v>
      </c>
      <c r="J42" t="s">
        <v>128</v>
      </c>
    </row>
    <row r="43" spans="1:10" x14ac:dyDescent="0.3">
      <c r="A43" s="57" t="s">
        <v>146</v>
      </c>
      <c r="B43" s="58">
        <v>1141</v>
      </c>
      <c r="C43">
        <v>9212</v>
      </c>
      <c r="D43" t="s">
        <v>134</v>
      </c>
      <c r="E43" s="59">
        <v>4</v>
      </c>
      <c r="F43" s="59">
        <v>7</v>
      </c>
      <c r="G43" s="59">
        <f>F43-E43</f>
        <v>3</v>
      </c>
      <c r="H43" s="59">
        <f>IF(G43&gt;50,G43*0.2,G43*0.1)</f>
        <v>0.30000000000000004</v>
      </c>
      <c r="I43" t="s">
        <v>124</v>
      </c>
      <c r="J43" t="s">
        <v>128</v>
      </c>
    </row>
    <row r="44" spans="1:10" x14ac:dyDescent="0.3">
      <c r="A44" s="57" t="s">
        <v>147</v>
      </c>
      <c r="B44" s="58">
        <v>1143</v>
      </c>
      <c r="C44">
        <v>9822</v>
      </c>
      <c r="D44" t="s">
        <v>120</v>
      </c>
      <c r="E44" s="59">
        <v>58.3</v>
      </c>
      <c r="F44" s="59">
        <v>98.4</v>
      </c>
      <c r="G44" s="59">
        <f>F44-E44</f>
        <v>40.100000000000009</v>
      </c>
      <c r="H44" s="59">
        <f>IF(G44&gt;50,G44*0.2,G44*0.1)</f>
        <v>4.0100000000000007</v>
      </c>
      <c r="I44" t="s">
        <v>131</v>
      </c>
      <c r="J44" t="s">
        <v>128</v>
      </c>
    </row>
    <row r="45" spans="1:10" x14ac:dyDescent="0.3">
      <c r="A45" s="57" t="s">
        <v>147</v>
      </c>
      <c r="B45" s="58">
        <v>1148</v>
      </c>
      <c r="C45">
        <v>9212</v>
      </c>
      <c r="D45" t="s">
        <v>134</v>
      </c>
      <c r="E45" s="59">
        <v>4</v>
      </c>
      <c r="F45" s="59">
        <v>7</v>
      </c>
      <c r="G45" s="59">
        <f>F45-E45</f>
        <v>3</v>
      </c>
      <c r="H45" s="59">
        <f>IF(G45&gt;50,G45*0.2,G45*0.1)</f>
        <v>0.30000000000000004</v>
      </c>
      <c r="I45" t="s">
        <v>127</v>
      </c>
      <c r="J45" t="s">
        <v>128</v>
      </c>
    </row>
    <row r="46" spans="1:10" x14ac:dyDescent="0.3">
      <c r="A46" s="57" t="s">
        <v>147</v>
      </c>
      <c r="B46" s="58">
        <v>1149</v>
      </c>
      <c r="C46">
        <v>8722</v>
      </c>
      <c r="D46" t="s">
        <v>129</v>
      </c>
      <c r="E46" s="59">
        <v>344</v>
      </c>
      <c r="F46" s="59">
        <v>502</v>
      </c>
      <c r="G46" s="59">
        <f>F46-E46</f>
        <v>158</v>
      </c>
      <c r="H46" s="59">
        <f>IF(G46&gt;50,G46*0.2,G46*0.1)</f>
        <v>31.6</v>
      </c>
      <c r="I46" t="s">
        <v>121</v>
      </c>
      <c r="J46" t="s">
        <v>128</v>
      </c>
    </row>
    <row r="47" spans="1:10" x14ac:dyDescent="0.3">
      <c r="A47" s="57" t="s">
        <v>148</v>
      </c>
      <c r="B47" s="58">
        <v>1153</v>
      </c>
      <c r="C47">
        <v>8722</v>
      </c>
      <c r="D47" t="s">
        <v>129</v>
      </c>
      <c r="E47" s="59">
        <v>344</v>
      </c>
      <c r="F47" s="59">
        <v>502</v>
      </c>
      <c r="G47" s="59">
        <f>F47-E47</f>
        <v>158</v>
      </c>
      <c r="H47" s="59">
        <f>IF(G47&gt;50,G47*0.2,G47*0.1)</f>
        <v>31.6</v>
      </c>
      <c r="I47" t="s">
        <v>127</v>
      </c>
      <c r="J47" t="s">
        <v>128</v>
      </c>
    </row>
    <row r="48" spans="1:10" x14ac:dyDescent="0.3">
      <c r="A48" s="57" t="s">
        <v>148</v>
      </c>
      <c r="B48" s="58">
        <v>1155</v>
      </c>
      <c r="C48">
        <v>4421</v>
      </c>
      <c r="D48" t="s">
        <v>133</v>
      </c>
      <c r="E48" s="59">
        <v>45</v>
      </c>
      <c r="F48" s="59">
        <v>87</v>
      </c>
      <c r="G48" s="59">
        <f>F48-E48</f>
        <v>42</v>
      </c>
      <c r="H48" s="59">
        <f>IF(G48&gt;50,G48*0.2,G48*0.1)</f>
        <v>4.2</v>
      </c>
      <c r="I48" t="s">
        <v>127</v>
      </c>
      <c r="J48" t="s">
        <v>128</v>
      </c>
    </row>
    <row r="49" spans="1:10" x14ac:dyDescent="0.3">
      <c r="A49" s="57" t="s">
        <v>149</v>
      </c>
      <c r="B49" s="58">
        <v>1162</v>
      </c>
      <c r="C49">
        <v>9212</v>
      </c>
      <c r="D49" t="s">
        <v>134</v>
      </c>
      <c r="E49" s="59">
        <v>4</v>
      </c>
      <c r="F49" s="59">
        <v>7</v>
      </c>
      <c r="G49" s="59">
        <f>F49-E49</f>
        <v>3</v>
      </c>
      <c r="H49" s="59">
        <f>IF(G49&gt;50,G49*0.2,G49*0.1)</f>
        <v>0.30000000000000004</v>
      </c>
      <c r="I49" t="s">
        <v>121</v>
      </c>
      <c r="J49" t="s">
        <v>128</v>
      </c>
    </row>
    <row r="50" spans="1:10" x14ac:dyDescent="0.3">
      <c r="A50" s="57" t="s">
        <v>149</v>
      </c>
      <c r="B50" s="58">
        <v>1164</v>
      </c>
      <c r="C50">
        <v>9822</v>
      </c>
      <c r="D50" t="s">
        <v>120</v>
      </c>
      <c r="E50" s="59">
        <v>58.3</v>
      </c>
      <c r="F50" s="59">
        <v>98.4</v>
      </c>
      <c r="G50" s="59">
        <f>F50-E50</f>
        <v>40.100000000000009</v>
      </c>
      <c r="H50" s="59">
        <f>IF(G50&gt;50,G50*0.2,G50*0.1)</f>
        <v>4.0100000000000007</v>
      </c>
      <c r="I50" t="s">
        <v>127</v>
      </c>
      <c r="J50" t="s">
        <v>128</v>
      </c>
    </row>
    <row r="51" spans="1:10" x14ac:dyDescent="0.3">
      <c r="A51" s="57" t="s">
        <v>149</v>
      </c>
      <c r="B51" s="58">
        <v>1165</v>
      </c>
      <c r="C51">
        <v>9822</v>
      </c>
      <c r="D51" t="s">
        <v>120</v>
      </c>
      <c r="E51" s="59">
        <v>58.3</v>
      </c>
      <c r="F51" s="59">
        <v>98.4</v>
      </c>
      <c r="G51" s="59">
        <f>F51-E51</f>
        <v>40.100000000000009</v>
      </c>
      <c r="H51" s="59">
        <f>IF(G51&gt;50,G51*0.2,G51*0.1)</f>
        <v>4.0100000000000007</v>
      </c>
      <c r="I51" t="s">
        <v>127</v>
      </c>
      <c r="J51" t="s">
        <v>128</v>
      </c>
    </row>
    <row r="52" spans="1:10" x14ac:dyDescent="0.3">
      <c r="A52" s="57" t="s">
        <v>119</v>
      </c>
      <c r="B52" s="58">
        <v>1002</v>
      </c>
      <c r="C52">
        <v>2877</v>
      </c>
      <c r="D52" t="s">
        <v>123</v>
      </c>
      <c r="E52" s="59">
        <v>11.4</v>
      </c>
      <c r="F52" s="59">
        <v>16.3</v>
      </c>
      <c r="G52" s="59">
        <f>F52-E52</f>
        <v>4.9000000000000004</v>
      </c>
      <c r="H52" s="59">
        <f>IF(G52&gt;50,G52*0.2,G52*0.1)</f>
        <v>0.49000000000000005</v>
      </c>
      <c r="I52" t="s">
        <v>124</v>
      </c>
      <c r="J52" t="s">
        <v>125</v>
      </c>
    </row>
    <row r="53" spans="1:10" x14ac:dyDescent="0.3">
      <c r="A53" s="57" t="s">
        <v>119</v>
      </c>
      <c r="B53" s="58">
        <v>1014</v>
      </c>
      <c r="C53">
        <v>8722</v>
      </c>
      <c r="D53" t="s">
        <v>129</v>
      </c>
      <c r="E53" s="59">
        <v>344</v>
      </c>
      <c r="F53" s="59">
        <v>502</v>
      </c>
      <c r="G53" s="59">
        <f>F53-E53</f>
        <v>158</v>
      </c>
      <c r="H53" s="59">
        <f>IF(G53&gt;50,G53*0.2,G53*0.1)</f>
        <v>31.6</v>
      </c>
      <c r="I53" t="s">
        <v>121</v>
      </c>
      <c r="J53" t="s">
        <v>125</v>
      </c>
    </row>
    <row r="54" spans="1:10" x14ac:dyDescent="0.3">
      <c r="A54" s="57" t="s">
        <v>119</v>
      </c>
      <c r="B54" s="58">
        <v>1016</v>
      </c>
      <c r="C54">
        <v>2499</v>
      </c>
      <c r="D54" t="s">
        <v>126</v>
      </c>
      <c r="E54" s="59">
        <v>6.2</v>
      </c>
      <c r="F54" s="59">
        <v>9.1999999999999993</v>
      </c>
      <c r="G54" s="59">
        <f>F54-E54</f>
        <v>2.9999999999999991</v>
      </c>
      <c r="H54" s="59">
        <f>IF(G54&gt;50,G54*0.2,G54*0.1)</f>
        <v>0.29999999999999993</v>
      </c>
      <c r="I54" t="s">
        <v>127</v>
      </c>
      <c r="J54" t="s">
        <v>125</v>
      </c>
    </row>
    <row r="55" spans="1:10" x14ac:dyDescent="0.3">
      <c r="A55" s="57" t="s">
        <v>135</v>
      </c>
      <c r="B55" s="58">
        <v>1018</v>
      </c>
      <c r="C55">
        <v>1109</v>
      </c>
      <c r="D55" t="s">
        <v>130</v>
      </c>
      <c r="E55" s="59">
        <v>3</v>
      </c>
      <c r="F55" s="59">
        <v>8</v>
      </c>
      <c r="G55" s="59">
        <f>F55-E55</f>
        <v>5</v>
      </c>
      <c r="H55" s="59">
        <f>IF(G55&gt;50,G55*0.2,G55*0.1)</f>
        <v>0.5</v>
      </c>
      <c r="I55" t="s">
        <v>127</v>
      </c>
      <c r="J55" t="s">
        <v>125</v>
      </c>
    </row>
    <row r="56" spans="1:10" x14ac:dyDescent="0.3">
      <c r="A56" s="57" t="s">
        <v>135</v>
      </c>
      <c r="B56" s="58">
        <v>1031</v>
      </c>
      <c r="C56">
        <v>1109</v>
      </c>
      <c r="D56" t="s">
        <v>130</v>
      </c>
      <c r="E56" s="59">
        <v>3</v>
      </c>
      <c r="F56" s="59">
        <v>8</v>
      </c>
      <c r="G56" s="59">
        <f>F56-E56</f>
        <v>5</v>
      </c>
      <c r="H56" s="59">
        <f>IF(G56&gt;50,G56*0.2,G56*0.1)</f>
        <v>0.5</v>
      </c>
      <c r="I56" t="s">
        <v>124</v>
      </c>
      <c r="J56" t="s">
        <v>125</v>
      </c>
    </row>
    <row r="57" spans="1:10" x14ac:dyDescent="0.3">
      <c r="A57" s="57" t="s">
        <v>135</v>
      </c>
      <c r="B57" s="58">
        <v>1033</v>
      </c>
      <c r="C57">
        <v>9822</v>
      </c>
      <c r="D57" t="s">
        <v>120</v>
      </c>
      <c r="E57" s="59">
        <v>58.3</v>
      </c>
      <c r="F57" s="59">
        <v>98.4</v>
      </c>
      <c r="G57" s="59">
        <f>F57-E57</f>
        <v>40.100000000000009</v>
      </c>
      <c r="H57" s="59">
        <f>IF(G57&gt;50,G57*0.2,G57*0.1)</f>
        <v>4.0100000000000007</v>
      </c>
      <c r="I57" t="s">
        <v>124</v>
      </c>
      <c r="J57" t="s">
        <v>125</v>
      </c>
    </row>
    <row r="58" spans="1:10" x14ac:dyDescent="0.3">
      <c r="A58" s="57" t="s">
        <v>140</v>
      </c>
      <c r="B58" s="58">
        <v>1035</v>
      </c>
      <c r="C58">
        <v>2499</v>
      </c>
      <c r="D58" t="s">
        <v>126</v>
      </c>
      <c r="E58" s="59">
        <v>6.2</v>
      </c>
      <c r="F58" s="59">
        <v>9.1999999999999993</v>
      </c>
      <c r="G58" s="59">
        <f>F58-E58</f>
        <v>2.9999999999999991</v>
      </c>
      <c r="H58" s="59">
        <f>IF(G58&gt;50,G58*0.2,G58*0.1)</f>
        <v>0.29999999999999993</v>
      </c>
      <c r="I58" t="s">
        <v>131</v>
      </c>
      <c r="J58" t="s">
        <v>125</v>
      </c>
    </row>
    <row r="59" spans="1:10" x14ac:dyDescent="0.3">
      <c r="A59" s="57" t="s">
        <v>140</v>
      </c>
      <c r="B59" s="58">
        <v>1039</v>
      </c>
      <c r="C59">
        <v>2877</v>
      </c>
      <c r="D59" t="s">
        <v>123</v>
      </c>
      <c r="E59" s="59">
        <v>11.4</v>
      </c>
      <c r="F59" s="59">
        <v>16.3</v>
      </c>
      <c r="G59" s="59">
        <f>F59-E59</f>
        <v>4.9000000000000004</v>
      </c>
      <c r="H59" s="59">
        <f>IF(G59&gt;50,G59*0.2,G59*0.1)</f>
        <v>0.49000000000000005</v>
      </c>
      <c r="I59" t="s">
        <v>124</v>
      </c>
      <c r="J59" t="s">
        <v>125</v>
      </c>
    </row>
    <row r="60" spans="1:10" x14ac:dyDescent="0.3">
      <c r="A60" s="57" t="s">
        <v>140</v>
      </c>
      <c r="B60" s="58">
        <v>1043</v>
      </c>
      <c r="C60">
        <v>2242</v>
      </c>
      <c r="D60" t="s">
        <v>136</v>
      </c>
      <c r="E60" s="59">
        <v>60</v>
      </c>
      <c r="F60" s="59">
        <v>124</v>
      </c>
      <c r="G60" s="59">
        <f>F60-E60</f>
        <v>64</v>
      </c>
      <c r="H60" s="59">
        <f>IF(G60&gt;50,G60*0.2,G60*0.1)</f>
        <v>12.8</v>
      </c>
      <c r="I60" t="s">
        <v>127</v>
      </c>
      <c r="J60" t="s">
        <v>125</v>
      </c>
    </row>
    <row r="61" spans="1:10" x14ac:dyDescent="0.3">
      <c r="A61" s="57" t="s">
        <v>140</v>
      </c>
      <c r="B61" s="58">
        <v>1044</v>
      </c>
      <c r="C61">
        <v>2877</v>
      </c>
      <c r="D61" t="s">
        <v>123</v>
      </c>
      <c r="E61" s="59">
        <v>11.4</v>
      </c>
      <c r="F61" s="59">
        <v>16.3</v>
      </c>
      <c r="G61" s="59">
        <f>F61-E61</f>
        <v>4.9000000000000004</v>
      </c>
      <c r="H61" s="59">
        <f>IF(G61&gt;50,G61*0.2,G61*0.1)</f>
        <v>0.49000000000000005</v>
      </c>
      <c r="I61" t="s">
        <v>127</v>
      </c>
      <c r="J61" t="s">
        <v>125</v>
      </c>
    </row>
    <row r="62" spans="1:10" x14ac:dyDescent="0.3">
      <c r="A62" s="57" t="s">
        <v>142</v>
      </c>
      <c r="B62" s="58">
        <v>1053</v>
      </c>
      <c r="C62">
        <v>2242</v>
      </c>
      <c r="D62" t="s">
        <v>136</v>
      </c>
      <c r="E62" s="59">
        <v>60</v>
      </c>
      <c r="F62" s="59">
        <v>124</v>
      </c>
      <c r="G62" s="59">
        <f>F62-E62</f>
        <v>64</v>
      </c>
      <c r="H62" s="59">
        <f>IF(G62&gt;50,G62*0.2,G62*0.1)</f>
        <v>12.8</v>
      </c>
      <c r="I62" t="s">
        <v>121</v>
      </c>
      <c r="J62" t="s">
        <v>125</v>
      </c>
    </row>
    <row r="63" spans="1:10" x14ac:dyDescent="0.3">
      <c r="A63" s="57" t="s">
        <v>142</v>
      </c>
      <c r="B63" s="58">
        <v>1056</v>
      </c>
      <c r="C63">
        <v>1109</v>
      </c>
      <c r="D63" t="s">
        <v>130</v>
      </c>
      <c r="E63" s="59">
        <v>3</v>
      </c>
      <c r="F63" s="59">
        <v>8</v>
      </c>
      <c r="G63" s="59">
        <f>F63-E63</f>
        <v>5</v>
      </c>
      <c r="H63" s="59">
        <f>IF(G63&gt;50,G63*0.2,G63*0.1)</f>
        <v>0.5</v>
      </c>
      <c r="I63" t="s">
        <v>127</v>
      </c>
      <c r="J63" t="s">
        <v>125</v>
      </c>
    </row>
    <row r="64" spans="1:10" x14ac:dyDescent="0.3">
      <c r="A64" s="57" t="s">
        <v>142</v>
      </c>
      <c r="B64" s="58">
        <v>1057</v>
      </c>
      <c r="C64">
        <v>2499</v>
      </c>
      <c r="D64" t="s">
        <v>126</v>
      </c>
      <c r="E64" s="59">
        <v>6.2</v>
      </c>
      <c r="F64" s="59">
        <v>9.1999999999999993</v>
      </c>
      <c r="G64" s="59">
        <f>F64-E64</f>
        <v>2.9999999999999991</v>
      </c>
      <c r="H64" s="59">
        <f>IF(G64&gt;50,G64*0.2,G64*0.1)</f>
        <v>0.29999999999999993</v>
      </c>
      <c r="I64" t="s">
        <v>124</v>
      </c>
      <c r="J64" t="s">
        <v>125</v>
      </c>
    </row>
    <row r="65" spans="1:10" x14ac:dyDescent="0.3">
      <c r="A65" s="57" t="s">
        <v>143</v>
      </c>
      <c r="B65" s="58">
        <v>1063</v>
      </c>
      <c r="C65">
        <v>1109</v>
      </c>
      <c r="D65" t="s">
        <v>130</v>
      </c>
      <c r="E65" s="59">
        <v>3</v>
      </c>
      <c r="F65" s="59">
        <v>8</v>
      </c>
      <c r="G65" s="59">
        <f>F65-E65</f>
        <v>5</v>
      </c>
      <c r="H65" s="59">
        <f>IF(G65&gt;50,G65*0.2,G65*0.1)</f>
        <v>0.5</v>
      </c>
      <c r="I65" t="s">
        <v>127</v>
      </c>
      <c r="J65" t="s">
        <v>125</v>
      </c>
    </row>
    <row r="66" spans="1:10" x14ac:dyDescent="0.3">
      <c r="A66" s="57" t="s">
        <v>143</v>
      </c>
      <c r="B66" s="58">
        <v>1068</v>
      </c>
      <c r="C66">
        <v>6119</v>
      </c>
      <c r="D66" t="s">
        <v>139</v>
      </c>
      <c r="E66" s="59">
        <v>9</v>
      </c>
      <c r="F66" s="59">
        <v>14</v>
      </c>
      <c r="G66" s="59">
        <f>F66-E66</f>
        <v>5</v>
      </c>
      <c r="H66" s="59">
        <f>IF(G66&gt;50,G66*0.2,G66*0.1)</f>
        <v>0.5</v>
      </c>
      <c r="I66" t="s">
        <v>124</v>
      </c>
      <c r="J66" t="s">
        <v>125</v>
      </c>
    </row>
    <row r="67" spans="1:10" x14ac:dyDescent="0.3">
      <c r="A67" s="57" t="s">
        <v>143</v>
      </c>
      <c r="B67" s="58">
        <v>1073</v>
      </c>
      <c r="C67">
        <v>6622</v>
      </c>
      <c r="D67" t="s">
        <v>141</v>
      </c>
      <c r="E67" s="59">
        <v>42</v>
      </c>
      <c r="F67" s="59">
        <v>77</v>
      </c>
      <c r="G67" s="59">
        <f>F67-E67</f>
        <v>35</v>
      </c>
      <c r="H67" s="59">
        <f>IF(G67&gt;50,G67*0.2,G67*0.1)</f>
        <v>3.5</v>
      </c>
      <c r="I67" t="s">
        <v>127</v>
      </c>
      <c r="J67" t="s">
        <v>125</v>
      </c>
    </row>
    <row r="68" spans="1:10" x14ac:dyDescent="0.3">
      <c r="A68" s="57" t="s">
        <v>143</v>
      </c>
      <c r="B68" s="58">
        <v>1075</v>
      </c>
      <c r="C68">
        <v>1109</v>
      </c>
      <c r="D68" t="s">
        <v>130</v>
      </c>
      <c r="E68" s="59">
        <v>3</v>
      </c>
      <c r="F68" s="59">
        <v>8</v>
      </c>
      <c r="G68" s="59">
        <f>F68-E68</f>
        <v>5</v>
      </c>
      <c r="H68" s="59">
        <f>IF(G68&gt;50,G68*0.2,G68*0.1)</f>
        <v>0.5</v>
      </c>
      <c r="I68" t="s">
        <v>131</v>
      </c>
      <c r="J68" t="s">
        <v>125</v>
      </c>
    </row>
    <row r="69" spans="1:10" x14ac:dyDescent="0.3">
      <c r="A69" s="57" t="s">
        <v>144</v>
      </c>
      <c r="B69" s="58">
        <v>1080</v>
      </c>
      <c r="C69">
        <v>4421</v>
      </c>
      <c r="D69" t="s">
        <v>133</v>
      </c>
      <c r="E69" s="59">
        <v>45</v>
      </c>
      <c r="F69" s="59">
        <v>87</v>
      </c>
      <c r="G69" s="59">
        <f>F69-E69</f>
        <v>42</v>
      </c>
      <c r="H69" s="59">
        <f>IF(G69&gt;50,G69*0.2,G69*0.1)</f>
        <v>4.2</v>
      </c>
      <c r="I69" t="s">
        <v>127</v>
      </c>
      <c r="J69" t="s">
        <v>125</v>
      </c>
    </row>
    <row r="70" spans="1:10" x14ac:dyDescent="0.3">
      <c r="A70" s="57" t="s">
        <v>144</v>
      </c>
      <c r="B70" s="58">
        <v>1082</v>
      </c>
      <c r="C70">
        <v>1109</v>
      </c>
      <c r="D70" t="s">
        <v>130</v>
      </c>
      <c r="E70" s="59">
        <v>3</v>
      </c>
      <c r="F70" s="59">
        <v>8</v>
      </c>
      <c r="G70" s="59">
        <f>F70-E70</f>
        <v>5</v>
      </c>
      <c r="H70" s="59">
        <f>IF(G70&gt;50,G70*0.2,G70*0.1)</f>
        <v>0.5</v>
      </c>
      <c r="I70" t="s">
        <v>121</v>
      </c>
      <c r="J70" t="s">
        <v>125</v>
      </c>
    </row>
    <row r="71" spans="1:10" x14ac:dyDescent="0.3">
      <c r="A71" s="57" t="s">
        <v>144</v>
      </c>
      <c r="B71" s="58">
        <v>1087</v>
      </c>
      <c r="C71">
        <v>2499</v>
      </c>
      <c r="D71" t="s">
        <v>126</v>
      </c>
      <c r="E71" s="59">
        <v>6.2</v>
      </c>
      <c r="F71" s="59">
        <v>9.1999999999999993</v>
      </c>
      <c r="G71" s="59">
        <f>F71-E71</f>
        <v>2.9999999999999991</v>
      </c>
      <c r="H71" s="59">
        <f>IF(G71&gt;50,G71*0.2,G71*0.1)</f>
        <v>0.29999999999999993</v>
      </c>
      <c r="I71" t="s">
        <v>121</v>
      </c>
      <c r="J71" t="s">
        <v>125</v>
      </c>
    </row>
    <row r="72" spans="1:10" x14ac:dyDescent="0.3">
      <c r="A72" s="57" t="s">
        <v>144</v>
      </c>
      <c r="B72" s="58">
        <v>1090</v>
      </c>
      <c r="C72">
        <v>2877</v>
      </c>
      <c r="D72" t="s">
        <v>123</v>
      </c>
      <c r="E72" s="59">
        <v>11.4</v>
      </c>
      <c r="F72" s="59">
        <v>16.3</v>
      </c>
      <c r="G72" s="59">
        <f>F72-E72</f>
        <v>4.9000000000000004</v>
      </c>
      <c r="H72" s="59">
        <f>IF(G72&gt;50,G72*0.2,G72*0.1)</f>
        <v>0.49000000000000005</v>
      </c>
      <c r="I72" t="s">
        <v>121</v>
      </c>
      <c r="J72" t="s">
        <v>125</v>
      </c>
    </row>
    <row r="73" spans="1:10" x14ac:dyDescent="0.3">
      <c r="A73" s="57" t="s">
        <v>144</v>
      </c>
      <c r="B73" s="58">
        <v>1092</v>
      </c>
      <c r="C73">
        <v>2877</v>
      </c>
      <c r="D73" t="s">
        <v>123</v>
      </c>
      <c r="E73" s="59">
        <v>11.4</v>
      </c>
      <c r="F73" s="59">
        <v>16.3</v>
      </c>
      <c r="G73" s="59">
        <f>F73-E73</f>
        <v>4.9000000000000004</v>
      </c>
      <c r="H73" s="59">
        <f>IF(G73&gt;50,G73*0.2,G73*0.1)</f>
        <v>0.49000000000000005</v>
      </c>
      <c r="I73" t="s">
        <v>127</v>
      </c>
      <c r="J73" t="s">
        <v>125</v>
      </c>
    </row>
    <row r="74" spans="1:10" x14ac:dyDescent="0.3">
      <c r="A74" s="57" t="s">
        <v>144</v>
      </c>
      <c r="B74" s="58">
        <v>1094</v>
      </c>
      <c r="C74">
        <v>6119</v>
      </c>
      <c r="D74" t="s">
        <v>139</v>
      </c>
      <c r="E74" s="59">
        <v>9</v>
      </c>
      <c r="F74" s="59">
        <v>14</v>
      </c>
      <c r="G74" s="59">
        <f>F74-E74</f>
        <v>5</v>
      </c>
      <c r="H74" s="59">
        <f>IF(G74&gt;50,G74*0.2,G74*0.1)</f>
        <v>0.5</v>
      </c>
      <c r="I74" t="s">
        <v>127</v>
      </c>
      <c r="J74" t="s">
        <v>125</v>
      </c>
    </row>
    <row r="75" spans="1:10" x14ac:dyDescent="0.3">
      <c r="A75" s="57" t="s">
        <v>145</v>
      </c>
      <c r="B75" s="58">
        <v>1099</v>
      </c>
      <c r="C75">
        <v>2877</v>
      </c>
      <c r="D75" t="s">
        <v>123</v>
      </c>
      <c r="E75" s="59">
        <v>11.4</v>
      </c>
      <c r="F75" s="59">
        <v>16.3</v>
      </c>
      <c r="G75" s="59">
        <f>F75-E75</f>
        <v>4.9000000000000004</v>
      </c>
      <c r="H75" s="59">
        <f>IF(G75&gt;50,G75*0.2,G75*0.1)</f>
        <v>0.49000000000000005</v>
      </c>
      <c r="I75" t="s">
        <v>127</v>
      </c>
      <c r="J75" t="s">
        <v>125</v>
      </c>
    </row>
    <row r="76" spans="1:10" x14ac:dyDescent="0.3">
      <c r="A76" s="57" t="s">
        <v>145</v>
      </c>
      <c r="B76" s="58">
        <v>1101</v>
      </c>
      <c r="C76">
        <v>2499</v>
      </c>
      <c r="D76" t="s">
        <v>126</v>
      </c>
      <c r="E76" s="59">
        <v>6.2</v>
      </c>
      <c r="F76" s="59">
        <v>9.1999999999999993</v>
      </c>
      <c r="G76" s="59">
        <f>F76-E76</f>
        <v>2.9999999999999991</v>
      </c>
      <c r="H76" s="59">
        <f>IF(G76&gt;50,G76*0.2,G76*0.1)</f>
        <v>0.29999999999999993</v>
      </c>
      <c r="I76" t="s">
        <v>127</v>
      </c>
      <c r="J76" t="s">
        <v>125</v>
      </c>
    </row>
    <row r="77" spans="1:10" x14ac:dyDescent="0.3">
      <c r="A77" s="57" t="s">
        <v>145</v>
      </c>
      <c r="B77" s="58">
        <v>1106</v>
      </c>
      <c r="C77">
        <v>9822</v>
      </c>
      <c r="D77" t="s">
        <v>120</v>
      </c>
      <c r="E77" s="59">
        <v>58.3</v>
      </c>
      <c r="F77" s="59">
        <v>98.4</v>
      </c>
      <c r="G77" s="59">
        <f>F77-E77</f>
        <v>40.100000000000009</v>
      </c>
      <c r="H77" s="59">
        <f>IF(G77&gt;50,G77*0.2,G77*0.1)</f>
        <v>4.0100000000000007</v>
      </c>
      <c r="I77" t="s">
        <v>124</v>
      </c>
      <c r="J77" t="s">
        <v>125</v>
      </c>
    </row>
    <row r="78" spans="1:10" x14ac:dyDescent="0.3">
      <c r="A78" s="57" t="s">
        <v>145</v>
      </c>
      <c r="B78" s="58">
        <v>1109</v>
      </c>
      <c r="C78">
        <v>8722</v>
      </c>
      <c r="D78" t="s">
        <v>129</v>
      </c>
      <c r="E78" s="59">
        <v>344</v>
      </c>
      <c r="F78" s="59">
        <v>502</v>
      </c>
      <c r="G78" s="59">
        <f>F78-E78</f>
        <v>158</v>
      </c>
      <c r="H78" s="59">
        <f>IF(G78&gt;50,G78*0.2,G78*0.1)</f>
        <v>31.6</v>
      </c>
      <c r="I78" t="s">
        <v>124</v>
      </c>
      <c r="J78" t="s">
        <v>125</v>
      </c>
    </row>
    <row r="79" spans="1:10" x14ac:dyDescent="0.3">
      <c r="A79" s="57" t="s">
        <v>145</v>
      </c>
      <c r="B79" s="58">
        <v>1111</v>
      </c>
      <c r="C79">
        <v>6622</v>
      </c>
      <c r="D79" t="s">
        <v>141</v>
      </c>
      <c r="E79" s="59">
        <v>42</v>
      </c>
      <c r="F79" s="59">
        <v>77</v>
      </c>
      <c r="G79" s="59">
        <f>F79-E79</f>
        <v>35</v>
      </c>
      <c r="H79" s="59">
        <f>IF(G79&gt;50,G79*0.2,G79*0.1)</f>
        <v>3.5</v>
      </c>
      <c r="I79" t="s">
        <v>131</v>
      </c>
      <c r="J79" t="s">
        <v>125</v>
      </c>
    </row>
    <row r="80" spans="1:10" x14ac:dyDescent="0.3">
      <c r="A80" s="57" t="s">
        <v>145</v>
      </c>
      <c r="B80" s="58">
        <v>1113</v>
      </c>
      <c r="C80">
        <v>9822</v>
      </c>
      <c r="D80" t="s">
        <v>120</v>
      </c>
      <c r="E80" s="59">
        <v>58.3</v>
      </c>
      <c r="F80" s="59">
        <v>98.4</v>
      </c>
      <c r="G80" s="59">
        <f>F80-E80</f>
        <v>40.100000000000009</v>
      </c>
      <c r="H80" s="59">
        <f>IF(G80&gt;50,G80*0.2,G80*0.1)</f>
        <v>4.0100000000000007</v>
      </c>
      <c r="I80" t="s">
        <v>121</v>
      </c>
      <c r="J80" t="s">
        <v>125</v>
      </c>
    </row>
    <row r="81" spans="1:10" x14ac:dyDescent="0.3">
      <c r="A81" s="57" t="s">
        <v>145</v>
      </c>
      <c r="B81" s="58">
        <v>1118</v>
      </c>
      <c r="C81">
        <v>9822</v>
      </c>
      <c r="D81" t="s">
        <v>120</v>
      </c>
      <c r="E81" s="59">
        <v>58.3</v>
      </c>
      <c r="F81" s="59">
        <v>98.4</v>
      </c>
      <c r="G81" s="59">
        <f>F81-E81</f>
        <v>40.100000000000009</v>
      </c>
      <c r="H81" s="59">
        <f>IF(G81&gt;50,G81*0.2,G81*0.1)</f>
        <v>4.0100000000000007</v>
      </c>
      <c r="I81" t="s">
        <v>124</v>
      </c>
      <c r="J81" t="s">
        <v>125</v>
      </c>
    </row>
    <row r="82" spans="1:10" x14ac:dyDescent="0.3">
      <c r="A82" s="57" t="s">
        <v>145</v>
      </c>
      <c r="B82" s="58">
        <v>1120</v>
      </c>
      <c r="C82">
        <v>2242</v>
      </c>
      <c r="D82" t="s">
        <v>136</v>
      </c>
      <c r="E82" s="59">
        <v>60</v>
      </c>
      <c r="F82" s="59">
        <v>124</v>
      </c>
      <c r="G82" s="59">
        <f>F82-E82</f>
        <v>64</v>
      </c>
      <c r="H82" s="59">
        <f>IF(G82&gt;50,G82*0.2,G82*0.1)</f>
        <v>12.8</v>
      </c>
      <c r="I82" t="s">
        <v>127</v>
      </c>
      <c r="J82" t="s">
        <v>125</v>
      </c>
    </row>
    <row r="83" spans="1:10" x14ac:dyDescent="0.3">
      <c r="A83" s="57" t="s">
        <v>146</v>
      </c>
      <c r="B83" s="58">
        <v>1125</v>
      </c>
      <c r="C83">
        <v>2242</v>
      </c>
      <c r="D83" t="s">
        <v>136</v>
      </c>
      <c r="E83" s="59">
        <v>60</v>
      </c>
      <c r="F83" s="59">
        <v>124</v>
      </c>
      <c r="G83" s="59">
        <f>F83-E83</f>
        <v>64</v>
      </c>
      <c r="H83" s="59">
        <f>IF(G83&gt;50,G83*0.2,G83*0.1)</f>
        <v>12.8</v>
      </c>
      <c r="I83" t="s">
        <v>127</v>
      </c>
      <c r="J83" t="s">
        <v>125</v>
      </c>
    </row>
    <row r="84" spans="1:10" x14ac:dyDescent="0.3">
      <c r="A84" s="57" t="s">
        <v>146</v>
      </c>
      <c r="B84" s="58">
        <v>1128</v>
      </c>
      <c r="C84">
        <v>6622</v>
      </c>
      <c r="D84" t="s">
        <v>141</v>
      </c>
      <c r="E84" s="59">
        <v>42</v>
      </c>
      <c r="F84" s="59">
        <v>77</v>
      </c>
      <c r="G84" s="59">
        <f>F84-E84</f>
        <v>35</v>
      </c>
      <c r="H84" s="59">
        <f>IF(G84&gt;50,G84*0.2,G84*0.1)</f>
        <v>3.5</v>
      </c>
      <c r="I84" t="s">
        <v>124</v>
      </c>
      <c r="J84" t="s">
        <v>125</v>
      </c>
    </row>
    <row r="85" spans="1:10" x14ac:dyDescent="0.3">
      <c r="A85" s="57" t="s">
        <v>146</v>
      </c>
      <c r="B85" s="58">
        <v>1130</v>
      </c>
      <c r="C85">
        <v>4421</v>
      </c>
      <c r="D85" t="s">
        <v>133</v>
      </c>
      <c r="E85" s="59">
        <v>45</v>
      </c>
      <c r="F85" s="59">
        <v>87</v>
      </c>
      <c r="G85" s="59">
        <f>F85-E85</f>
        <v>42</v>
      </c>
      <c r="H85" s="59">
        <f>IF(G85&gt;50,G85*0.2,G85*0.1)</f>
        <v>4.2</v>
      </c>
      <c r="I85" t="s">
        <v>131</v>
      </c>
      <c r="J85" t="s">
        <v>125</v>
      </c>
    </row>
    <row r="86" spans="1:10" x14ac:dyDescent="0.3">
      <c r="A86" s="57" t="s">
        <v>146</v>
      </c>
      <c r="B86" s="58">
        <v>1132</v>
      </c>
      <c r="C86">
        <v>9212</v>
      </c>
      <c r="D86" t="s">
        <v>134</v>
      </c>
      <c r="E86" s="59">
        <v>4</v>
      </c>
      <c r="F86" s="59">
        <v>7</v>
      </c>
      <c r="G86" s="59">
        <f>F86-E86</f>
        <v>3</v>
      </c>
      <c r="H86" s="59">
        <f>IF(G86&gt;50,G86*0.2,G86*0.1)</f>
        <v>0.30000000000000004</v>
      </c>
      <c r="I86" t="s">
        <v>131</v>
      </c>
      <c r="J86" t="s">
        <v>125</v>
      </c>
    </row>
    <row r="87" spans="1:10" x14ac:dyDescent="0.3">
      <c r="A87" s="57" t="s">
        <v>146</v>
      </c>
      <c r="B87" s="58">
        <v>1137</v>
      </c>
      <c r="C87">
        <v>9822</v>
      </c>
      <c r="D87" t="s">
        <v>120</v>
      </c>
      <c r="E87" s="59">
        <v>58.3</v>
      </c>
      <c r="F87" s="59">
        <v>98.4</v>
      </c>
      <c r="G87" s="59">
        <f>F87-E87</f>
        <v>40.100000000000009</v>
      </c>
      <c r="H87" s="59">
        <f>IF(G87&gt;50,G87*0.2,G87*0.1)</f>
        <v>4.0100000000000007</v>
      </c>
      <c r="I87" t="s">
        <v>124</v>
      </c>
      <c r="J87" t="s">
        <v>125</v>
      </c>
    </row>
    <row r="88" spans="1:10" x14ac:dyDescent="0.3">
      <c r="A88" s="57" t="s">
        <v>146</v>
      </c>
      <c r="B88" s="58">
        <v>1139</v>
      </c>
      <c r="C88">
        <v>4421</v>
      </c>
      <c r="D88" t="s">
        <v>133</v>
      </c>
      <c r="E88" s="59">
        <v>45</v>
      </c>
      <c r="F88" s="59">
        <v>87</v>
      </c>
      <c r="G88" s="59">
        <f>F88-E88</f>
        <v>42</v>
      </c>
      <c r="H88" s="59">
        <f>IF(G88&gt;50,G88*0.2,G88*0.1)</f>
        <v>4.2</v>
      </c>
      <c r="I88" t="s">
        <v>127</v>
      </c>
      <c r="J88" t="s">
        <v>125</v>
      </c>
    </row>
    <row r="89" spans="1:10" x14ac:dyDescent="0.3">
      <c r="A89" s="57" t="s">
        <v>147</v>
      </c>
      <c r="B89" s="58">
        <v>1144</v>
      </c>
      <c r="C89">
        <v>2242</v>
      </c>
      <c r="D89" t="s">
        <v>136</v>
      </c>
      <c r="E89" s="59">
        <v>60</v>
      </c>
      <c r="F89" s="59">
        <v>124</v>
      </c>
      <c r="G89" s="59">
        <f>F89-E89</f>
        <v>64</v>
      </c>
      <c r="H89" s="59">
        <f>IF(G89&gt;50,G89*0.2,G89*0.1)</f>
        <v>12.8</v>
      </c>
      <c r="I89" t="s">
        <v>131</v>
      </c>
      <c r="J89" t="s">
        <v>125</v>
      </c>
    </row>
    <row r="90" spans="1:10" x14ac:dyDescent="0.3">
      <c r="A90" s="57" t="s">
        <v>147</v>
      </c>
      <c r="B90" s="58">
        <v>1147</v>
      </c>
      <c r="C90">
        <v>9822</v>
      </c>
      <c r="D90" t="s">
        <v>120</v>
      </c>
      <c r="E90" s="59">
        <v>58.3</v>
      </c>
      <c r="F90" s="59">
        <v>98.4</v>
      </c>
      <c r="G90" s="59">
        <f>F90-E90</f>
        <v>40.100000000000009</v>
      </c>
      <c r="H90" s="59">
        <f>IF(G90&gt;50,G90*0.2,G90*0.1)</f>
        <v>4.0100000000000007</v>
      </c>
      <c r="I90" t="s">
        <v>121</v>
      </c>
      <c r="J90" t="s">
        <v>125</v>
      </c>
    </row>
    <row r="91" spans="1:10" x14ac:dyDescent="0.3">
      <c r="A91" s="57" t="s">
        <v>148</v>
      </c>
      <c r="B91" s="58">
        <v>1151</v>
      </c>
      <c r="C91">
        <v>2242</v>
      </c>
      <c r="D91" t="s">
        <v>136</v>
      </c>
      <c r="E91" s="59">
        <v>60</v>
      </c>
      <c r="F91" s="59">
        <v>124</v>
      </c>
      <c r="G91" s="59">
        <f>F91-E91</f>
        <v>64</v>
      </c>
      <c r="H91" s="59">
        <f>IF(G91&gt;50,G91*0.2,G91*0.1)</f>
        <v>12.8</v>
      </c>
      <c r="I91" t="s">
        <v>124</v>
      </c>
      <c r="J91" t="s">
        <v>125</v>
      </c>
    </row>
    <row r="92" spans="1:10" x14ac:dyDescent="0.3">
      <c r="A92" s="57" t="s">
        <v>148</v>
      </c>
      <c r="B92" s="58">
        <v>1156</v>
      </c>
      <c r="C92">
        <v>2242</v>
      </c>
      <c r="D92" t="s">
        <v>136</v>
      </c>
      <c r="E92" s="59">
        <v>60</v>
      </c>
      <c r="F92" s="59">
        <v>124</v>
      </c>
      <c r="G92" s="59">
        <f>F92-E92</f>
        <v>64</v>
      </c>
      <c r="H92" s="59">
        <f>IF(G92&gt;50,G92*0.2,G92*0.1)</f>
        <v>12.8</v>
      </c>
      <c r="I92" t="s">
        <v>127</v>
      </c>
      <c r="J92" t="s">
        <v>125</v>
      </c>
    </row>
    <row r="93" spans="1:10" x14ac:dyDescent="0.3">
      <c r="A93" s="57" t="s">
        <v>149</v>
      </c>
      <c r="B93" s="58">
        <v>1159</v>
      </c>
      <c r="C93">
        <v>6622</v>
      </c>
      <c r="D93" t="s">
        <v>141</v>
      </c>
      <c r="E93" s="59">
        <v>42</v>
      </c>
      <c r="F93" s="59">
        <v>77</v>
      </c>
      <c r="G93" s="59">
        <f>F93-E93</f>
        <v>35</v>
      </c>
      <c r="H93" s="59">
        <f>IF(G93&gt;50,G93*0.2,G93*0.1)</f>
        <v>3.5</v>
      </c>
      <c r="I93" t="s">
        <v>127</v>
      </c>
      <c r="J93" t="s">
        <v>125</v>
      </c>
    </row>
    <row r="94" spans="1:10" x14ac:dyDescent="0.3">
      <c r="A94" s="57" t="s">
        <v>149</v>
      </c>
      <c r="B94" s="58">
        <v>1161</v>
      </c>
      <c r="C94">
        <v>4421</v>
      </c>
      <c r="D94" t="s">
        <v>133</v>
      </c>
      <c r="E94" s="59">
        <v>45</v>
      </c>
      <c r="F94" s="59">
        <v>87</v>
      </c>
      <c r="G94" s="59">
        <f>F94-E94</f>
        <v>42</v>
      </c>
      <c r="H94" s="59">
        <f>IF(G94&gt;50,G94*0.2,G94*0.1)</f>
        <v>4.2</v>
      </c>
      <c r="I94" t="s">
        <v>124</v>
      </c>
      <c r="J94" t="s">
        <v>125</v>
      </c>
    </row>
    <row r="95" spans="1:10" x14ac:dyDescent="0.3">
      <c r="A95" s="57" t="s">
        <v>149</v>
      </c>
      <c r="B95" s="58">
        <v>1163</v>
      </c>
      <c r="C95">
        <v>9212</v>
      </c>
      <c r="D95" t="s">
        <v>134</v>
      </c>
      <c r="E95" s="59">
        <v>4</v>
      </c>
      <c r="F95" s="59">
        <v>7</v>
      </c>
      <c r="G95" s="59">
        <f>F95-E95</f>
        <v>3</v>
      </c>
      <c r="H95" s="59">
        <f>IF(G95&gt;50,G95*0.2,G95*0.1)</f>
        <v>0.30000000000000004</v>
      </c>
      <c r="I95" t="s">
        <v>127</v>
      </c>
      <c r="J95" t="s">
        <v>125</v>
      </c>
    </row>
    <row r="96" spans="1:10" x14ac:dyDescent="0.3">
      <c r="A96" s="57" t="s">
        <v>150</v>
      </c>
      <c r="B96" s="58">
        <v>1168</v>
      </c>
      <c r="C96">
        <v>9822</v>
      </c>
      <c r="D96" t="s">
        <v>120</v>
      </c>
      <c r="E96" s="59">
        <v>58.3</v>
      </c>
      <c r="F96" s="59">
        <v>98.4</v>
      </c>
      <c r="G96" s="59">
        <f>F96-E96</f>
        <v>40.100000000000009</v>
      </c>
      <c r="H96" s="59">
        <f>IF(G96&gt;50,G96*0.2,G96*0.1)</f>
        <v>4.0100000000000007</v>
      </c>
      <c r="I96" t="s">
        <v>127</v>
      </c>
      <c r="J96" t="s">
        <v>125</v>
      </c>
    </row>
    <row r="97" spans="1:10" x14ac:dyDescent="0.3">
      <c r="A97" s="57" t="s">
        <v>150</v>
      </c>
      <c r="B97" s="58">
        <v>1170</v>
      </c>
      <c r="C97">
        <v>4421</v>
      </c>
      <c r="D97" t="s">
        <v>133</v>
      </c>
      <c r="E97" s="59">
        <v>45</v>
      </c>
      <c r="F97" s="59">
        <v>87</v>
      </c>
      <c r="G97" s="59">
        <f>F97-E97</f>
        <v>42</v>
      </c>
      <c r="H97" s="59">
        <f>IF(G97&gt;50,G97*0.2,G97*0.1)</f>
        <v>4.2</v>
      </c>
      <c r="I97" t="s">
        <v>121</v>
      </c>
      <c r="J97" t="s">
        <v>125</v>
      </c>
    </row>
    <row r="98" spans="1:10" x14ac:dyDescent="0.3">
      <c r="A98" s="57" t="s">
        <v>119</v>
      </c>
      <c r="B98" s="58">
        <v>1010</v>
      </c>
      <c r="C98">
        <v>2877</v>
      </c>
      <c r="D98" t="s">
        <v>123</v>
      </c>
      <c r="E98" s="59">
        <v>11.4</v>
      </c>
      <c r="F98" s="59">
        <v>16.3</v>
      </c>
      <c r="G98" s="59">
        <f>F98-E98</f>
        <v>4.9000000000000004</v>
      </c>
      <c r="H98" s="59">
        <f>IF(G98&gt;50,G98*0.2,G98*0.1)</f>
        <v>0.49000000000000005</v>
      </c>
      <c r="I98" t="s">
        <v>124</v>
      </c>
      <c r="J98" t="s">
        <v>132</v>
      </c>
    </row>
    <row r="99" spans="1:10" x14ac:dyDescent="0.3">
      <c r="A99" s="57" t="s">
        <v>119</v>
      </c>
      <c r="B99" s="58">
        <v>1013</v>
      </c>
      <c r="C99">
        <v>9212</v>
      </c>
      <c r="D99" t="s">
        <v>134</v>
      </c>
      <c r="E99" s="59">
        <v>4</v>
      </c>
      <c r="F99" s="59">
        <v>7</v>
      </c>
      <c r="G99" s="59">
        <f>F99-E99</f>
        <v>3</v>
      </c>
      <c r="H99" s="59">
        <f>IF(G99&gt;50,G99*0.2,G99*0.1)</f>
        <v>0.30000000000000004</v>
      </c>
      <c r="I99" t="s">
        <v>131</v>
      </c>
      <c r="J99" t="s">
        <v>132</v>
      </c>
    </row>
    <row r="100" spans="1:10" x14ac:dyDescent="0.3">
      <c r="A100" s="57" t="s">
        <v>135</v>
      </c>
      <c r="B100" s="58">
        <v>1019</v>
      </c>
      <c r="C100">
        <v>2499</v>
      </c>
      <c r="D100" t="s">
        <v>126</v>
      </c>
      <c r="E100" s="59">
        <v>6.2</v>
      </c>
      <c r="F100" s="59">
        <v>9.1999999999999993</v>
      </c>
      <c r="G100" s="59">
        <f>F100-E100</f>
        <v>2.9999999999999991</v>
      </c>
      <c r="H100" s="59">
        <f>IF(G100&gt;50,G100*0.2,G100*0.1)</f>
        <v>0.29999999999999993</v>
      </c>
      <c r="I100" t="s">
        <v>127</v>
      </c>
      <c r="J100" t="s">
        <v>132</v>
      </c>
    </row>
    <row r="101" spans="1:10" x14ac:dyDescent="0.3">
      <c r="A101" s="57" t="s">
        <v>135</v>
      </c>
      <c r="B101" s="58">
        <v>1021</v>
      </c>
      <c r="C101">
        <v>1109</v>
      </c>
      <c r="D101" t="s">
        <v>130</v>
      </c>
      <c r="E101" s="59">
        <v>3</v>
      </c>
      <c r="F101" s="59">
        <v>8</v>
      </c>
      <c r="G101" s="59">
        <f>F101-E101</f>
        <v>5</v>
      </c>
      <c r="H101" s="59">
        <f>IF(G101&gt;50,G101*0.2,G101*0.1)</f>
        <v>0.5</v>
      </c>
      <c r="I101" t="s">
        <v>124</v>
      </c>
      <c r="J101" t="s">
        <v>132</v>
      </c>
    </row>
    <row r="102" spans="1:10" x14ac:dyDescent="0.3">
      <c r="A102" s="57" t="s">
        <v>135</v>
      </c>
      <c r="B102" s="58">
        <v>1034</v>
      </c>
      <c r="C102">
        <v>2877</v>
      </c>
      <c r="D102" t="s">
        <v>123</v>
      </c>
      <c r="E102" s="59">
        <v>11.4</v>
      </c>
      <c r="F102" s="59">
        <v>16.3</v>
      </c>
      <c r="G102" s="59">
        <f>F102-E102</f>
        <v>4.9000000000000004</v>
      </c>
      <c r="H102" s="59">
        <f>IF(G102&gt;50,G102*0.2,G102*0.1)</f>
        <v>0.49000000000000005</v>
      </c>
      <c r="I102" t="s">
        <v>124</v>
      </c>
      <c r="J102" t="s">
        <v>132</v>
      </c>
    </row>
    <row r="103" spans="1:10" x14ac:dyDescent="0.3">
      <c r="A103" s="57" t="s">
        <v>142</v>
      </c>
      <c r="B103" s="58">
        <v>1049</v>
      </c>
      <c r="C103">
        <v>2499</v>
      </c>
      <c r="D103" t="s">
        <v>126</v>
      </c>
      <c r="E103" s="59">
        <v>6.2</v>
      </c>
      <c r="F103" s="59">
        <v>9.1999999999999993</v>
      </c>
      <c r="G103" s="59">
        <f>F103-E103</f>
        <v>2.9999999999999991</v>
      </c>
      <c r="H103" s="59">
        <f>IF(G103&gt;50,G103*0.2,G103*0.1)</f>
        <v>0.29999999999999993</v>
      </c>
      <c r="I103" t="s">
        <v>121</v>
      </c>
      <c r="J103" t="s">
        <v>132</v>
      </c>
    </row>
    <row r="104" spans="1:10" x14ac:dyDescent="0.3">
      <c r="A104" s="57" t="s">
        <v>119</v>
      </c>
      <c r="B104" s="58">
        <v>1001</v>
      </c>
      <c r="C104">
        <v>9822</v>
      </c>
      <c r="D104" t="s">
        <v>120</v>
      </c>
      <c r="E104" s="59">
        <v>58.3</v>
      </c>
      <c r="F104" s="59">
        <v>98.4</v>
      </c>
      <c r="G104" s="59">
        <f>F104-E104</f>
        <v>40.100000000000009</v>
      </c>
      <c r="H104" s="59">
        <f>IF(G104&gt;50,G104*0.2,G104*0.1)</f>
        <v>4.0100000000000007</v>
      </c>
      <c r="I104" t="s">
        <v>121</v>
      </c>
      <c r="J104" t="s">
        <v>122</v>
      </c>
    </row>
    <row r="105" spans="1:10" x14ac:dyDescent="0.3">
      <c r="A105" s="57" t="s">
        <v>119</v>
      </c>
      <c r="B105" s="58">
        <v>1007</v>
      </c>
      <c r="C105">
        <v>1109</v>
      </c>
      <c r="D105" t="s">
        <v>130</v>
      </c>
      <c r="E105" s="59">
        <v>3</v>
      </c>
      <c r="F105" s="59">
        <v>8</v>
      </c>
      <c r="G105" s="59">
        <f>F105-E105</f>
        <v>5</v>
      </c>
      <c r="H105" s="59">
        <f>IF(G105&gt;50,G105*0.2,G105*0.1)</f>
        <v>0.5</v>
      </c>
      <c r="I105" t="s">
        <v>131</v>
      </c>
      <c r="J105" t="s">
        <v>122</v>
      </c>
    </row>
    <row r="106" spans="1:10" x14ac:dyDescent="0.3">
      <c r="A106" s="57" t="s">
        <v>119</v>
      </c>
      <c r="B106" s="58">
        <v>1008</v>
      </c>
      <c r="C106">
        <v>2877</v>
      </c>
      <c r="D106" t="s">
        <v>123</v>
      </c>
      <c r="E106" s="59">
        <v>11.4</v>
      </c>
      <c r="F106" s="59">
        <v>16.3</v>
      </c>
      <c r="G106" s="59">
        <f>F106-E106</f>
        <v>4.9000000000000004</v>
      </c>
      <c r="H106" s="59">
        <f>IF(G106&gt;50,G106*0.2,G106*0.1)</f>
        <v>0.49000000000000005</v>
      </c>
      <c r="I106" t="s">
        <v>127</v>
      </c>
      <c r="J106" t="s">
        <v>122</v>
      </c>
    </row>
    <row r="107" spans="1:10" x14ac:dyDescent="0.3">
      <c r="A107" s="57" t="s">
        <v>119</v>
      </c>
      <c r="B107" s="58">
        <v>1012</v>
      </c>
      <c r="C107">
        <v>4421</v>
      </c>
      <c r="D107" t="s">
        <v>133</v>
      </c>
      <c r="E107" s="59">
        <v>45</v>
      </c>
      <c r="F107" s="59">
        <v>87</v>
      </c>
      <c r="G107" s="59">
        <f>F107-E107</f>
        <v>42</v>
      </c>
      <c r="H107" s="59">
        <f>IF(G107&gt;50,G107*0.2,G107*0.1)</f>
        <v>4.2</v>
      </c>
      <c r="I107" t="s">
        <v>127</v>
      </c>
      <c r="J107" t="s">
        <v>122</v>
      </c>
    </row>
    <row r="108" spans="1:10" x14ac:dyDescent="0.3">
      <c r="A108" s="57" t="s">
        <v>135</v>
      </c>
      <c r="B108" s="58">
        <v>1017</v>
      </c>
      <c r="C108">
        <v>2242</v>
      </c>
      <c r="D108" t="s">
        <v>136</v>
      </c>
      <c r="E108" s="59">
        <v>60</v>
      </c>
      <c r="F108" s="59">
        <v>124</v>
      </c>
      <c r="G108" s="59">
        <f>F108-E108</f>
        <v>64</v>
      </c>
      <c r="H108" s="59">
        <f>IF(G108&gt;50,G108*0.2,G108*0.1)</f>
        <v>12.8</v>
      </c>
      <c r="I108" t="s">
        <v>124</v>
      </c>
      <c r="J108" t="s">
        <v>122</v>
      </c>
    </row>
    <row r="109" spans="1:10" x14ac:dyDescent="0.3">
      <c r="A109" s="57" t="s">
        <v>135</v>
      </c>
      <c r="B109" s="58">
        <v>1023</v>
      </c>
      <c r="C109">
        <v>1109</v>
      </c>
      <c r="D109" t="s">
        <v>130</v>
      </c>
      <c r="E109" s="59">
        <v>3</v>
      </c>
      <c r="F109" s="59">
        <v>8</v>
      </c>
      <c r="G109" s="59">
        <f>F109-E109</f>
        <v>5</v>
      </c>
      <c r="H109" s="59">
        <f>IF(G109&gt;50,G109*0.2,G109*0.1)</f>
        <v>0.5</v>
      </c>
      <c r="I109" t="s">
        <v>131</v>
      </c>
      <c r="J109" t="s">
        <v>122</v>
      </c>
    </row>
    <row r="110" spans="1:10" x14ac:dyDescent="0.3">
      <c r="A110" s="57" t="s">
        <v>135</v>
      </c>
      <c r="B110" s="58">
        <v>1026</v>
      </c>
      <c r="C110">
        <v>6119</v>
      </c>
      <c r="D110" t="s">
        <v>139</v>
      </c>
      <c r="E110" s="59">
        <v>9</v>
      </c>
      <c r="F110" s="59">
        <v>14</v>
      </c>
      <c r="G110" s="59">
        <f>F110-E110</f>
        <v>5</v>
      </c>
      <c r="H110" s="59">
        <f>IF(G110&gt;50,G110*0.2,G110*0.1)</f>
        <v>0.5</v>
      </c>
      <c r="I110" t="s">
        <v>131</v>
      </c>
      <c r="J110" t="s">
        <v>122</v>
      </c>
    </row>
    <row r="111" spans="1:10" x14ac:dyDescent="0.3">
      <c r="A111" s="57" t="s">
        <v>140</v>
      </c>
      <c r="B111" s="58">
        <v>1041</v>
      </c>
      <c r="C111">
        <v>2499</v>
      </c>
      <c r="D111" t="s">
        <v>126</v>
      </c>
      <c r="E111" s="59">
        <v>6.2</v>
      </c>
      <c r="F111" s="59">
        <v>9.1999999999999993</v>
      </c>
      <c r="G111" s="59">
        <f>F111-E111</f>
        <v>2.9999999999999991</v>
      </c>
      <c r="H111" s="59">
        <f>IF(G111&gt;50,G111*0.2,G111*0.1)</f>
        <v>0.29999999999999993</v>
      </c>
      <c r="I111" t="s">
        <v>121</v>
      </c>
      <c r="J111" t="s">
        <v>122</v>
      </c>
    </row>
    <row r="112" spans="1:10" x14ac:dyDescent="0.3">
      <c r="A112" s="57" t="s">
        <v>140</v>
      </c>
      <c r="B112" s="58">
        <v>1042</v>
      </c>
      <c r="C112">
        <v>8722</v>
      </c>
      <c r="D112" t="s">
        <v>129</v>
      </c>
      <c r="E112" s="59">
        <v>344</v>
      </c>
      <c r="F112" s="59">
        <v>502</v>
      </c>
      <c r="G112" s="59">
        <f>F112-E112</f>
        <v>158</v>
      </c>
      <c r="H112" s="59">
        <f>IF(G112&gt;50,G112*0.2,G112*0.1)</f>
        <v>31.6</v>
      </c>
      <c r="I112" t="s">
        <v>127</v>
      </c>
      <c r="J112" t="s">
        <v>122</v>
      </c>
    </row>
    <row r="113" spans="1:10" x14ac:dyDescent="0.3">
      <c r="A113" s="57" t="s">
        <v>143</v>
      </c>
      <c r="B113" s="58">
        <v>1065</v>
      </c>
      <c r="C113">
        <v>2499</v>
      </c>
      <c r="D113" t="s">
        <v>126</v>
      </c>
      <c r="E113" s="59">
        <v>6.2</v>
      </c>
      <c r="F113" s="59">
        <v>9.1999999999999993</v>
      </c>
      <c r="G113" s="59">
        <f>F113-E113</f>
        <v>2.9999999999999991</v>
      </c>
      <c r="H113" s="59">
        <f>IF(G113&gt;50,G113*0.2,G113*0.1)</f>
        <v>0.29999999999999993</v>
      </c>
      <c r="I113" t="s">
        <v>127</v>
      </c>
      <c r="J113" t="s">
        <v>122</v>
      </c>
    </row>
    <row r="114" spans="1:10" x14ac:dyDescent="0.3">
      <c r="A114" s="57" t="s">
        <v>144</v>
      </c>
      <c r="B114" s="58">
        <v>1079</v>
      </c>
      <c r="C114">
        <v>2877</v>
      </c>
      <c r="D114" t="s">
        <v>123</v>
      </c>
      <c r="E114" s="59">
        <v>11.4</v>
      </c>
      <c r="F114" s="59">
        <v>16.3</v>
      </c>
      <c r="G114" s="59">
        <f>F114-E114</f>
        <v>4.9000000000000004</v>
      </c>
      <c r="H114" s="59">
        <f>IF(G114&gt;50,G114*0.2,G114*0.1)</f>
        <v>0.49000000000000005</v>
      </c>
      <c r="I114" t="s">
        <v>124</v>
      </c>
      <c r="J114" t="s">
        <v>122</v>
      </c>
    </row>
    <row r="115" spans="1:10" x14ac:dyDescent="0.3">
      <c r="A115" s="57" t="s">
        <v>144</v>
      </c>
      <c r="B115" s="58">
        <v>1088</v>
      </c>
      <c r="C115">
        <v>2499</v>
      </c>
      <c r="D115" t="s">
        <v>126</v>
      </c>
      <c r="E115" s="59">
        <v>6.2</v>
      </c>
      <c r="F115" s="59">
        <v>9.1999999999999993</v>
      </c>
      <c r="G115" s="59">
        <f>F115-E115</f>
        <v>2.9999999999999991</v>
      </c>
      <c r="H115" s="59">
        <f>IF(G115&gt;50,G115*0.2,G115*0.1)</f>
        <v>0.29999999999999993</v>
      </c>
      <c r="I115" t="s">
        <v>121</v>
      </c>
      <c r="J115" t="s">
        <v>122</v>
      </c>
    </row>
    <row r="116" spans="1:10" x14ac:dyDescent="0.3">
      <c r="A116" s="57" t="s">
        <v>144</v>
      </c>
      <c r="B116" s="58">
        <v>1098</v>
      </c>
      <c r="C116">
        <v>2877</v>
      </c>
      <c r="D116" t="s">
        <v>123</v>
      </c>
      <c r="E116" s="59">
        <v>11.4</v>
      </c>
      <c r="F116" s="59">
        <v>16.3</v>
      </c>
      <c r="G116" s="59">
        <f>F116-E116</f>
        <v>4.9000000000000004</v>
      </c>
      <c r="H116" s="59">
        <f>IF(G116&gt;50,G116*0.2,G116*0.1)</f>
        <v>0.49000000000000005</v>
      </c>
      <c r="I116" t="s">
        <v>124</v>
      </c>
      <c r="J116" t="s">
        <v>122</v>
      </c>
    </row>
    <row r="117" spans="1:10" x14ac:dyDescent="0.3">
      <c r="A117" s="57" t="s">
        <v>145</v>
      </c>
      <c r="B117" s="58">
        <v>1107</v>
      </c>
      <c r="C117">
        <v>1109</v>
      </c>
      <c r="D117" t="s">
        <v>130</v>
      </c>
      <c r="E117" s="59">
        <v>3</v>
      </c>
      <c r="F117" s="59">
        <v>8</v>
      </c>
      <c r="G117" s="59">
        <f>F117-E117</f>
        <v>5</v>
      </c>
      <c r="H117" s="59">
        <f>IF(G117&gt;50,G117*0.2,G117*0.1)</f>
        <v>0.5</v>
      </c>
      <c r="I117" t="s">
        <v>131</v>
      </c>
      <c r="J117" t="s">
        <v>122</v>
      </c>
    </row>
    <row r="118" spans="1:10" x14ac:dyDescent="0.3">
      <c r="A118" s="57" t="s">
        <v>145</v>
      </c>
      <c r="B118" s="58">
        <v>1117</v>
      </c>
      <c r="C118">
        <v>8722</v>
      </c>
      <c r="D118" t="s">
        <v>129</v>
      </c>
      <c r="E118" s="59">
        <v>344</v>
      </c>
      <c r="F118" s="59">
        <v>502</v>
      </c>
      <c r="G118" s="59">
        <f>F118-E118</f>
        <v>158</v>
      </c>
      <c r="H118" s="59">
        <f>IF(G118&gt;50,G118*0.2,G118*0.1)</f>
        <v>31.6</v>
      </c>
      <c r="I118" t="s">
        <v>131</v>
      </c>
      <c r="J118" t="s">
        <v>122</v>
      </c>
    </row>
    <row r="119" spans="1:10" x14ac:dyDescent="0.3">
      <c r="A119" s="57" t="s">
        <v>146</v>
      </c>
      <c r="B119" s="58">
        <v>1126</v>
      </c>
      <c r="C119">
        <v>9212</v>
      </c>
      <c r="D119" t="s">
        <v>134</v>
      </c>
      <c r="E119" s="59">
        <v>4</v>
      </c>
      <c r="F119" s="59">
        <v>7</v>
      </c>
      <c r="G119" s="59">
        <f>F119-E119</f>
        <v>3</v>
      </c>
      <c r="H119" s="59">
        <f>IF(G119&gt;50,G119*0.2,G119*0.1)</f>
        <v>0.30000000000000004</v>
      </c>
      <c r="I119" t="s">
        <v>127</v>
      </c>
      <c r="J119" t="s">
        <v>122</v>
      </c>
    </row>
    <row r="120" spans="1:10" x14ac:dyDescent="0.3">
      <c r="A120" s="57" t="s">
        <v>146</v>
      </c>
      <c r="B120" s="58">
        <v>1136</v>
      </c>
      <c r="C120">
        <v>2242</v>
      </c>
      <c r="D120" t="s">
        <v>136</v>
      </c>
      <c r="E120" s="59">
        <v>60</v>
      </c>
      <c r="F120" s="59">
        <v>124</v>
      </c>
      <c r="G120" s="59">
        <f>F120-E120</f>
        <v>64</v>
      </c>
      <c r="H120" s="59">
        <f>IF(G120&gt;50,G120*0.2,G120*0.1)</f>
        <v>12.8</v>
      </c>
      <c r="I120" t="s">
        <v>127</v>
      </c>
      <c r="J120" t="s">
        <v>122</v>
      </c>
    </row>
    <row r="121" spans="1:10" x14ac:dyDescent="0.3">
      <c r="A121" s="57" t="s">
        <v>147</v>
      </c>
      <c r="B121" s="58">
        <v>1145</v>
      </c>
      <c r="C121">
        <v>4421</v>
      </c>
      <c r="D121" t="s">
        <v>133</v>
      </c>
      <c r="E121" s="59">
        <v>45</v>
      </c>
      <c r="F121" s="59">
        <v>87</v>
      </c>
      <c r="G121" s="59">
        <f>F121-E121</f>
        <v>42</v>
      </c>
      <c r="H121" s="59">
        <f>IF(G121&gt;50,G121*0.2,G121*0.1)</f>
        <v>4.2</v>
      </c>
      <c r="I121" t="s">
        <v>131</v>
      </c>
      <c r="J121" t="s">
        <v>122</v>
      </c>
    </row>
    <row r="122" spans="1:10" x14ac:dyDescent="0.3">
      <c r="A122" s="57" t="s">
        <v>148</v>
      </c>
      <c r="B122" s="58">
        <v>1157</v>
      </c>
      <c r="C122">
        <v>9212</v>
      </c>
      <c r="D122" t="s">
        <v>134</v>
      </c>
      <c r="E122" s="59">
        <v>4</v>
      </c>
      <c r="F122" s="59">
        <v>7</v>
      </c>
      <c r="G122" s="59">
        <f>F122-E122</f>
        <v>3</v>
      </c>
      <c r="H122" s="59">
        <f>IF(G122&gt;50,G122*0.2,G122*0.1)</f>
        <v>0.30000000000000004</v>
      </c>
      <c r="I122" t="s">
        <v>127</v>
      </c>
      <c r="J122" t="s">
        <v>122</v>
      </c>
    </row>
    <row r="123" spans="1:10" x14ac:dyDescent="0.3">
      <c r="A123" s="57" t="s">
        <v>150</v>
      </c>
      <c r="B123" s="58">
        <v>1167</v>
      </c>
      <c r="C123">
        <v>2242</v>
      </c>
      <c r="D123" t="s">
        <v>136</v>
      </c>
      <c r="E123" s="59">
        <v>60</v>
      </c>
      <c r="F123" s="59">
        <v>124</v>
      </c>
      <c r="G123" s="59">
        <f>F123-E123</f>
        <v>64</v>
      </c>
      <c r="H123" s="59">
        <f>IF(G123&gt;50,G123*0.2,G123*0.1)</f>
        <v>12.8</v>
      </c>
      <c r="I123" t="s">
        <v>127</v>
      </c>
      <c r="J123" t="s">
        <v>122</v>
      </c>
    </row>
    <row r="124" spans="1:10" x14ac:dyDescent="0.3">
      <c r="A124" s="57" t="s">
        <v>135</v>
      </c>
      <c r="B124" s="58">
        <v>1020</v>
      </c>
      <c r="C124">
        <v>2499</v>
      </c>
      <c r="D124" t="s">
        <v>126</v>
      </c>
      <c r="E124" s="59">
        <v>6.2</v>
      </c>
      <c r="F124" s="59">
        <v>9.1999999999999993</v>
      </c>
      <c r="G124" s="59">
        <f>F124-E124</f>
        <v>2.9999999999999991</v>
      </c>
      <c r="H124" s="59">
        <f>IF(G124&gt;50,G124*0.2,G124*0.1)</f>
        <v>0.29999999999999993</v>
      </c>
      <c r="I124" t="s">
        <v>127</v>
      </c>
      <c r="J124" t="s">
        <v>137</v>
      </c>
    </row>
    <row r="125" spans="1:10" x14ac:dyDescent="0.3">
      <c r="A125" s="57" t="s">
        <v>135</v>
      </c>
      <c r="B125" s="58">
        <v>1025</v>
      </c>
      <c r="C125">
        <v>2877</v>
      </c>
      <c r="D125" t="s">
        <v>123</v>
      </c>
      <c r="E125" s="59">
        <v>11.4</v>
      </c>
      <c r="F125" s="59">
        <v>16.3</v>
      </c>
      <c r="G125" s="59">
        <f>F125-E125</f>
        <v>4.9000000000000004</v>
      </c>
      <c r="H125" s="59">
        <f>IF(G125&gt;50,G125*0.2,G125*0.1)</f>
        <v>0.49000000000000005</v>
      </c>
      <c r="I125" t="s">
        <v>131</v>
      </c>
      <c r="J125" t="s">
        <v>137</v>
      </c>
    </row>
    <row r="126" spans="1:10" x14ac:dyDescent="0.3">
      <c r="A126" s="57" t="s">
        <v>135</v>
      </c>
      <c r="B126" s="58">
        <v>1027</v>
      </c>
      <c r="C126">
        <v>6119</v>
      </c>
      <c r="D126" t="s">
        <v>139</v>
      </c>
      <c r="E126" s="59">
        <v>9</v>
      </c>
      <c r="F126" s="59">
        <v>14</v>
      </c>
      <c r="G126" s="59">
        <f>F126-E126</f>
        <v>5</v>
      </c>
      <c r="H126" s="59">
        <f>IF(G126&gt;50,G126*0.2,G126*0.1)</f>
        <v>0.5</v>
      </c>
      <c r="I126" t="s">
        <v>121</v>
      </c>
      <c r="J126" t="s">
        <v>137</v>
      </c>
    </row>
    <row r="127" spans="1:10" x14ac:dyDescent="0.3">
      <c r="A127" s="57" t="s">
        <v>135</v>
      </c>
      <c r="B127" s="58">
        <v>1030</v>
      </c>
      <c r="C127">
        <v>4421</v>
      </c>
      <c r="D127" t="s">
        <v>133</v>
      </c>
      <c r="E127" s="59">
        <v>45</v>
      </c>
      <c r="F127" s="59">
        <v>87</v>
      </c>
      <c r="G127" s="59">
        <f>F127-E127</f>
        <v>42</v>
      </c>
      <c r="H127" s="59">
        <f>IF(G127&gt;50,G127*0.2,G127*0.1)</f>
        <v>4.2</v>
      </c>
      <c r="I127" t="s">
        <v>124</v>
      </c>
      <c r="J127" t="s">
        <v>137</v>
      </c>
    </row>
    <row r="128" spans="1:10" x14ac:dyDescent="0.3">
      <c r="A128" s="57" t="s">
        <v>140</v>
      </c>
      <c r="B128" s="58">
        <v>1036</v>
      </c>
      <c r="C128">
        <v>2499</v>
      </c>
      <c r="D128" t="s">
        <v>126</v>
      </c>
      <c r="E128" s="59">
        <v>6.2</v>
      </c>
      <c r="F128" s="59">
        <v>9.1999999999999993</v>
      </c>
      <c r="G128" s="59">
        <f>F128-E128</f>
        <v>2.9999999999999991</v>
      </c>
      <c r="H128" s="59">
        <f>IF(G128&gt;50,G128*0.2,G128*0.1)</f>
        <v>0.29999999999999993</v>
      </c>
      <c r="I128" t="s">
        <v>124</v>
      </c>
      <c r="J128" t="s">
        <v>137</v>
      </c>
    </row>
    <row r="129" spans="1:10" x14ac:dyDescent="0.3">
      <c r="A129" s="57" t="s">
        <v>140</v>
      </c>
      <c r="B129" s="58">
        <v>1037</v>
      </c>
      <c r="C129">
        <v>6622</v>
      </c>
      <c r="D129" t="s">
        <v>141</v>
      </c>
      <c r="E129" s="59">
        <v>42</v>
      </c>
      <c r="F129" s="59">
        <v>77</v>
      </c>
      <c r="G129" s="59">
        <f>F129-E129</f>
        <v>35</v>
      </c>
      <c r="H129" s="59">
        <f>IF(G129&gt;50,G129*0.2,G129*0.1)</f>
        <v>3.5</v>
      </c>
      <c r="I129" t="s">
        <v>124</v>
      </c>
      <c r="J129" t="s">
        <v>137</v>
      </c>
    </row>
    <row r="130" spans="1:10" x14ac:dyDescent="0.3">
      <c r="A130" s="57" t="s">
        <v>140</v>
      </c>
      <c r="B130" s="58">
        <v>1038</v>
      </c>
      <c r="C130">
        <v>2499</v>
      </c>
      <c r="D130" t="s">
        <v>126</v>
      </c>
      <c r="E130" s="59">
        <v>6.2</v>
      </c>
      <c r="F130" s="59">
        <v>9.1999999999999993</v>
      </c>
      <c r="G130" s="59">
        <f>F130-E130</f>
        <v>2.9999999999999991</v>
      </c>
      <c r="H130" s="59">
        <f>IF(G130&gt;50,G130*0.2,G130*0.1)</f>
        <v>0.29999999999999993</v>
      </c>
      <c r="I130" t="s">
        <v>124</v>
      </c>
      <c r="J130" t="s">
        <v>137</v>
      </c>
    </row>
    <row r="131" spans="1:10" x14ac:dyDescent="0.3">
      <c r="A131" s="57" t="s">
        <v>142</v>
      </c>
      <c r="B131" s="58">
        <v>1054</v>
      </c>
      <c r="C131">
        <v>4421</v>
      </c>
      <c r="D131" t="s">
        <v>133</v>
      </c>
      <c r="E131" s="59">
        <v>45</v>
      </c>
      <c r="F131" s="59">
        <v>87</v>
      </c>
      <c r="G131" s="59">
        <f>F131-E131</f>
        <v>42</v>
      </c>
      <c r="H131" s="59">
        <f>IF(G131&gt;50,G131*0.2,G131*0.1)</f>
        <v>4.2</v>
      </c>
      <c r="I131" t="s">
        <v>127</v>
      </c>
      <c r="J131" t="s">
        <v>137</v>
      </c>
    </row>
    <row r="132" spans="1:10" x14ac:dyDescent="0.3">
      <c r="A132" s="57" t="s">
        <v>142</v>
      </c>
      <c r="B132" s="58">
        <v>1055</v>
      </c>
      <c r="C132">
        <v>6119</v>
      </c>
      <c r="D132" t="s">
        <v>139</v>
      </c>
      <c r="E132" s="59">
        <v>9</v>
      </c>
      <c r="F132" s="59">
        <v>14</v>
      </c>
      <c r="G132" s="59">
        <f>F132-E132</f>
        <v>5</v>
      </c>
      <c r="H132" s="59">
        <f>IF(G132&gt;50,G132*0.2,G132*0.1)</f>
        <v>0.5</v>
      </c>
      <c r="I132" t="s">
        <v>124</v>
      </c>
      <c r="J132" t="s">
        <v>137</v>
      </c>
    </row>
    <row r="133" spans="1:10" x14ac:dyDescent="0.3">
      <c r="A133" s="57" t="s">
        <v>142</v>
      </c>
      <c r="B133" s="58">
        <v>1060</v>
      </c>
      <c r="C133">
        <v>6119</v>
      </c>
      <c r="D133" t="s">
        <v>139</v>
      </c>
      <c r="E133" s="59">
        <v>9</v>
      </c>
      <c r="F133" s="59">
        <v>14</v>
      </c>
      <c r="G133" s="59">
        <f>F133-E133</f>
        <v>5</v>
      </c>
      <c r="H133" s="59">
        <f>IF(G133&gt;50,G133*0.2,G133*0.1)</f>
        <v>0.5</v>
      </c>
      <c r="I133" t="s">
        <v>127</v>
      </c>
      <c r="J133" t="s">
        <v>137</v>
      </c>
    </row>
    <row r="134" spans="1:10" x14ac:dyDescent="0.3">
      <c r="A134" s="57" t="s">
        <v>143</v>
      </c>
      <c r="B134" s="58">
        <v>1061</v>
      </c>
      <c r="C134">
        <v>1109</v>
      </c>
      <c r="D134" t="s">
        <v>130</v>
      </c>
      <c r="E134" s="59">
        <v>3</v>
      </c>
      <c r="F134" s="59">
        <v>8</v>
      </c>
      <c r="G134" s="59">
        <f>F134-E134</f>
        <v>5</v>
      </c>
      <c r="H134" s="59">
        <f>IF(G134&gt;50,G134*0.2,G134*0.1)</f>
        <v>0.5</v>
      </c>
      <c r="I134" t="s">
        <v>127</v>
      </c>
      <c r="J134" t="s">
        <v>137</v>
      </c>
    </row>
    <row r="135" spans="1:10" x14ac:dyDescent="0.3">
      <c r="A135" s="57" t="s">
        <v>143</v>
      </c>
      <c r="B135" s="58">
        <v>1066</v>
      </c>
      <c r="C135">
        <v>2877</v>
      </c>
      <c r="D135" t="s">
        <v>123</v>
      </c>
      <c r="E135" s="59">
        <v>11.4</v>
      </c>
      <c r="F135" s="59">
        <v>16.3</v>
      </c>
      <c r="G135" s="59">
        <f>F135-E135</f>
        <v>4.9000000000000004</v>
      </c>
      <c r="H135" s="59">
        <f>IF(G135&gt;50,G135*0.2,G135*0.1)</f>
        <v>0.49000000000000005</v>
      </c>
      <c r="I135" t="s">
        <v>127</v>
      </c>
      <c r="J135" t="s">
        <v>137</v>
      </c>
    </row>
    <row r="136" spans="1:10" x14ac:dyDescent="0.3">
      <c r="A136" s="57" t="s">
        <v>143</v>
      </c>
      <c r="B136" s="58">
        <v>1072</v>
      </c>
      <c r="C136">
        <v>1109</v>
      </c>
      <c r="D136" t="s">
        <v>130</v>
      </c>
      <c r="E136" s="59">
        <v>3</v>
      </c>
      <c r="F136" s="59">
        <v>8</v>
      </c>
      <c r="G136" s="59">
        <f>F136-E136</f>
        <v>5</v>
      </c>
      <c r="H136" s="59">
        <f>IF(G136&gt;50,G136*0.2,G136*0.1)</f>
        <v>0.5</v>
      </c>
      <c r="I136" t="s">
        <v>127</v>
      </c>
      <c r="J136" t="s">
        <v>137</v>
      </c>
    </row>
    <row r="137" spans="1:10" x14ac:dyDescent="0.3">
      <c r="A137" s="57" t="s">
        <v>143</v>
      </c>
      <c r="B137" s="58">
        <v>1078</v>
      </c>
      <c r="C137">
        <v>2877</v>
      </c>
      <c r="D137" t="s">
        <v>123</v>
      </c>
      <c r="E137" s="59">
        <v>11.4</v>
      </c>
      <c r="F137" s="59">
        <v>16.3</v>
      </c>
      <c r="G137" s="59">
        <f>F137-E137</f>
        <v>4.9000000000000004</v>
      </c>
      <c r="H137" s="59">
        <f>IF(G137&gt;50,G137*0.2,G137*0.1)</f>
        <v>0.49000000000000005</v>
      </c>
      <c r="I137" t="s">
        <v>124</v>
      </c>
      <c r="J137" t="s">
        <v>137</v>
      </c>
    </row>
    <row r="138" spans="1:10" x14ac:dyDescent="0.3">
      <c r="A138" s="57" t="s">
        <v>144</v>
      </c>
      <c r="B138" s="58">
        <v>1083</v>
      </c>
      <c r="C138">
        <v>1109</v>
      </c>
      <c r="D138" t="s">
        <v>130</v>
      </c>
      <c r="E138" s="59">
        <v>3</v>
      </c>
      <c r="F138" s="59">
        <v>8</v>
      </c>
      <c r="G138" s="59">
        <f>F138-E138</f>
        <v>5</v>
      </c>
      <c r="H138" s="59">
        <f>IF(G138&gt;50,G138*0.2,G138*0.1)</f>
        <v>0.5</v>
      </c>
      <c r="I138" t="s">
        <v>121</v>
      </c>
      <c r="J138" t="s">
        <v>137</v>
      </c>
    </row>
    <row r="139" spans="1:10" x14ac:dyDescent="0.3">
      <c r="A139" s="57" t="s">
        <v>144</v>
      </c>
      <c r="B139" s="58">
        <v>1085</v>
      </c>
      <c r="C139">
        <v>9822</v>
      </c>
      <c r="D139" t="s">
        <v>120</v>
      </c>
      <c r="E139" s="59">
        <v>58.3</v>
      </c>
      <c r="F139" s="59">
        <v>98.4</v>
      </c>
      <c r="G139" s="59">
        <f>F139-E139</f>
        <v>40.100000000000009</v>
      </c>
      <c r="H139" s="59">
        <f>IF(G139&gt;50,G139*0.2,G139*0.1)</f>
        <v>4.0100000000000007</v>
      </c>
      <c r="I139" t="s">
        <v>127</v>
      </c>
      <c r="J139" t="s">
        <v>137</v>
      </c>
    </row>
    <row r="140" spans="1:10" x14ac:dyDescent="0.3">
      <c r="A140" s="57" t="s">
        <v>144</v>
      </c>
      <c r="B140" s="58">
        <v>1089</v>
      </c>
      <c r="C140">
        <v>6119</v>
      </c>
      <c r="D140" t="s">
        <v>139</v>
      </c>
      <c r="E140" s="59">
        <v>9</v>
      </c>
      <c r="F140" s="59">
        <v>14</v>
      </c>
      <c r="G140" s="59">
        <f>F140-E140</f>
        <v>5</v>
      </c>
      <c r="H140" s="59">
        <f>IF(G140&gt;50,G140*0.2,G140*0.1)</f>
        <v>0.5</v>
      </c>
      <c r="I140" t="s">
        <v>127</v>
      </c>
      <c r="J140" t="s">
        <v>137</v>
      </c>
    </row>
    <row r="141" spans="1:10" x14ac:dyDescent="0.3">
      <c r="A141" s="57" t="s">
        <v>144</v>
      </c>
      <c r="B141" s="58">
        <v>1091</v>
      </c>
      <c r="C141">
        <v>2877</v>
      </c>
      <c r="D141" t="s">
        <v>123</v>
      </c>
      <c r="E141" s="59">
        <v>11.4</v>
      </c>
      <c r="F141" s="59">
        <v>16.3</v>
      </c>
      <c r="G141" s="59">
        <f>F141-E141</f>
        <v>4.9000000000000004</v>
      </c>
      <c r="H141" s="59">
        <f>IF(G141&gt;50,G141*0.2,G141*0.1)</f>
        <v>0.49000000000000005</v>
      </c>
      <c r="I141" t="s">
        <v>131</v>
      </c>
      <c r="J141" t="s">
        <v>137</v>
      </c>
    </row>
    <row r="142" spans="1:10" x14ac:dyDescent="0.3">
      <c r="A142" s="57" t="s">
        <v>144</v>
      </c>
      <c r="B142" s="58">
        <v>1097</v>
      </c>
      <c r="C142">
        <v>9212</v>
      </c>
      <c r="D142" t="s">
        <v>134</v>
      </c>
      <c r="E142" s="59">
        <v>4</v>
      </c>
      <c r="F142" s="59">
        <v>7</v>
      </c>
      <c r="G142" s="59">
        <f>F142-E142</f>
        <v>3</v>
      </c>
      <c r="H142" s="59">
        <f>IF(G142&gt;50,G142*0.2,G142*0.1)</f>
        <v>0.30000000000000004</v>
      </c>
      <c r="I142" t="s">
        <v>131</v>
      </c>
      <c r="J142" t="s">
        <v>137</v>
      </c>
    </row>
    <row r="143" spans="1:10" x14ac:dyDescent="0.3">
      <c r="A143" s="57" t="s">
        <v>145</v>
      </c>
      <c r="B143" s="58">
        <v>1102</v>
      </c>
      <c r="C143">
        <v>2242</v>
      </c>
      <c r="D143" t="s">
        <v>136</v>
      </c>
      <c r="E143" s="59">
        <v>60</v>
      </c>
      <c r="F143" s="59">
        <v>124</v>
      </c>
      <c r="G143" s="59">
        <f>F143-E143</f>
        <v>64</v>
      </c>
      <c r="H143" s="59">
        <f>IF(G143&gt;50,G143*0.2,G143*0.1)</f>
        <v>12.8</v>
      </c>
      <c r="I143" t="s">
        <v>124</v>
      </c>
      <c r="J143" t="s">
        <v>137</v>
      </c>
    </row>
    <row r="144" spans="1:10" x14ac:dyDescent="0.3">
      <c r="A144" s="57" t="s">
        <v>145</v>
      </c>
      <c r="B144" s="58">
        <v>1104</v>
      </c>
      <c r="C144">
        <v>2877</v>
      </c>
      <c r="D144" t="s">
        <v>123</v>
      </c>
      <c r="E144" s="59">
        <v>11.4</v>
      </c>
      <c r="F144" s="59">
        <v>16.3</v>
      </c>
      <c r="G144" s="59">
        <f>F144-E144</f>
        <v>4.9000000000000004</v>
      </c>
      <c r="H144" s="59">
        <f>IF(G144&gt;50,G144*0.2,G144*0.1)</f>
        <v>0.49000000000000005</v>
      </c>
      <c r="I144" t="s">
        <v>127</v>
      </c>
      <c r="J144" t="s">
        <v>137</v>
      </c>
    </row>
    <row r="145" spans="1:10" x14ac:dyDescent="0.3">
      <c r="A145" s="57" t="s">
        <v>145</v>
      </c>
      <c r="B145" s="58">
        <v>1108</v>
      </c>
      <c r="C145">
        <v>9822</v>
      </c>
      <c r="D145" t="s">
        <v>120</v>
      </c>
      <c r="E145" s="59">
        <v>58.3</v>
      </c>
      <c r="F145" s="59">
        <v>98.4</v>
      </c>
      <c r="G145" s="59">
        <f>F145-E145</f>
        <v>40.100000000000009</v>
      </c>
      <c r="H145" s="59">
        <f>IF(G145&gt;50,G145*0.2,G145*0.1)</f>
        <v>4.0100000000000007</v>
      </c>
      <c r="I145" t="s">
        <v>127</v>
      </c>
      <c r="J145" t="s">
        <v>137</v>
      </c>
    </row>
    <row r="146" spans="1:10" x14ac:dyDescent="0.3">
      <c r="A146" s="57" t="s">
        <v>145</v>
      </c>
      <c r="B146" s="58">
        <v>1110</v>
      </c>
      <c r="C146">
        <v>8722</v>
      </c>
      <c r="D146" t="s">
        <v>129</v>
      </c>
      <c r="E146" s="59">
        <v>344</v>
      </c>
      <c r="F146" s="59">
        <v>502</v>
      </c>
      <c r="G146" s="59">
        <f>F146-E146</f>
        <v>158</v>
      </c>
      <c r="H146" s="59">
        <f>IF(G146&gt;50,G146*0.2,G146*0.1)</f>
        <v>31.6</v>
      </c>
      <c r="I146" t="s">
        <v>131</v>
      </c>
      <c r="J146" t="s">
        <v>137</v>
      </c>
    </row>
    <row r="147" spans="1:10" x14ac:dyDescent="0.3">
      <c r="A147" s="57" t="s">
        <v>145</v>
      </c>
      <c r="B147" s="58">
        <v>1116</v>
      </c>
      <c r="C147">
        <v>6622</v>
      </c>
      <c r="D147" t="s">
        <v>141</v>
      </c>
      <c r="E147" s="59">
        <v>42</v>
      </c>
      <c r="F147" s="59">
        <v>77</v>
      </c>
      <c r="G147" s="59">
        <f>F147-E147</f>
        <v>35</v>
      </c>
      <c r="H147" s="59">
        <f>IF(G147&gt;50,G147*0.2,G147*0.1)</f>
        <v>3.5</v>
      </c>
      <c r="I147" t="s">
        <v>127</v>
      </c>
      <c r="J147" t="s">
        <v>137</v>
      </c>
    </row>
    <row r="148" spans="1:10" x14ac:dyDescent="0.3">
      <c r="A148" s="57" t="s">
        <v>145</v>
      </c>
      <c r="B148" s="58">
        <v>1121</v>
      </c>
      <c r="C148">
        <v>4421</v>
      </c>
      <c r="D148" t="s">
        <v>133</v>
      </c>
      <c r="E148" s="59">
        <v>45</v>
      </c>
      <c r="F148" s="59">
        <v>87</v>
      </c>
      <c r="G148" s="59">
        <f>F148-E148</f>
        <v>42</v>
      </c>
      <c r="H148" s="59">
        <f>IF(G148&gt;50,G148*0.2,G148*0.1)</f>
        <v>4.2</v>
      </c>
      <c r="I148" t="s">
        <v>127</v>
      </c>
      <c r="J148" t="s">
        <v>137</v>
      </c>
    </row>
    <row r="149" spans="1:10" x14ac:dyDescent="0.3">
      <c r="A149" s="57" t="s">
        <v>145</v>
      </c>
      <c r="B149" s="58">
        <v>1123</v>
      </c>
      <c r="C149">
        <v>9822</v>
      </c>
      <c r="D149" t="s">
        <v>120</v>
      </c>
      <c r="E149" s="59">
        <v>58.3</v>
      </c>
      <c r="F149" s="59">
        <v>98.4</v>
      </c>
      <c r="G149" s="59">
        <f>F149-E149</f>
        <v>40.100000000000009</v>
      </c>
      <c r="H149" s="59">
        <f>IF(G149&gt;50,G149*0.2,G149*0.1)</f>
        <v>4.0100000000000007</v>
      </c>
      <c r="I149" t="s">
        <v>127</v>
      </c>
      <c r="J149" t="s">
        <v>137</v>
      </c>
    </row>
    <row r="150" spans="1:10" x14ac:dyDescent="0.3">
      <c r="A150" s="57" t="s">
        <v>146</v>
      </c>
      <c r="B150" s="58">
        <v>1127</v>
      </c>
      <c r="C150">
        <v>8722</v>
      </c>
      <c r="D150" t="s">
        <v>129</v>
      </c>
      <c r="E150" s="59">
        <v>344</v>
      </c>
      <c r="F150" s="59">
        <v>502</v>
      </c>
      <c r="G150" s="59">
        <f>F150-E150</f>
        <v>158</v>
      </c>
      <c r="H150" s="59">
        <f>IF(G150&gt;50,G150*0.2,G150*0.1)</f>
        <v>31.6</v>
      </c>
      <c r="I150" t="s">
        <v>121</v>
      </c>
      <c r="J150" t="s">
        <v>137</v>
      </c>
    </row>
    <row r="151" spans="1:10" x14ac:dyDescent="0.3">
      <c r="A151" s="57" t="s">
        <v>146</v>
      </c>
      <c r="B151" s="58">
        <v>1129</v>
      </c>
      <c r="C151">
        <v>9822</v>
      </c>
      <c r="D151" t="s">
        <v>120</v>
      </c>
      <c r="E151" s="59">
        <v>58.3</v>
      </c>
      <c r="F151" s="59">
        <v>98.4</v>
      </c>
      <c r="G151" s="59">
        <f>F151-E151</f>
        <v>40.100000000000009</v>
      </c>
      <c r="H151" s="59">
        <f>IF(G151&gt;50,G151*0.2,G151*0.1)</f>
        <v>4.0100000000000007</v>
      </c>
      <c r="I151" t="s">
        <v>131</v>
      </c>
      <c r="J151" t="s">
        <v>137</v>
      </c>
    </row>
    <row r="152" spans="1:10" x14ac:dyDescent="0.3">
      <c r="A152" s="57" t="s">
        <v>146</v>
      </c>
      <c r="B152" s="58">
        <v>1135</v>
      </c>
      <c r="C152">
        <v>8722</v>
      </c>
      <c r="D152" t="s">
        <v>129</v>
      </c>
      <c r="E152" s="59">
        <v>344</v>
      </c>
      <c r="F152" s="59">
        <v>502</v>
      </c>
      <c r="G152" s="59">
        <f>F152-E152</f>
        <v>158</v>
      </c>
      <c r="H152" s="59">
        <f>IF(G152&gt;50,G152*0.2,G152*0.1)</f>
        <v>31.6</v>
      </c>
      <c r="I152" t="s">
        <v>121</v>
      </c>
      <c r="J152" t="s">
        <v>137</v>
      </c>
    </row>
    <row r="153" spans="1:10" x14ac:dyDescent="0.3">
      <c r="A153" s="57" t="s">
        <v>146</v>
      </c>
      <c r="B153" s="58">
        <v>1140</v>
      </c>
      <c r="C153">
        <v>4421</v>
      </c>
      <c r="D153" t="s">
        <v>133</v>
      </c>
      <c r="E153" s="59">
        <v>45</v>
      </c>
      <c r="F153" s="59">
        <v>87</v>
      </c>
      <c r="G153" s="59">
        <f>F153-E153</f>
        <v>42</v>
      </c>
      <c r="H153" s="59">
        <f>IF(G153&gt;50,G153*0.2,G153*0.1)</f>
        <v>4.2</v>
      </c>
      <c r="I153" t="s">
        <v>124</v>
      </c>
      <c r="J153" t="s">
        <v>137</v>
      </c>
    </row>
    <row r="154" spans="1:10" x14ac:dyDescent="0.3">
      <c r="A154" s="57" t="s">
        <v>147</v>
      </c>
      <c r="B154" s="58">
        <v>1142</v>
      </c>
      <c r="C154">
        <v>2242</v>
      </c>
      <c r="D154" t="s">
        <v>136</v>
      </c>
      <c r="E154" s="59">
        <v>60</v>
      </c>
      <c r="F154" s="59">
        <v>124</v>
      </c>
      <c r="G154" s="59">
        <f>F154-E154</f>
        <v>64</v>
      </c>
      <c r="H154" s="59">
        <f>IF(G154&gt;50,G154*0.2,G154*0.1)</f>
        <v>12.8</v>
      </c>
      <c r="I154" t="s">
        <v>124</v>
      </c>
      <c r="J154" t="s">
        <v>137</v>
      </c>
    </row>
    <row r="155" spans="1:10" x14ac:dyDescent="0.3">
      <c r="A155" s="57" t="s">
        <v>147</v>
      </c>
      <c r="B155" s="58">
        <v>1146</v>
      </c>
      <c r="C155">
        <v>8722</v>
      </c>
      <c r="D155" t="s">
        <v>129</v>
      </c>
      <c r="E155" s="59">
        <v>344</v>
      </c>
      <c r="F155" s="59">
        <v>502</v>
      </c>
      <c r="G155" s="59">
        <f>F155-E155</f>
        <v>158</v>
      </c>
      <c r="H155" s="59">
        <f>IF(G155&gt;50,G155*0.2,G155*0.1)</f>
        <v>31.6</v>
      </c>
      <c r="I155" t="s">
        <v>131</v>
      </c>
      <c r="J155" t="s">
        <v>137</v>
      </c>
    </row>
    <row r="156" spans="1:10" x14ac:dyDescent="0.3">
      <c r="A156" s="57" t="s">
        <v>148</v>
      </c>
      <c r="B156" s="58">
        <v>1152</v>
      </c>
      <c r="C156">
        <v>4421</v>
      </c>
      <c r="D156" t="s">
        <v>133</v>
      </c>
      <c r="E156" s="59">
        <v>45</v>
      </c>
      <c r="F156" s="59">
        <v>87</v>
      </c>
      <c r="G156" s="59">
        <f>F156-E156</f>
        <v>42</v>
      </c>
      <c r="H156" s="59">
        <f>IF(G156&gt;50,G156*0.2,G156*0.1)</f>
        <v>4.2</v>
      </c>
      <c r="I156" t="s">
        <v>121</v>
      </c>
      <c r="J156" t="s">
        <v>137</v>
      </c>
    </row>
    <row r="157" spans="1:10" x14ac:dyDescent="0.3">
      <c r="A157" s="57" t="s">
        <v>148</v>
      </c>
      <c r="B157" s="58">
        <v>1154</v>
      </c>
      <c r="C157">
        <v>9822</v>
      </c>
      <c r="D157" t="s">
        <v>120</v>
      </c>
      <c r="E157" s="59">
        <v>58.3</v>
      </c>
      <c r="F157" s="59">
        <v>98.4</v>
      </c>
      <c r="G157" s="59">
        <f>F157-E157</f>
        <v>40.100000000000009</v>
      </c>
      <c r="H157" s="59">
        <f>IF(G157&gt;50,G157*0.2,G157*0.1)</f>
        <v>4.0100000000000007</v>
      </c>
      <c r="I157" t="s">
        <v>124</v>
      </c>
      <c r="J157" t="s">
        <v>137</v>
      </c>
    </row>
    <row r="158" spans="1:10" x14ac:dyDescent="0.3">
      <c r="A158" s="57" t="s">
        <v>149</v>
      </c>
      <c r="B158" s="58">
        <v>1158</v>
      </c>
      <c r="C158">
        <v>8722</v>
      </c>
      <c r="D158" t="s">
        <v>129</v>
      </c>
      <c r="E158" s="59">
        <v>344</v>
      </c>
      <c r="F158" s="59">
        <v>502</v>
      </c>
      <c r="G158" s="59">
        <f>F158-E158</f>
        <v>158</v>
      </c>
      <c r="H158" s="59">
        <f>IF(G158&gt;50,G158*0.2,G158*0.1)</f>
        <v>31.6</v>
      </c>
      <c r="I158" t="s">
        <v>121</v>
      </c>
      <c r="J158" t="s">
        <v>137</v>
      </c>
    </row>
    <row r="159" spans="1:10" x14ac:dyDescent="0.3">
      <c r="A159" s="57" t="s">
        <v>149</v>
      </c>
      <c r="B159" s="58">
        <v>1160</v>
      </c>
      <c r="C159">
        <v>9822</v>
      </c>
      <c r="D159" t="s">
        <v>120</v>
      </c>
      <c r="E159" s="59">
        <v>58.3</v>
      </c>
      <c r="F159" s="59">
        <v>98.4</v>
      </c>
      <c r="G159" s="59">
        <f>F159-E159</f>
        <v>40.100000000000009</v>
      </c>
      <c r="H159" s="59">
        <f>IF(G159&gt;50,G159*0.2,G159*0.1)</f>
        <v>4.0100000000000007</v>
      </c>
      <c r="I159" t="s">
        <v>131</v>
      </c>
      <c r="J159" t="s">
        <v>137</v>
      </c>
    </row>
    <row r="160" spans="1:10" x14ac:dyDescent="0.3">
      <c r="A160" s="57" t="s">
        <v>149</v>
      </c>
      <c r="B160" s="58">
        <v>1166</v>
      </c>
      <c r="C160">
        <v>8722</v>
      </c>
      <c r="D160" t="s">
        <v>129</v>
      </c>
      <c r="E160" s="59">
        <v>344</v>
      </c>
      <c r="F160" s="59">
        <v>502</v>
      </c>
      <c r="G160" s="59">
        <f>F160-E160</f>
        <v>158</v>
      </c>
      <c r="H160" s="59">
        <f>IF(G160&gt;50,G160*0.2,G160*0.1)</f>
        <v>31.6</v>
      </c>
      <c r="I160" t="s">
        <v>127</v>
      </c>
      <c r="J160" t="s">
        <v>137</v>
      </c>
    </row>
    <row r="161" spans="1:10" x14ac:dyDescent="0.3">
      <c r="A161" s="57" t="s">
        <v>150</v>
      </c>
      <c r="B161" s="58">
        <v>1171</v>
      </c>
      <c r="C161">
        <v>4421</v>
      </c>
      <c r="D161" t="s">
        <v>133</v>
      </c>
      <c r="E161" s="59">
        <v>45</v>
      </c>
      <c r="F161" s="59">
        <v>87</v>
      </c>
      <c r="G161" s="59">
        <f>F161-E161</f>
        <v>42</v>
      </c>
      <c r="H161" s="59">
        <f>IF(G161&gt;50,G161*0.2,G161*0.1)</f>
        <v>4.2</v>
      </c>
      <c r="I161" t="s">
        <v>124</v>
      </c>
      <c r="J161" t="s">
        <v>137</v>
      </c>
    </row>
    <row r="162" spans="1:10" x14ac:dyDescent="0.3">
      <c r="A162" s="57" t="s">
        <v>135</v>
      </c>
      <c r="B162" s="58">
        <v>1022</v>
      </c>
      <c r="C162">
        <v>2877</v>
      </c>
      <c r="D162" t="s">
        <v>123</v>
      </c>
      <c r="E162" s="59">
        <v>11.4</v>
      </c>
      <c r="F162" s="59">
        <v>16.3</v>
      </c>
      <c r="G162" s="59">
        <f>F162-E162</f>
        <v>4.9000000000000004</v>
      </c>
      <c r="H162" s="59">
        <f>IF(G162&gt;50,G162*0.2,G162*0.1)</f>
        <v>0.49000000000000005</v>
      </c>
      <c r="I162" t="s">
        <v>127</v>
      </c>
      <c r="J162" t="s">
        <v>138</v>
      </c>
    </row>
    <row r="163" spans="1:10" x14ac:dyDescent="0.3">
      <c r="A163" s="57" t="s">
        <v>135</v>
      </c>
      <c r="B163" s="58">
        <v>1024</v>
      </c>
      <c r="C163">
        <v>9212</v>
      </c>
      <c r="D163" t="s">
        <v>134</v>
      </c>
      <c r="E163" s="59">
        <v>4</v>
      </c>
      <c r="F163" s="59">
        <v>7</v>
      </c>
      <c r="G163" s="59">
        <f>F163-E163</f>
        <v>3</v>
      </c>
      <c r="H163" s="59">
        <f>IF(G163&gt;50,G163*0.2,G163*0.1)</f>
        <v>0.30000000000000004</v>
      </c>
      <c r="I163" t="s">
        <v>124</v>
      </c>
      <c r="J163" t="s">
        <v>138</v>
      </c>
    </row>
    <row r="164" spans="1:10" x14ac:dyDescent="0.3">
      <c r="A164" s="57" t="s">
        <v>140</v>
      </c>
      <c r="B164" s="58">
        <v>1046</v>
      </c>
      <c r="C164">
        <v>6119</v>
      </c>
      <c r="D164" t="s">
        <v>139</v>
      </c>
      <c r="E164" s="59">
        <v>9</v>
      </c>
      <c r="F164" s="59">
        <v>14</v>
      </c>
      <c r="G164" s="59">
        <f>F164-E164</f>
        <v>5</v>
      </c>
      <c r="H164" s="59">
        <f>IF(G164&gt;50,G164*0.2,G164*0.1)</f>
        <v>0.5</v>
      </c>
      <c r="I164" t="s">
        <v>124</v>
      </c>
      <c r="J164" t="s">
        <v>138</v>
      </c>
    </row>
    <row r="165" spans="1:10" x14ac:dyDescent="0.3">
      <c r="A165" s="57" t="s">
        <v>142</v>
      </c>
      <c r="B165" s="58">
        <v>1051</v>
      </c>
      <c r="C165">
        <v>6119</v>
      </c>
      <c r="D165" t="s">
        <v>139</v>
      </c>
      <c r="E165" s="59">
        <v>9</v>
      </c>
      <c r="F165" s="59">
        <v>14</v>
      </c>
      <c r="G165" s="59">
        <f>F165-E165</f>
        <v>5</v>
      </c>
      <c r="H165" s="59">
        <f>IF(G165&gt;50,G165*0.2,G165*0.1)</f>
        <v>0.5</v>
      </c>
      <c r="I165" t="s">
        <v>127</v>
      </c>
      <c r="J165" t="s">
        <v>138</v>
      </c>
    </row>
    <row r="166" spans="1:10" x14ac:dyDescent="0.3">
      <c r="A166" s="57" t="s">
        <v>143</v>
      </c>
      <c r="B166" s="58">
        <v>1067</v>
      </c>
      <c r="C166">
        <v>2877</v>
      </c>
      <c r="D166" t="s">
        <v>123</v>
      </c>
      <c r="E166" s="59">
        <v>11.4</v>
      </c>
      <c r="F166" s="59">
        <v>16.3</v>
      </c>
      <c r="G166" s="59">
        <f>F166-E166</f>
        <v>4.9000000000000004</v>
      </c>
      <c r="H166" s="59">
        <f>IF(G166&gt;50,G166*0.2,G166*0.1)</f>
        <v>0.49000000000000005</v>
      </c>
      <c r="I166" t="s">
        <v>127</v>
      </c>
      <c r="J166" t="s">
        <v>138</v>
      </c>
    </row>
    <row r="167" spans="1:10" x14ac:dyDescent="0.3">
      <c r="A167" s="57" t="s">
        <v>144</v>
      </c>
      <c r="B167" s="58">
        <v>1081</v>
      </c>
      <c r="C167">
        <v>6119</v>
      </c>
      <c r="D167" t="s">
        <v>139</v>
      </c>
      <c r="E167" s="59">
        <v>9</v>
      </c>
      <c r="F167" s="59">
        <v>14</v>
      </c>
      <c r="G167" s="59">
        <f>F167-E167</f>
        <v>5</v>
      </c>
      <c r="H167" s="59">
        <f>IF(G167&gt;50,G167*0.2,G167*0.1)</f>
        <v>0.5</v>
      </c>
      <c r="I167" t="s">
        <v>127</v>
      </c>
      <c r="J167" t="s">
        <v>138</v>
      </c>
    </row>
    <row r="168" spans="1:10" x14ac:dyDescent="0.3">
      <c r="A168" s="57" t="s">
        <v>145</v>
      </c>
      <c r="B168" s="58">
        <v>1100</v>
      </c>
      <c r="C168">
        <v>6119</v>
      </c>
      <c r="D168" t="s">
        <v>139</v>
      </c>
      <c r="E168" s="59">
        <v>9</v>
      </c>
      <c r="F168" s="59">
        <v>14</v>
      </c>
      <c r="G168" s="59">
        <f>F168-E168</f>
        <v>5</v>
      </c>
      <c r="H168" s="59">
        <f>IF(G168&gt;50,G168*0.2,G168*0.1)</f>
        <v>0.5</v>
      </c>
      <c r="I168" t="s">
        <v>121</v>
      </c>
      <c r="J168" t="s">
        <v>138</v>
      </c>
    </row>
    <row r="169" spans="1:10" x14ac:dyDescent="0.3">
      <c r="A169" s="57" t="s">
        <v>145</v>
      </c>
      <c r="B169" s="58">
        <v>1119</v>
      </c>
      <c r="C169">
        <v>2242</v>
      </c>
      <c r="D169" t="s">
        <v>136</v>
      </c>
      <c r="E169" s="59">
        <v>60</v>
      </c>
      <c r="F169" s="59">
        <v>124</v>
      </c>
      <c r="G169" s="59">
        <f>F169-E169</f>
        <v>64</v>
      </c>
      <c r="H169" s="59">
        <f>IF(G169&gt;50,G169*0.2,G169*0.1)</f>
        <v>12.8</v>
      </c>
      <c r="I169" t="s">
        <v>121</v>
      </c>
      <c r="J169" t="s">
        <v>138</v>
      </c>
    </row>
    <row r="170" spans="1:10" x14ac:dyDescent="0.3">
      <c r="A170" s="57" t="s">
        <v>146</v>
      </c>
      <c r="B170" s="58">
        <v>1138</v>
      </c>
      <c r="C170">
        <v>8722</v>
      </c>
      <c r="D170" t="s">
        <v>129</v>
      </c>
      <c r="E170" s="59">
        <v>344</v>
      </c>
      <c r="F170" s="59">
        <v>502</v>
      </c>
      <c r="G170" s="59">
        <f>F170-E170</f>
        <v>158</v>
      </c>
      <c r="H170" s="59">
        <f>IF(G170&gt;50,G170*0.2,G170*0.1)</f>
        <v>31.6</v>
      </c>
      <c r="I170" t="s">
        <v>121</v>
      </c>
      <c r="J170" t="s">
        <v>138</v>
      </c>
    </row>
    <row r="171" spans="1:10" x14ac:dyDescent="0.3">
      <c r="A171" s="57" t="s">
        <v>148</v>
      </c>
      <c r="B171" s="58">
        <v>1150</v>
      </c>
      <c r="C171">
        <v>2242</v>
      </c>
      <c r="D171" t="s">
        <v>136</v>
      </c>
      <c r="E171" s="59">
        <v>60</v>
      </c>
      <c r="F171" s="59">
        <v>124</v>
      </c>
      <c r="G171" s="59">
        <f>F171-E171</f>
        <v>64</v>
      </c>
      <c r="H171" s="59">
        <f>IF(G171&gt;50,G171*0.2,G171*0.1)</f>
        <v>12.8</v>
      </c>
      <c r="I171" t="s">
        <v>127</v>
      </c>
      <c r="J171" t="s">
        <v>138</v>
      </c>
    </row>
    <row r="172" spans="1:10" x14ac:dyDescent="0.3">
      <c r="A172" s="57" t="s">
        <v>150</v>
      </c>
      <c r="B172" s="58">
        <v>1169</v>
      </c>
      <c r="C172">
        <v>8722</v>
      </c>
      <c r="D172" t="s">
        <v>129</v>
      </c>
      <c r="E172" s="59">
        <v>344</v>
      </c>
      <c r="F172" s="59">
        <v>502</v>
      </c>
      <c r="G172" s="59">
        <f>F172-E172</f>
        <v>158</v>
      </c>
      <c r="H172" s="59">
        <f>IF(G172&gt;50,G172*0.2,G172*0.1)</f>
        <v>31.6</v>
      </c>
      <c r="I172" t="s">
        <v>127</v>
      </c>
      <c r="J172" t="s">
        <v>138</v>
      </c>
    </row>
    <row r="174" spans="1:10" x14ac:dyDescent="0.3">
      <c r="A174" s="61" t="s">
        <v>152</v>
      </c>
      <c r="B174" s="61"/>
      <c r="C174" s="61"/>
      <c r="D174" s="61"/>
      <c r="E174" s="61"/>
      <c r="F174" s="59">
        <f>SUM(F2:F172)</f>
        <v>17110.599999999991</v>
      </c>
    </row>
    <row r="175" spans="1:10" x14ac:dyDescent="0.3">
      <c r="A175" s="61" t="s">
        <v>153</v>
      </c>
      <c r="B175" s="61"/>
      <c r="C175" s="61"/>
      <c r="D175" s="61"/>
      <c r="E175" s="61"/>
      <c r="F175" s="59">
        <f>SUMIF(F2:F172, "&gt;50")</f>
        <v>16088.399999999994</v>
      </c>
    </row>
    <row r="176" spans="1:10" x14ac:dyDescent="0.3">
      <c r="A176" s="62" t="s">
        <v>154</v>
      </c>
      <c r="B176" s="62"/>
      <c r="C176" s="62"/>
      <c r="D176" s="62"/>
      <c r="E176" s="62"/>
      <c r="F176" s="59">
        <f>SUMIF(F2:F172,"&lt;=50")</f>
        <v>1022.1999999999998</v>
      </c>
    </row>
    <row r="177" spans="6:6" x14ac:dyDescent="0.3">
      <c r="F177" s="59"/>
    </row>
  </sheetData>
  <autoFilter ref="A1:J172" xr:uid="{B63C07BE-3766-42CB-92E5-05A4C67E87BB}"/>
  <sortState xmlns:xlrd2="http://schemas.microsoft.com/office/spreadsheetml/2017/richdata2" ref="A2:J172">
    <sortCondition ref="J2:J172"/>
  </sortState>
  <mergeCells count="3">
    <mergeCell ref="A174:E174"/>
    <mergeCell ref="A175:E175"/>
    <mergeCell ref="A176:E1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0C08-64EC-4941-9B66-B13E52171518}">
  <dimension ref="A3:B9"/>
  <sheetViews>
    <sheetView workbookViewId="0">
      <selection activeCell="I27" sqref="I27"/>
    </sheetView>
  </sheetViews>
  <sheetFormatPr defaultRowHeight="14.4" x14ac:dyDescent="0.3"/>
  <cols>
    <col min="1" max="1" width="13.88671875" bestFit="1" customWidth="1"/>
    <col min="2" max="2" width="15.5546875" customWidth="1"/>
  </cols>
  <sheetData>
    <row r="3" spans="1:2" s="60" customFormat="1" ht="43.2" x14ac:dyDescent="0.3">
      <c r="A3" s="66" t="s">
        <v>155</v>
      </c>
      <c r="B3" s="60" t="s">
        <v>157</v>
      </c>
    </row>
    <row r="4" spans="1:2" x14ac:dyDescent="0.3">
      <c r="A4" s="64" t="s">
        <v>121</v>
      </c>
      <c r="B4" s="59">
        <v>372.31000000000012</v>
      </c>
    </row>
    <row r="5" spans="1:2" x14ac:dyDescent="0.3">
      <c r="A5" s="64" t="s">
        <v>127</v>
      </c>
      <c r="B5" s="59">
        <v>353.79000000000019</v>
      </c>
    </row>
    <row r="6" spans="1:2" x14ac:dyDescent="0.3">
      <c r="A6" s="64" t="s">
        <v>131</v>
      </c>
      <c r="B6" s="59">
        <v>178.00999999999993</v>
      </c>
    </row>
    <row r="7" spans="1:2" x14ac:dyDescent="0.3">
      <c r="A7" s="64" t="s">
        <v>124</v>
      </c>
      <c r="B7" s="59">
        <v>149.95999999999998</v>
      </c>
    </row>
    <row r="8" spans="1:2" x14ac:dyDescent="0.3">
      <c r="A8" s="64" t="s">
        <v>156</v>
      </c>
      <c r="B8" s="59">
        <v>1054.0700000000004</v>
      </c>
    </row>
    <row r="9" spans="1:2" x14ac:dyDescent="0.3">
      <c r="B9" s="5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D5AC-6718-4AFA-8F73-6EA2DCB84617}">
  <dimension ref="A1:O65"/>
  <sheetViews>
    <sheetView tabSelected="1" topLeftCell="A24" zoomScale="115" zoomScaleNormal="115" workbookViewId="0">
      <selection activeCell="J58" sqref="J58"/>
    </sheetView>
  </sheetViews>
  <sheetFormatPr defaultRowHeight="14.4" x14ac:dyDescent="0.3"/>
  <cols>
    <col min="1" max="1" width="13.21875" bestFit="1" customWidth="1"/>
    <col min="6" max="6" width="8.5546875" style="64" customWidth="1"/>
    <col min="7" max="7" width="7.44140625" customWidth="1"/>
    <col min="8" max="8" width="4.77734375" customWidth="1"/>
    <col min="15" max="15" width="15.6640625" customWidth="1"/>
  </cols>
  <sheetData>
    <row r="1" spans="1:15" s="42" customFormat="1" ht="43.2" x14ac:dyDescent="0.3">
      <c r="A1" s="42" t="s">
        <v>158</v>
      </c>
      <c r="B1" s="42" t="s">
        <v>159</v>
      </c>
      <c r="C1" s="42" t="s">
        <v>160</v>
      </c>
      <c r="D1" s="42" t="s">
        <v>161</v>
      </c>
      <c r="E1" s="42" t="s">
        <v>162</v>
      </c>
      <c r="F1" s="67" t="s">
        <v>280</v>
      </c>
      <c r="G1" s="42" t="s">
        <v>279</v>
      </c>
      <c r="H1" s="42" t="s">
        <v>163</v>
      </c>
      <c r="I1" s="42" t="s">
        <v>164</v>
      </c>
      <c r="J1" s="42" t="s">
        <v>165</v>
      </c>
      <c r="K1" s="42" t="s">
        <v>166</v>
      </c>
      <c r="L1" s="42" t="s">
        <v>167</v>
      </c>
      <c r="M1" s="42" t="s">
        <v>168</v>
      </c>
      <c r="N1" s="42" t="s">
        <v>169</v>
      </c>
      <c r="O1" s="42" t="s">
        <v>170</v>
      </c>
    </row>
    <row r="2" spans="1:15" x14ac:dyDescent="0.3">
      <c r="A2" t="s">
        <v>233</v>
      </c>
      <c r="B2" t="str">
        <f>LEFT(A2,2)</f>
        <v>HO</v>
      </c>
      <c r="C2" t="str">
        <f>VLOOKUP(B2,C$55:D$60,2)</f>
        <v>Honda</v>
      </c>
      <c r="D2" t="str">
        <f>MID(A2,5,3)</f>
        <v>ODY</v>
      </c>
      <c r="E2" t="str">
        <f>VLOOKUP(D2,G$55:H$65,2)</f>
        <v>Odyssey</v>
      </c>
      <c r="F2" s="64" t="str">
        <f>MID(A2,3,2)</f>
        <v>14</v>
      </c>
      <c r="G2" t="str">
        <f>RIGHT(A2,3)</f>
        <v>041</v>
      </c>
      <c r="H2">
        <f>IF(22-F2&lt;0,100-F2+22,22-F2)</f>
        <v>8</v>
      </c>
      <c r="I2">
        <v>3708.1</v>
      </c>
      <c r="J2">
        <f>I2/H2</f>
        <v>463.51249999999999</v>
      </c>
      <c r="K2" t="s">
        <v>172</v>
      </c>
      <c r="L2" t="s">
        <v>176</v>
      </c>
      <c r="M2">
        <v>100000</v>
      </c>
      <c r="N2" t="str">
        <f>IF(I2&lt;=M2,"Yes","No")</f>
        <v>Yes</v>
      </c>
      <c r="O2" t="str">
        <f>_xlfn.CONCAT(B2,F2,D2,UPPER((LEFT(K2,3))),G2)</f>
        <v>HO14ODYBLA041</v>
      </c>
    </row>
    <row r="3" spans="1:15" x14ac:dyDescent="0.3">
      <c r="A3" t="s">
        <v>195</v>
      </c>
      <c r="B3" t="str">
        <f>LEFT(A3,2)</f>
        <v>FD</v>
      </c>
      <c r="C3" t="str">
        <f>VLOOKUP(B3,C$55:D$60,2)</f>
        <v>Ford</v>
      </c>
      <c r="D3" t="str">
        <f>MID(A3,5,3)</f>
        <v>FCS</v>
      </c>
      <c r="E3" t="str">
        <f>VLOOKUP(D3,G$55:H$65,2)</f>
        <v>Focus</v>
      </c>
      <c r="F3" s="64" t="str">
        <f>MID(A3,3,2)</f>
        <v>13</v>
      </c>
      <c r="G3" t="str">
        <f>RIGHT(A3,3)</f>
        <v>013</v>
      </c>
      <c r="H3">
        <f>IF(22-F3&lt;0,100-F3+22,22-F3)</f>
        <v>9</v>
      </c>
      <c r="I3">
        <v>13682.9</v>
      </c>
      <c r="J3">
        <f>I3/H3</f>
        <v>1520.3222222222221</v>
      </c>
      <c r="K3" t="s">
        <v>172</v>
      </c>
      <c r="L3" t="s">
        <v>196</v>
      </c>
      <c r="M3">
        <v>75000</v>
      </c>
      <c r="N3" t="str">
        <f>IF(I3&lt;=M3,"Yes","No")</f>
        <v>Yes</v>
      </c>
      <c r="O3" t="str">
        <f>_xlfn.CONCAT(B3,F3,D3,UPPER((LEFT(K3,3))),G3)</f>
        <v>FD13FCSBLA013</v>
      </c>
    </row>
    <row r="4" spans="1:15" x14ac:dyDescent="0.3">
      <c r="A4" t="s">
        <v>228</v>
      </c>
      <c r="B4" t="str">
        <f>LEFT(A4,2)</f>
        <v>HO</v>
      </c>
      <c r="C4" t="str">
        <f>VLOOKUP(B4,C$55:D$60,2)</f>
        <v>Honda</v>
      </c>
      <c r="D4" t="str">
        <f>MID(A4,5,3)</f>
        <v>CIV</v>
      </c>
      <c r="E4" t="str">
        <f>VLOOKUP(D4,G$55:H$65,2)</f>
        <v>Civic</v>
      </c>
      <c r="F4" s="64" t="str">
        <f>MID(A4,3,2)</f>
        <v>13</v>
      </c>
      <c r="G4" t="str">
        <f>RIGHT(A4,3)</f>
        <v>036</v>
      </c>
      <c r="H4">
        <f>IF(22-F4&lt;0,100-F4+22,22-F4)</f>
        <v>9</v>
      </c>
      <c r="I4">
        <v>13867.6</v>
      </c>
      <c r="J4">
        <f>I4/H4</f>
        <v>1540.8444444444444</v>
      </c>
      <c r="K4" t="s">
        <v>172</v>
      </c>
      <c r="L4" t="s">
        <v>209</v>
      </c>
      <c r="M4">
        <v>75000</v>
      </c>
      <c r="N4" t="str">
        <f>IF(I4&lt;=M4,"Yes","No")</f>
        <v>Yes</v>
      </c>
      <c r="O4" t="str">
        <f>_xlfn.CONCAT(B4,F4,D4,UPPER((LEFT(K4,3))),G4)</f>
        <v>HO13CIVBLA036</v>
      </c>
    </row>
    <row r="5" spans="1:15" x14ac:dyDescent="0.3">
      <c r="A5" t="s">
        <v>201</v>
      </c>
      <c r="B5" t="str">
        <f>LEFT(A5,2)</f>
        <v>GM</v>
      </c>
      <c r="C5" t="str">
        <f>VLOOKUP(B5,C$55:D$60,2)</f>
        <v>General Motors</v>
      </c>
      <c r="D5" t="str">
        <f>MID(A5,5,3)</f>
        <v>CMR</v>
      </c>
      <c r="E5" t="str">
        <f>VLOOKUP(D5,G$55:H$65,2)</f>
        <v>Camero</v>
      </c>
      <c r="F5" s="64" t="str">
        <f>MID(A5,3,2)</f>
        <v>14</v>
      </c>
      <c r="G5" t="str">
        <f>RIGHT(A5,3)</f>
        <v>016</v>
      </c>
      <c r="H5">
        <f>IF(22-F5&lt;0,100-F5+22,22-F5)</f>
        <v>8</v>
      </c>
      <c r="I5">
        <v>14289.6</v>
      </c>
      <c r="J5">
        <f>I5/H5</f>
        <v>1786.2</v>
      </c>
      <c r="K5" t="s">
        <v>175</v>
      </c>
      <c r="L5" t="s">
        <v>202</v>
      </c>
      <c r="M5">
        <v>100000</v>
      </c>
      <c r="N5" t="str">
        <f>IF(I5&lt;=M5,"Yes","No")</f>
        <v>Yes</v>
      </c>
      <c r="O5" t="str">
        <f>_xlfn.CONCAT(B5,F5,D5,UPPER((LEFT(K5,3))),G5)</f>
        <v>GM14CMRWHI016</v>
      </c>
    </row>
    <row r="6" spans="1:15" x14ac:dyDescent="0.3">
      <c r="A6" t="s">
        <v>224</v>
      </c>
      <c r="B6" t="str">
        <f>LEFT(A6,2)</f>
        <v>HO</v>
      </c>
      <c r="C6" t="str">
        <f>VLOOKUP(B6,C$55:D$60,2)</f>
        <v>Honda</v>
      </c>
      <c r="D6" t="str">
        <f>MID(A6,5,3)</f>
        <v>CIV</v>
      </c>
      <c r="E6" t="str">
        <f>VLOOKUP(D6,G$55:H$65,2)</f>
        <v>Civic</v>
      </c>
      <c r="F6" s="64" t="str">
        <f>MID(A6,3,2)</f>
        <v>10</v>
      </c>
      <c r="G6" t="str">
        <f>RIGHT(A6,3)</f>
        <v>032</v>
      </c>
      <c r="H6">
        <f>IF(22-F6&lt;0,100-F6+22,22-F6)</f>
        <v>12</v>
      </c>
      <c r="I6">
        <v>22573</v>
      </c>
      <c r="J6">
        <f>I6/H6</f>
        <v>1881.0833333333333</v>
      </c>
      <c r="K6" t="s">
        <v>207</v>
      </c>
      <c r="L6" t="s">
        <v>202</v>
      </c>
      <c r="M6">
        <v>75000</v>
      </c>
      <c r="N6" t="str">
        <f>IF(I6&lt;=M6,"Yes","No")</f>
        <v>Yes</v>
      </c>
      <c r="O6" t="str">
        <f>_xlfn.CONCAT(B6,F6,D6,UPPER((LEFT(K6,3))),G6)</f>
        <v>HO10CIVBLU032</v>
      </c>
    </row>
    <row r="7" spans="1:15" x14ac:dyDescent="0.3">
      <c r="A7" t="s">
        <v>191</v>
      </c>
      <c r="B7" t="str">
        <f>LEFT(A7,2)</f>
        <v>FD</v>
      </c>
      <c r="C7" t="str">
        <f>VLOOKUP(B7,C$55:D$60,2)</f>
        <v>Ford</v>
      </c>
      <c r="D7" t="str">
        <f>MID(A7,5,3)</f>
        <v>FCS</v>
      </c>
      <c r="E7" t="str">
        <f>VLOOKUP(D7,G$55:H$65,2)</f>
        <v>Focus</v>
      </c>
      <c r="F7" s="64" t="str">
        <f>MID(A7,3,2)</f>
        <v>12</v>
      </c>
      <c r="G7" t="str">
        <f>RIGHT(A7,3)</f>
        <v>011</v>
      </c>
      <c r="H7">
        <f>IF(22-F7&lt;0,100-F7+22,22-F7)</f>
        <v>10</v>
      </c>
      <c r="I7">
        <v>19341.7</v>
      </c>
      <c r="J7">
        <f>I7/H7</f>
        <v>1934.17</v>
      </c>
      <c r="K7" t="s">
        <v>175</v>
      </c>
      <c r="L7" t="s">
        <v>192</v>
      </c>
      <c r="M7">
        <v>75000</v>
      </c>
      <c r="N7" t="str">
        <f>IF(I7&lt;=M7,"Yes","No")</f>
        <v>Yes</v>
      </c>
      <c r="O7" t="str">
        <f>_xlfn.CONCAT(B7,F7,D7,UPPER((LEFT(K7,3))),G7)</f>
        <v>FD12FCSWHI011</v>
      </c>
    </row>
    <row r="8" spans="1:15" x14ac:dyDescent="0.3">
      <c r="A8" t="s">
        <v>199</v>
      </c>
      <c r="B8" t="str">
        <f>LEFT(A8,2)</f>
        <v>GM</v>
      </c>
      <c r="C8" t="str">
        <f>VLOOKUP(B8,C$55:D$60,2)</f>
        <v>General Motors</v>
      </c>
      <c r="D8" t="str">
        <f>MID(A8,5,3)</f>
        <v>CMR</v>
      </c>
      <c r="E8" t="str">
        <f>VLOOKUP(D8,G$55:H$65,2)</f>
        <v>Camero</v>
      </c>
      <c r="F8" s="64" t="str">
        <f>MID(A8,3,2)</f>
        <v>12</v>
      </c>
      <c r="G8" t="str">
        <f>RIGHT(A8,3)</f>
        <v>015</v>
      </c>
      <c r="H8">
        <f>IF(22-F8&lt;0,100-F8+22,22-F8)</f>
        <v>10</v>
      </c>
      <c r="I8">
        <v>19421.099999999999</v>
      </c>
      <c r="J8">
        <f>I8/H8</f>
        <v>1942.11</v>
      </c>
      <c r="K8" t="s">
        <v>172</v>
      </c>
      <c r="L8" t="s">
        <v>200</v>
      </c>
      <c r="M8">
        <v>100000</v>
      </c>
      <c r="N8" t="str">
        <f>IF(I8&lt;=M8,"Yes","No")</f>
        <v>Yes</v>
      </c>
      <c r="O8" t="str">
        <f>_xlfn.CONCAT(B8,F8,D8,UPPER((LEFT(K8,3))),G8)</f>
        <v>GM12CMRBLA015</v>
      </c>
    </row>
    <row r="9" spans="1:15" x14ac:dyDescent="0.3">
      <c r="A9" t="s">
        <v>197</v>
      </c>
      <c r="B9" t="str">
        <f>LEFT(A9,2)</f>
        <v>GM</v>
      </c>
      <c r="C9" t="str">
        <f>VLOOKUP(B9,C$55:D$60,2)</f>
        <v>General Motors</v>
      </c>
      <c r="D9" t="str">
        <f>MID(A9,5,3)</f>
        <v>CMR</v>
      </c>
      <c r="E9" t="str">
        <f>VLOOKUP(D9,G$55:H$65,2)</f>
        <v>Camero</v>
      </c>
      <c r="F9" s="64">
        <v>9</v>
      </c>
      <c r="G9" t="str">
        <f>RIGHT(A9,3)</f>
        <v>014</v>
      </c>
      <c r="H9">
        <f>IF(22-F9&lt;0,100-F9+22,22-F9)</f>
        <v>13</v>
      </c>
      <c r="I9">
        <v>28464.799999999999</v>
      </c>
      <c r="J9">
        <f>I9/H9</f>
        <v>2189.6</v>
      </c>
      <c r="K9" t="s">
        <v>175</v>
      </c>
      <c r="L9" t="s">
        <v>198</v>
      </c>
      <c r="M9">
        <v>100000</v>
      </c>
      <c r="N9" t="str">
        <f>IF(I9&lt;=M9,"Yes","No")</f>
        <v>Yes</v>
      </c>
      <c r="O9" t="str">
        <f>_xlfn.CONCAT(B9,F9,D9,UPPER((LEFT(K9,3))),G9)</f>
        <v>GM9CMRWHI014</v>
      </c>
    </row>
    <row r="10" spans="1:15" x14ac:dyDescent="0.3">
      <c r="A10" t="s">
        <v>219</v>
      </c>
      <c r="B10" t="str">
        <f>LEFT(A10,2)</f>
        <v>TY</v>
      </c>
      <c r="C10" t="str">
        <f>VLOOKUP(B10,C$55:D$60,2)</f>
        <v>Toyota</v>
      </c>
      <c r="D10" t="str">
        <f>MID(A10,5,3)</f>
        <v>COR</v>
      </c>
      <c r="E10" t="str">
        <f>VLOOKUP(D10,G$55:H$65,2)</f>
        <v>Carola</v>
      </c>
      <c r="F10" s="64" t="str">
        <f>MID(A10,3,2)</f>
        <v>14</v>
      </c>
      <c r="G10" t="str">
        <f>RIGHT(A10,3)</f>
        <v>027</v>
      </c>
      <c r="H10">
        <f>IF(22-F10&lt;0,100-F10+22,22-F10)</f>
        <v>8</v>
      </c>
      <c r="I10">
        <v>17556.3</v>
      </c>
      <c r="J10">
        <f>I10/H10</f>
        <v>2194.5374999999999</v>
      </c>
      <c r="K10" t="s">
        <v>207</v>
      </c>
      <c r="L10" t="s">
        <v>190</v>
      </c>
      <c r="M10">
        <v>100000</v>
      </c>
      <c r="N10" t="str">
        <f>IF(I10&lt;=M10,"Yes","No")</f>
        <v>Yes</v>
      </c>
      <c r="O10" t="str">
        <f>_xlfn.CONCAT(B10,F10,D10,UPPER((LEFT(K10,3))),G10)</f>
        <v>TY14CORBLU027</v>
      </c>
    </row>
    <row r="11" spans="1:15" x14ac:dyDescent="0.3">
      <c r="A11" t="s">
        <v>221</v>
      </c>
      <c r="B11" t="str">
        <f>LEFT(A11,2)</f>
        <v>TY</v>
      </c>
      <c r="C11" t="str">
        <f>VLOOKUP(B11,C$55:D$60,2)</f>
        <v>Toyota</v>
      </c>
      <c r="D11" t="str">
        <f>MID(A11,5,3)</f>
        <v>CAM</v>
      </c>
      <c r="E11" t="str">
        <f>VLOOKUP(D11,G$55:H$65,2)</f>
        <v>Camrey</v>
      </c>
      <c r="F11" s="64" t="str">
        <f>MID(A11,3,2)</f>
        <v>12</v>
      </c>
      <c r="G11" t="str">
        <f>RIGHT(A11,3)</f>
        <v>029</v>
      </c>
      <c r="H11">
        <f>IF(22-F11&lt;0,100-F11+22,22-F11)</f>
        <v>10</v>
      </c>
      <c r="I11">
        <v>22128.2</v>
      </c>
      <c r="J11">
        <f>I11/H11</f>
        <v>2212.8200000000002</v>
      </c>
      <c r="K11" t="s">
        <v>207</v>
      </c>
      <c r="L11" t="s">
        <v>209</v>
      </c>
      <c r="M11">
        <v>100000</v>
      </c>
      <c r="N11" t="str">
        <f>IF(I11&lt;=M11,"Yes","No")</f>
        <v>Yes</v>
      </c>
      <c r="O11" t="str">
        <f>_xlfn.CONCAT(B11,F11,D11,UPPER((LEFT(K11,3))),G11)</f>
        <v>TY12CAMBLU029</v>
      </c>
    </row>
    <row r="12" spans="1:15" x14ac:dyDescent="0.3">
      <c r="A12" t="s">
        <v>242</v>
      </c>
      <c r="B12" t="str">
        <f>LEFT(A12,2)</f>
        <v>HY</v>
      </c>
      <c r="C12" t="str">
        <f>VLOOKUP(B12,C$55:D$60,2)</f>
        <v>Hundai</v>
      </c>
      <c r="D12" t="str">
        <f>MID(A12,5,3)</f>
        <v>ELA</v>
      </c>
      <c r="E12" t="str">
        <f>VLOOKUP(D12,G$55:H$65,2)</f>
        <v>Elantra</v>
      </c>
      <c r="F12" s="64" t="str">
        <f>MID(A12,3,2)</f>
        <v>12</v>
      </c>
      <c r="G12" t="str">
        <f>RIGHT(A12,3)</f>
        <v>050</v>
      </c>
      <c r="H12">
        <f>IF(22-F12&lt;0,100-F12+22,22-F12)</f>
        <v>10</v>
      </c>
      <c r="I12">
        <v>22282</v>
      </c>
      <c r="J12">
        <f>I12/H12</f>
        <v>2228.1999999999998</v>
      </c>
      <c r="K12" t="s">
        <v>207</v>
      </c>
      <c r="L12" t="s">
        <v>176</v>
      </c>
      <c r="M12">
        <v>100000</v>
      </c>
      <c r="N12" t="str">
        <f>IF(I12&lt;=M12,"Yes","No")</f>
        <v>Yes</v>
      </c>
      <c r="O12" t="str">
        <f>_xlfn.CONCAT(B12,F12,D12,UPPER((LEFT(K12,3))),G12)</f>
        <v>HY12ELABLU050</v>
      </c>
    </row>
    <row r="13" spans="1:15" x14ac:dyDescent="0.3">
      <c r="A13" t="s">
        <v>243</v>
      </c>
      <c r="B13" t="str">
        <f>LEFT(A13,2)</f>
        <v>HY</v>
      </c>
      <c r="C13" t="str">
        <f>VLOOKUP(B13,C$55:D$60,2)</f>
        <v>Hundai</v>
      </c>
      <c r="D13" t="str">
        <f>MID(A13,5,3)</f>
        <v>ELA</v>
      </c>
      <c r="E13" t="str">
        <f>VLOOKUP(D13,G$55:H$65,2)</f>
        <v>Elantra</v>
      </c>
      <c r="F13" s="64" t="str">
        <f>MID(A13,3,2)</f>
        <v>13</v>
      </c>
      <c r="G13" t="str">
        <f>RIGHT(A13,3)</f>
        <v>051</v>
      </c>
      <c r="H13">
        <f>IF(22-F13&lt;0,100-F13+22,22-F13)</f>
        <v>9</v>
      </c>
      <c r="I13">
        <v>20223.900000000001</v>
      </c>
      <c r="J13">
        <f>I13/H13</f>
        <v>2247.1000000000004</v>
      </c>
      <c r="K13" t="s">
        <v>172</v>
      </c>
      <c r="L13" t="s">
        <v>190</v>
      </c>
      <c r="M13">
        <v>100000</v>
      </c>
      <c r="N13" t="str">
        <f>IF(I13&lt;=M13,"Yes","No")</f>
        <v>Yes</v>
      </c>
      <c r="O13" t="str">
        <f>_xlfn.CONCAT(B13,F13,D13,UPPER((LEFT(K13,3))),G13)</f>
        <v>HY13ELABLA051</v>
      </c>
    </row>
    <row r="14" spans="1:15" x14ac:dyDescent="0.3">
      <c r="A14" t="s">
        <v>227</v>
      </c>
      <c r="B14" t="str">
        <f>LEFT(A14,2)</f>
        <v>HO</v>
      </c>
      <c r="C14" t="str">
        <f>VLOOKUP(B14,C$55:D$60,2)</f>
        <v>Honda</v>
      </c>
      <c r="D14" t="str">
        <f>MID(A14,5,3)</f>
        <v>CIV</v>
      </c>
      <c r="E14" t="str">
        <f>VLOOKUP(D14,G$55:H$65,2)</f>
        <v>Civic</v>
      </c>
      <c r="F14" s="64" t="str">
        <f>MID(A14,3,2)</f>
        <v>12</v>
      </c>
      <c r="G14" t="str">
        <f>RIGHT(A14,3)</f>
        <v>035</v>
      </c>
      <c r="H14">
        <f>IF(22-F14&lt;0,100-F14+22,22-F14)</f>
        <v>10</v>
      </c>
      <c r="I14">
        <v>24513.200000000001</v>
      </c>
      <c r="J14">
        <f>I14/H14</f>
        <v>2451.3200000000002</v>
      </c>
      <c r="K14" t="s">
        <v>172</v>
      </c>
      <c r="L14" t="s">
        <v>204</v>
      </c>
      <c r="M14">
        <v>75000</v>
      </c>
      <c r="N14" t="str">
        <f>IF(I14&lt;=M14,"Yes","No")</f>
        <v>Yes</v>
      </c>
      <c r="O14" t="str">
        <f>_xlfn.CONCAT(B14,F14,D14,UPPER((LEFT(K14,3))),G14)</f>
        <v>HO12CIVBLA035</v>
      </c>
    </row>
    <row r="15" spans="1:15" x14ac:dyDescent="0.3">
      <c r="A15" t="s">
        <v>244</v>
      </c>
      <c r="B15" t="str">
        <f>LEFT(A15,2)</f>
        <v>HY</v>
      </c>
      <c r="C15" t="str">
        <f>VLOOKUP(B15,C$55:D$60,2)</f>
        <v>Hundai</v>
      </c>
      <c r="D15" t="str">
        <f>MID(A15,5,3)</f>
        <v>ELA</v>
      </c>
      <c r="E15" t="str">
        <f>VLOOKUP(D15,G$55:H$65,2)</f>
        <v>Elantra</v>
      </c>
      <c r="F15" s="64" t="str">
        <f>MID(A15,3,2)</f>
        <v>13</v>
      </c>
      <c r="G15" t="str">
        <f>RIGHT(A15,3)</f>
        <v>052</v>
      </c>
      <c r="H15">
        <f>IF(22-F15&lt;0,100-F15+22,22-F15)</f>
        <v>9</v>
      </c>
      <c r="I15">
        <v>22188.5</v>
      </c>
      <c r="J15">
        <f>I15/H15</f>
        <v>2465.3888888888887</v>
      </c>
      <c r="K15" t="s">
        <v>207</v>
      </c>
      <c r="L15" t="s">
        <v>184</v>
      </c>
      <c r="M15">
        <v>100000</v>
      </c>
      <c r="N15" t="str">
        <f>IF(I15&lt;=M15,"Yes","No")</f>
        <v>Yes</v>
      </c>
      <c r="O15" t="str">
        <f>_xlfn.CONCAT(B15,F15,D15,UPPER((LEFT(K15,3))),G15)</f>
        <v>HY13ELABLU052</v>
      </c>
    </row>
    <row r="16" spans="1:15" x14ac:dyDescent="0.3">
      <c r="A16" t="s">
        <v>236</v>
      </c>
      <c r="B16" t="str">
        <f>LEFT(A16,2)</f>
        <v>CR</v>
      </c>
      <c r="C16" t="str">
        <f>VLOOKUP(B16,C$55:D$60,2)</f>
        <v>Chrysler</v>
      </c>
      <c r="D16" t="str">
        <f>MID(A16,5,3)</f>
        <v>PTC</v>
      </c>
      <c r="E16" t="str">
        <f>VLOOKUP(D16,G$55:H$65,2)</f>
        <v>PT Cruiser</v>
      </c>
      <c r="F16" s="64" t="str">
        <f>MID(A16,3,2)</f>
        <v>11</v>
      </c>
      <c r="G16" t="str">
        <f>RIGHT(A16,3)</f>
        <v>044</v>
      </c>
      <c r="H16">
        <f>IF(22-F16&lt;0,100-F16+22,22-F16)</f>
        <v>11</v>
      </c>
      <c r="I16">
        <v>27394.2</v>
      </c>
      <c r="J16">
        <f>I16/H16</f>
        <v>2490.3818181818183</v>
      </c>
      <c r="K16" t="s">
        <v>172</v>
      </c>
      <c r="L16" t="s">
        <v>194</v>
      </c>
      <c r="M16">
        <v>75000</v>
      </c>
      <c r="N16" t="str">
        <f>IF(I16&lt;=M16,"Yes","No")</f>
        <v>Yes</v>
      </c>
      <c r="O16" t="str">
        <f>_xlfn.CONCAT(B16,F16,D16,UPPER((LEFT(K16,3))),G16)</f>
        <v>CR11PTCBLA044</v>
      </c>
    </row>
    <row r="17" spans="1:15" x14ac:dyDescent="0.3">
      <c r="A17" t="s">
        <v>193</v>
      </c>
      <c r="B17" t="str">
        <f>LEFT(A17,2)</f>
        <v>FD</v>
      </c>
      <c r="C17" t="str">
        <f>VLOOKUP(B17,C$55:D$60,2)</f>
        <v>Ford</v>
      </c>
      <c r="D17" t="str">
        <f>MID(A17,5,3)</f>
        <v>FCS</v>
      </c>
      <c r="E17" t="str">
        <f>VLOOKUP(D17,G$55:H$65,2)</f>
        <v>Focus</v>
      </c>
      <c r="F17" s="64" t="str">
        <f>MID(A17,3,2)</f>
        <v>13</v>
      </c>
      <c r="G17" t="str">
        <f>RIGHT(A17,3)</f>
        <v>012</v>
      </c>
      <c r="H17">
        <f>IF(22-F17&lt;0,100-F17+22,22-F17)</f>
        <v>9</v>
      </c>
      <c r="I17">
        <v>22521.599999999999</v>
      </c>
      <c r="J17">
        <f>I17/H17</f>
        <v>2502.3999999999996</v>
      </c>
      <c r="K17" t="s">
        <v>172</v>
      </c>
      <c r="L17" t="s">
        <v>194</v>
      </c>
      <c r="M17">
        <v>75000</v>
      </c>
      <c r="N17" t="str">
        <f>IF(I17&lt;=M17,"Yes","No")</f>
        <v>Yes</v>
      </c>
      <c r="O17" t="str">
        <f>_xlfn.CONCAT(B17,F17,D17,UPPER((LEFT(K17,3))),G17)</f>
        <v>FD13FCSBLA012</v>
      </c>
    </row>
    <row r="18" spans="1:15" x14ac:dyDescent="0.3">
      <c r="A18" t="s">
        <v>171</v>
      </c>
      <c r="B18" t="str">
        <f>LEFT(A18,2)</f>
        <v>FD</v>
      </c>
      <c r="C18" t="str">
        <f>VLOOKUP(B18,C$55:D$60,2)</f>
        <v>Ford</v>
      </c>
      <c r="D18" t="str">
        <f>MID(A18,5,3)</f>
        <v>MTG</v>
      </c>
      <c r="E18" t="str">
        <f>VLOOKUP(D18,G$55:H$65,2)</f>
        <v>Mustang</v>
      </c>
      <c r="F18" s="64" t="str">
        <f>MID(A18,3,2)</f>
        <v>06</v>
      </c>
      <c r="G18" t="str">
        <f>RIGHT(A18,3)</f>
        <v>001</v>
      </c>
      <c r="H18">
        <f>IF(22-F18&lt;0,100-F18+22,22-F18)</f>
        <v>16</v>
      </c>
      <c r="I18">
        <v>40326.800000000003</v>
      </c>
      <c r="J18">
        <f>I18/H18</f>
        <v>2520.4250000000002</v>
      </c>
      <c r="K18" t="s">
        <v>172</v>
      </c>
      <c r="L18" t="s">
        <v>173</v>
      </c>
      <c r="M18">
        <v>50000</v>
      </c>
      <c r="N18" t="str">
        <f>IF(I18&lt;=M18,"Yes","No")</f>
        <v>Yes</v>
      </c>
      <c r="O18" t="str">
        <f>_xlfn.CONCAT(B18,F18,D18,UPPER((LEFT(K18,3))),G18)</f>
        <v>FD06MTGBLA001</v>
      </c>
    </row>
    <row r="19" spans="1:15" x14ac:dyDescent="0.3">
      <c r="A19" t="s">
        <v>203</v>
      </c>
      <c r="B19" t="str">
        <f>LEFT(A19,2)</f>
        <v>GM</v>
      </c>
      <c r="C19" t="str">
        <f>VLOOKUP(B19,C$55:D$60,2)</f>
        <v>General Motors</v>
      </c>
      <c r="D19" t="str">
        <f>MID(A19,5,3)</f>
        <v>SLV</v>
      </c>
      <c r="E19" t="str">
        <f>VLOOKUP(D19,G$55:H$65,2)</f>
        <v>Silverrado</v>
      </c>
      <c r="F19" s="64" t="str">
        <f>MID(A19,3,2)</f>
        <v>10</v>
      </c>
      <c r="G19" t="str">
        <f>RIGHT(A19,3)</f>
        <v>017</v>
      </c>
      <c r="H19">
        <f>IF(22-F19&lt;0,100-F19+22,22-F19)</f>
        <v>12</v>
      </c>
      <c r="I19">
        <v>31144.400000000001</v>
      </c>
      <c r="J19">
        <f>I19/H19</f>
        <v>2595.3666666666668</v>
      </c>
      <c r="K19" t="s">
        <v>172</v>
      </c>
      <c r="L19" t="s">
        <v>204</v>
      </c>
      <c r="M19">
        <v>100000</v>
      </c>
      <c r="N19" t="str">
        <f>IF(I19&lt;=M19,"Yes","No")</f>
        <v>Yes</v>
      </c>
      <c r="O19" t="str">
        <f>_xlfn.CONCAT(B19,F19,D19,UPPER((LEFT(K19,3))),G19)</f>
        <v>GM10SLVBLA017</v>
      </c>
    </row>
    <row r="20" spans="1:15" x14ac:dyDescent="0.3">
      <c r="A20" t="s">
        <v>182</v>
      </c>
      <c r="B20" t="str">
        <f>LEFT(A20,2)</f>
        <v>FD</v>
      </c>
      <c r="C20" t="str">
        <f>VLOOKUP(B20,C$55:D$60,2)</f>
        <v>Ford</v>
      </c>
      <c r="D20" t="str">
        <f>MID(A20,5,3)</f>
        <v>MTG</v>
      </c>
      <c r="E20" t="str">
        <f>VLOOKUP(D20,G$55:H$65,2)</f>
        <v>Mustang</v>
      </c>
      <c r="F20" s="64" t="str">
        <f>MID(A20,3,2)</f>
        <v>08</v>
      </c>
      <c r="G20" t="str">
        <f>RIGHT(A20,3)</f>
        <v>005</v>
      </c>
      <c r="H20">
        <f>IF(22-F20&lt;0,100-F20+22,22-F20)</f>
        <v>14</v>
      </c>
      <c r="I20">
        <v>36438.5</v>
      </c>
      <c r="J20">
        <f>I20/H20</f>
        <v>2602.75</v>
      </c>
      <c r="K20" t="s">
        <v>175</v>
      </c>
      <c r="L20" t="s">
        <v>173</v>
      </c>
      <c r="M20">
        <v>50000</v>
      </c>
      <c r="N20" t="str">
        <f>IF(I20&lt;=M20,"Yes","No")</f>
        <v>Yes</v>
      </c>
      <c r="O20" t="str">
        <f>_xlfn.CONCAT(B20,F20,D20,UPPER((LEFT(K20,3))),G20)</f>
        <v>FD08MTGWHI005</v>
      </c>
    </row>
    <row r="21" spans="1:15" x14ac:dyDescent="0.3">
      <c r="A21" t="s">
        <v>241</v>
      </c>
      <c r="B21" t="str">
        <f>LEFT(A21,2)</f>
        <v>HY</v>
      </c>
      <c r="C21" t="str">
        <f>VLOOKUP(B21,C$55:D$60,2)</f>
        <v>Hundai</v>
      </c>
      <c r="D21" t="str">
        <f>MID(A21,5,3)</f>
        <v>ELA</v>
      </c>
      <c r="E21" t="str">
        <f>VLOOKUP(D21,G$55:H$65,2)</f>
        <v>Elantra</v>
      </c>
      <c r="F21" s="64" t="str">
        <f>MID(A21,3,2)</f>
        <v>11</v>
      </c>
      <c r="G21" t="str">
        <f>RIGHT(A21,3)</f>
        <v>049</v>
      </c>
      <c r="H21">
        <f>IF(22-F21&lt;0,100-F21+22,22-F21)</f>
        <v>11</v>
      </c>
      <c r="I21">
        <v>29102.3</v>
      </c>
      <c r="J21">
        <f>I21/H21</f>
        <v>2645.6636363636362</v>
      </c>
      <c r="K21" t="s">
        <v>172</v>
      </c>
      <c r="L21" t="s">
        <v>202</v>
      </c>
      <c r="M21">
        <v>100000</v>
      </c>
      <c r="N21" t="str">
        <f>IF(I21&lt;=M21,"Yes","No")</f>
        <v>Yes</v>
      </c>
      <c r="O21" t="str">
        <f>_xlfn.CONCAT(B21,F21,D21,UPPER((LEFT(K21,3))),G21)</f>
        <v>HY11ELABLA049</v>
      </c>
    </row>
    <row r="22" spans="1:15" x14ac:dyDescent="0.3">
      <c r="A22" t="s">
        <v>180</v>
      </c>
      <c r="B22" t="str">
        <f>LEFT(A22,2)</f>
        <v>FD</v>
      </c>
      <c r="C22" t="str">
        <f>VLOOKUP(B22,C$55:D$60,2)</f>
        <v>Ford</v>
      </c>
      <c r="D22" t="str">
        <f>MID(A22,5,3)</f>
        <v>MTG</v>
      </c>
      <c r="E22" t="str">
        <f>VLOOKUP(D22,G$55:H$65,2)</f>
        <v>Mustang</v>
      </c>
      <c r="F22" s="64" t="str">
        <f>MID(A22,3,2)</f>
        <v>08</v>
      </c>
      <c r="G22" t="str">
        <f>RIGHT(A22,3)</f>
        <v>004</v>
      </c>
      <c r="H22">
        <f>IF(22-F22&lt;0,100-F22+22,22-F22)</f>
        <v>14</v>
      </c>
      <c r="I22">
        <v>37558.800000000003</v>
      </c>
      <c r="J22">
        <f>I22/H22</f>
        <v>2682.7714285714287</v>
      </c>
      <c r="K22" t="s">
        <v>172</v>
      </c>
      <c r="L22" t="s">
        <v>181</v>
      </c>
      <c r="M22">
        <v>50000</v>
      </c>
      <c r="N22" t="str">
        <f>IF(I22&lt;=M22,"Yes","No")</f>
        <v>Yes</v>
      </c>
      <c r="O22" t="str">
        <f>_xlfn.CONCAT(B22,F22,D22,UPPER((LEFT(K22,3))),G22)</f>
        <v>FD08MTGBLA004</v>
      </c>
    </row>
    <row r="23" spans="1:15" x14ac:dyDescent="0.3">
      <c r="A23" t="s">
        <v>186</v>
      </c>
      <c r="B23" t="str">
        <f>LEFT(A23,2)</f>
        <v>FD</v>
      </c>
      <c r="C23" t="str">
        <f>VLOOKUP(B23,C$55:D$60,2)</f>
        <v>Ford</v>
      </c>
      <c r="D23" t="str">
        <f>MID(A23,5,3)</f>
        <v>FCS</v>
      </c>
      <c r="E23" t="str">
        <f>VLOOKUP(D23,G$55:H$65,2)</f>
        <v>Focus</v>
      </c>
      <c r="F23" s="64" t="str">
        <f>MID(A23,3,2)</f>
        <v>09</v>
      </c>
      <c r="G23" t="str">
        <f>RIGHT(A23,3)</f>
        <v>008</v>
      </c>
      <c r="H23">
        <f>IF(22-F23&lt;0,100-F23+22,22-F23)</f>
        <v>13</v>
      </c>
      <c r="I23">
        <v>35137</v>
      </c>
      <c r="J23">
        <f>I23/H23</f>
        <v>2702.8461538461538</v>
      </c>
      <c r="K23" t="s">
        <v>172</v>
      </c>
      <c r="L23" t="s">
        <v>187</v>
      </c>
      <c r="M23">
        <v>75000</v>
      </c>
      <c r="N23" t="str">
        <f>IF(I23&lt;=M23,"Yes","No")</f>
        <v>Yes</v>
      </c>
      <c r="O23" t="str">
        <f>_xlfn.CONCAT(B23,F23,D23,UPPER((LEFT(K23,3))),G23)</f>
        <v>FD09FCSBLA008</v>
      </c>
    </row>
    <row r="24" spans="1:15" x14ac:dyDescent="0.3">
      <c r="A24" t="s">
        <v>226</v>
      </c>
      <c r="B24" t="str">
        <f>LEFT(A24,2)</f>
        <v>HO</v>
      </c>
      <c r="C24" t="str">
        <f>VLOOKUP(B24,C$55:D$60,2)</f>
        <v>Honda</v>
      </c>
      <c r="D24" t="str">
        <f>MID(A24,5,3)</f>
        <v>CIV</v>
      </c>
      <c r="E24" t="str">
        <f>VLOOKUP(D24,G$55:H$65,2)</f>
        <v>Civic</v>
      </c>
      <c r="F24" s="64" t="str">
        <f>MID(A24,3,2)</f>
        <v>11</v>
      </c>
      <c r="G24" t="str">
        <f>RIGHT(A24,3)</f>
        <v>034</v>
      </c>
      <c r="H24">
        <f>IF(22-F24&lt;0,100-F24+22,22-F24)</f>
        <v>11</v>
      </c>
      <c r="I24">
        <v>30555.3</v>
      </c>
      <c r="J24">
        <f>I24/H24</f>
        <v>2777.7545454545452</v>
      </c>
      <c r="K24" t="s">
        <v>172</v>
      </c>
      <c r="L24" t="s">
        <v>179</v>
      </c>
      <c r="M24">
        <v>75000</v>
      </c>
      <c r="N24" t="str">
        <f>IF(I24&lt;=M24,"Yes","No")</f>
        <v>Yes</v>
      </c>
      <c r="O24" t="str">
        <f>_xlfn.CONCAT(B24,F24,D24,UPPER((LEFT(K24,3))),G24)</f>
        <v>HO11CIVBLA034</v>
      </c>
    </row>
    <row r="25" spans="1:15" x14ac:dyDescent="0.3">
      <c r="A25" t="s">
        <v>225</v>
      </c>
      <c r="B25" t="str">
        <f>LEFT(A25,2)</f>
        <v>HO</v>
      </c>
      <c r="C25" t="str">
        <f>VLOOKUP(B25,C$55:D$60,2)</f>
        <v>Honda</v>
      </c>
      <c r="D25" t="str">
        <f>MID(A25,5,3)</f>
        <v>CIV</v>
      </c>
      <c r="E25" t="str">
        <f>VLOOKUP(D25,G$55:H$65,2)</f>
        <v>Civic</v>
      </c>
      <c r="F25" s="64" t="str">
        <f>MID(A25,3,2)</f>
        <v>10</v>
      </c>
      <c r="G25" t="str">
        <f>RIGHT(A25,3)</f>
        <v>033</v>
      </c>
      <c r="H25">
        <f>IF(22-F25&lt;0,100-F25+22,22-F25)</f>
        <v>12</v>
      </c>
      <c r="I25">
        <v>33477.199999999997</v>
      </c>
      <c r="J25">
        <f>I25/H25</f>
        <v>2789.7666666666664</v>
      </c>
      <c r="K25" t="s">
        <v>172</v>
      </c>
      <c r="L25" t="s">
        <v>211</v>
      </c>
      <c r="M25">
        <v>75000</v>
      </c>
      <c r="N25" t="str">
        <f>IF(I25&lt;=M25,"Yes","No")</f>
        <v>Yes</v>
      </c>
      <c r="O25" t="str">
        <f>_xlfn.CONCAT(B25,F25,D25,UPPER((LEFT(K25,3))),G25)</f>
        <v>HO10CIVBLA033</v>
      </c>
    </row>
    <row r="26" spans="1:15" x14ac:dyDescent="0.3">
      <c r="A26" t="s">
        <v>235</v>
      </c>
      <c r="B26" t="str">
        <f>LEFT(A26,2)</f>
        <v>CR</v>
      </c>
      <c r="C26" t="str">
        <f>VLOOKUP(B26,C$55:D$60,2)</f>
        <v>Chrysler</v>
      </c>
      <c r="D26" t="str">
        <f>MID(A26,5,3)</f>
        <v>PTC</v>
      </c>
      <c r="E26" t="str">
        <f>VLOOKUP(D26,G$55:H$65,2)</f>
        <v>PT Cruiser</v>
      </c>
      <c r="F26" s="64" t="str">
        <f>MID(A26,3,2)</f>
        <v>07</v>
      </c>
      <c r="G26" t="str">
        <f>RIGHT(A26,3)</f>
        <v>043</v>
      </c>
      <c r="H26">
        <f>IF(22-F26&lt;0,100-F26+22,22-F26)</f>
        <v>15</v>
      </c>
      <c r="I26">
        <v>42074.2</v>
      </c>
      <c r="J26">
        <f>I26/H26</f>
        <v>2804.9466666666663</v>
      </c>
      <c r="K26" t="s">
        <v>178</v>
      </c>
      <c r="L26" t="s">
        <v>217</v>
      </c>
      <c r="M26">
        <v>75000</v>
      </c>
      <c r="N26" t="str">
        <f>IF(I26&lt;=M26,"Yes","No")</f>
        <v>Yes</v>
      </c>
      <c r="O26" t="str">
        <f>_xlfn.CONCAT(B26,F26,D26,UPPER((LEFT(K26,3))),G26)</f>
        <v>CR07PTCGRE043</v>
      </c>
    </row>
    <row r="27" spans="1:15" x14ac:dyDescent="0.3">
      <c r="A27" t="s">
        <v>174</v>
      </c>
      <c r="B27" t="str">
        <f>LEFT(A27,2)</f>
        <v>FD</v>
      </c>
      <c r="C27" t="str">
        <f>VLOOKUP(B27,C$55:D$60,2)</f>
        <v>Ford</v>
      </c>
      <c r="D27" t="str">
        <f>MID(A27,5,3)</f>
        <v>MTG</v>
      </c>
      <c r="E27" t="str">
        <f>VLOOKUP(D27,G$55:H$65,2)</f>
        <v>Mustang</v>
      </c>
      <c r="F27" s="64" t="str">
        <f>MID(A27,3,2)</f>
        <v>06</v>
      </c>
      <c r="G27" t="str">
        <f>RIGHT(A27,3)</f>
        <v>002</v>
      </c>
      <c r="H27">
        <f>IF(22-F27&lt;0,100-F27+22,22-F27)</f>
        <v>16</v>
      </c>
      <c r="I27">
        <v>44974.8</v>
      </c>
      <c r="J27">
        <f>I27/H27</f>
        <v>2810.9250000000002</v>
      </c>
      <c r="K27" t="s">
        <v>175</v>
      </c>
      <c r="L27" t="s">
        <v>176</v>
      </c>
      <c r="M27">
        <v>50000</v>
      </c>
      <c r="N27" t="str">
        <f>IF(I27&lt;=M27,"Yes","No")</f>
        <v>Yes</v>
      </c>
      <c r="O27" t="str">
        <f>_xlfn.CONCAT(B27,F27,D27,UPPER((LEFT(K27,3))),G27)</f>
        <v>FD06MTGWHI002</v>
      </c>
    </row>
    <row r="28" spans="1:15" x14ac:dyDescent="0.3">
      <c r="A28" t="s">
        <v>183</v>
      </c>
      <c r="B28" t="str">
        <f>LEFT(A28,2)</f>
        <v>FD</v>
      </c>
      <c r="C28" t="str">
        <f>VLOOKUP(B28,C$55:D$60,2)</f>
        <v>Ford</v>
      </c>
      <c r="D28" t="str">
        <f>MID(A28,5,3)</f>
        <v>FCS</v>
      </c>
      <c r="E28" t="str">
        <f>VLOOKUP(D28,G$55:H$65,2)</f>
        <v>Focus</v>
      </c>
      <c r="F28" s="64">
        <v>6</v>
      </c>
      <c r="G28" t="str">
        <f>RIGHT(A28,3)</f>
        <v>006</v>
      </c>
      <c r="H28">
        <f>IF(22-F28&lt;0,100-F28+22,22-F28)</f>
        <v>16</v>
      </c>
      <c r="I28">
        <v>46311.4</v>
      </c>
      <c r="J28">
        <f>I28/H28</f>
        <v>2894.4625000000001</v>
      </c>
      <c r="K28" t="s">
        <v>178</v>
      </c>
      <c r="L28" t="s">
        <v>184</v>
      </c>
      <c r="M28">
        <v>75000</v>
      </c>
      <c r="N28" t="str">
        <f>IF(I28&lt;=M28,"Yes","No")</f>
        <v>Yes</v>
      </c>
      <c r="O28" t="str">
        <f>_xlfn.CONCAT(B28,F28,D28,UPPER((LEFT(K28,3))),G28)</f>
        <v>FD6FCSGRE006</v>
      </c>
    </row>
    <row r="29" spans="1:15" x14ac:dyDescent="0.3">
      <c r="A29" t="s">
        <v>240</v>
      </c>
      <c r="B29" t="str">
        <f>LEFT(A29,2)</f>
        <v>CR</v>
      </c>
      <c r="C29" t="str">
        <f>VLOOKUP(B29,C$55:D$60,2)</f>
        <v>Chrysler</v>
      </c>
      <c r="D29" t="str">
        <f>MID(A29,5,3)</f>
        <v>CAR</v>
      </c>
      <c r="E29" t="str">
        <f>VLOOKUP(D29,G$55:H$65,2)</f>
        <v>Caravan</v>
      </c>
      <c r="F29" s="64" t="str">
        <f>MID(A29,3,2)</f>
        <v>04</v>
      </c>
      <c r="G29" t="str">
        <f>RIGHT(A29,3)</f>
        <v>048</v>
      </c>
      <c r="H29">
        <f>IF(22-F29&lt;0,100-F29+22,22-F29)</f>
        <v>18</v>
      </c>
      <c r="I29">
        <v>52699.4</v>
      </c>
      <c r="J29">
        <f>I29/H29</f>
        <v>2927.7444444444445</v>
      </c>
      <c r="K29" t="s">
        <v>216</v>
      </c>
      <c r="L29" t="s">
        <v>200</v>
      </c>
      <c r="M29">
        <v>75000</v>
      </c>
      <c r="N29" t="str">
        <f>IF(I29&lt;=M29,"Yes","No")</f>
        <v>Yes</v>
      </c>
      <c r="O29" t="str">
        <f>_xlfn.CONCAT(B29,F29,D29,UPPER((LEFT(K29,3))),G29)</f>
        <v>CR04CARRED048</v>
      </c>
    </row>
    <row r="30" spans="1:15" x14ac:dyDescent="0.3">
      <c r="A30" t="s">
        <v>220</v>
      </c>
      <c r="B30" t="str">
        <f>LEFT(A30,2)</f>
        <v>TY</v>
      </c>
      <c r="C30" t="str">
        <f>VLOOKUP(B30,C$55:D$60,2)</f>
        <v>Toyota</v>
      </c>
      <c r="D30" t="str">
        <f>MID(A30,5,3)</f>
        <v>COR</v>
      </c>
      <c r="E30" t="str">
        <f>VLOOKUP(D30,G$55:H$65,2)</f>
        <v>Carola</v>
      </c>
      <c r="F30" s="64" t="str">
        <f>MID(A30,3,2)</f>
        <v>12</v>
      </c>
      <c r="G30" t="str">
        <f>RIGHT(A30,3)</f>
        <v>028</v>
      </c>
      <c r="H30">
        <f>IF(22-F30&lt;0,100-F30+22,22-F30)</f>
        <v>10</v>
      </c>
      <c r="I30">
        <v>29601.9</v>
      </c>
      <c r="J30">
        <f>I30/H30</f>
        <v>2960.19</v>
      </c>
      <c r="K30" t="s">
        <v>172</v>
      </c>
      <c r="L30" t="s">
        <v>198</v>
      </c>
      <c r="M30">
        <v>100000</v>
      </c>
      <c r="N30" t="str">
        <f>IF(I30&lt;=M30,"Yes","No")</f>
        <v>Yes</v>
      </c>
      <c r="O30" t="str">
        <f>_xlfn.CONCAT(B30,F30,D30,UPPER((LEFT(K30,3))),G30)</f>
        <v>TY12CORBLA028</v>
      </c>
    </row>
    <row r="31" spans="1:15" x14ac:dyDescent="0.3">
      <c r="A31" t="s">
        <v>231</v>
      </c>
      <c r="B31" t="str">
        <f>LEFT(A31,2)</f>
        <v>HO</v>
      </c>
      <c r="C31" t="str">
        <f>VLOOKUP(B31,C$55:D$60,2)</f>
        <v>Honda</v>
      </c>
      <c r="D31" t="str">
        <f>MID(A31,5,3)</f>
        <v>ODY</v>
      </c>
      <c r="E31" t="str">
        <f>VLOOKUP(D31,G$55:H$65,2)</f>
        <v>Odyssey</v>
      </c>
      <c r="F31" s="64" t="str">
        <f>MID(A31,3,2)</f>
        <v>08</v>
      </c>
      <c r="G31" t="str">
        <f>RIGHT(A31,3)</f>
        <v>039</v>
      </c>
      <c r="H31">
        <f>IF(22-F31&lt;0,100-F31+22,22-F31)</f>
        <v>14</v>
      </c>
      <c r="I31">
        <v>42504.6</v>
      </c>
      <c r="J31">
        <f>I31/H31</f>
        <v>3036.042857142857</v>
      </c>
      <c r="K31" t="s">
        <v>175</v>
      </c>
      <c r="L31" t="s">
        <v>196</v>
      </c>
      <c r="M31">
        <v>100000</v>
      </c>
      <c r="N31" t="str">
        <f>IF(I31&lt;=M31,"Yes","No")</f>
        <v>Yes</v>
      </c>
      <c r="O31" t="str">
        <f>_xlfn.CONCAT(B31,F31,D31,UPPER((LEFT(K31,3))),G31)</f>
        <v>HO08ODYWHI039</v>
      </c>
    </row>
    <row r="32" spans="1:15" x14ac:dyDescent="0.3">
      <c r="A32" t="s">
        <v>189</v>
      </c>
      <c r="B32" t="str">
        <f>LEFT(A32,2)</f>
        <v>FD</v>
      </c>
      <c r="C32" t="str">
        <f>VLOOKUP(B32,C$55:D$60,2)</f>
        <v>Ford</v>
      </c>
      <c r="D32" t="str">
        <f>MID(A32,5,3)</f>
        <v>FCS</v>
      </c>
      <c r="E32" t="str">
        <f>VLOOKUP(D32,G$55:H$65,2)</f>
        <v>Focus</v>
      </c>
      <c r="F32" s="64" t="str">
        <f>MID(A32,3,2)</f>
        <v>13</v>
      </c>
      <c r="G32" t="str">
        <f>RIGHT(A32,3)</f>
        <v>010</v>
      </c>
      <c r="H32">
        <f>IF(22-F32&lt;0,100-F32+22,22-F32)</f>
        <v>9</v>
      </c>
      <c r="I32">
        <v>27534.799999999999</v>
      </c>
      <c r="J32">
        <f>I32/H32</f>
        <v>3059.422222222222</v>
      </c>
      <c r="K32" t="s">
        <v>175</v>
      </c>
      <c r="L32" t="s">
        <v>190</v>
      </c>
      <c r="M32">
        <v>75000</v>
      </c>
      <c r="N32" t="str">
        <f>IF(I32&lt;=M32,"Yes","No")</f>
        <v>Yes</v>
      </c>
      <c r="O32" t="str">
        <f>_xlfn.CONCAT(B32,F32,D32,UPPER((LEFT(K32,3))),G32)</f>
        <v>FD13FCSWHI010</v>
      </c>
    </row>
    <row r="33" spans="1:15" x14ac:dyDescent="0.3">
      <c r="A33" t="s">
        <v>188</v>
      </c>
      <c r="B33" t="str">
        <f>LEFT(A33,2)</f>
        <v>FD</v>
      </c>
      <c r="C33" t="str">
        <f>VLOOKUP(B33,C$55:D$60,2)</f>
        <v>Ford</v>
      </c>
      <c r="D33" t="str">
        <f>MID(A33,5,3)</f>
        <v>FCS</v>
      </c>
      <c r="E33" t="str">
        <f>VLOOKUP(D33,G$55:H$65,2)</f>
        <v>Focus</v>
      </c>
      <c r="F33" s="64" t="str">
        <f>MID(A33,3,2)</f>
        <v>13</v>
      </c>
      <c r="G33" t="str">
        <f>RIGHT(A33,3)</f>
        <v>009</v>
      </c>
      <c r="H33">
        <f>IF(22-F33&lt;0,100-F33+22,22-F33)</f>
        <v>9</v>
      </c>
      <c r="I33">
        <v>27637.1</v>
      </c>
      <c r="J33">
        <f>I33/H33</f>
        <v>3070.7888888888888</v>
      </c>
      <c r="K33" t="s">
        <v>172</v>
      </c>
      <c r="L33" t="s">
        <v>173</v>
      </c>
      <c r="M33">
        <v>75000</v>
      </c>
      <c r="N33" t="str">
        <f>IF(I33&lt;=M33,"Yes","No")</f>
        <v>Yes</v>
      </c>
      <c r="O33" t="str">
        <f>_xlfn.CONCAT(B33,F33,D33,UPPER((LEFT(K33,3))),G33)</f>
        <v>FD13FCSBLA009</v>
      </c>
    </row>
    <row r="34" spans="1:15" x14ac:dyDescent="0.3">
      <c r="A34" t="s">
        <v>177</v>
      </c>
      <c r="B34" t="str">
        <f>LEFT(A34,2)</f>
        <v>FD</v>
      </c>
      <c r="C34" t="str">
        <f>VLOOKUP(B34,C$55:D$60,2)</f>
        <v>Ford</v>
      </c>
      <c r="D34" t="str">
        <f>MID(A34,5,3)</f>
        <v>MTG</v>
      </c>
      <c r="E34" t="str">
        <f>VLOOKUP(D34,G$55:H$65,2)</f>
        <v>Mustang</v>
      </c>
      <c r="F34" s="64" t="str">
        <f>MID(A34,3,2)</f>
        <v>08</v>
      </c>
      <c r="G34" t="str">
        <f>RIGHT(A34,3)</f>
        <v>003</v>
      </c>
      <c r="H34">
        <f>IF(22-F34&lt;0,100-F34+22,22-F34)</f>
        <v>14</v>
      </c>
      <c r="I34">
        <v>44946.5</v>
      </c>
      <c r="J34">
        <f>I34/H34</f>
        <v>3210.4642857142858</v>
      </c>
      <c r="K34" t="s">
        <v>178</v>
      </c>
      <c r="L34" t="s">
        <v>179</v>
      </c>
      <c r="M34">
        <v>50000</v>
      </c>
      <c r="N34" t="str">
        <f>IF(I34&lt;=M34,"Yes","No")</f>
        <v>Yes</v>
      </c>
      <c r="O34" t="str">
        <f>_xlfn.CONCAT(B34,F34,D34,UPPER((LEFT(K34,3))),G34)</f>
        <v>FD08MTGGRE003</v>
      </c>
    </row>
    <row r="35" spans="1:15" x14ac:dyDescent="0.3">
      <c r="A35" t="s">
        <v>215</v>
      </c>
      <c r="B35" t="str">
        <f>LEFT(A35,2)</f>
        <v>TY</v>
      </c>
      <c r="C35" t="str">
        <f>VLOOKUP(B35,C$55:D$60,2)</f>
        <v>Toyota</v>
      </c>
      <c r="D35" t="str">
        <f>MID(A35,5,3)</f>
        <v>COR</v>
      </c>
      <c r="E35" t="str">
        <f>VLOOKUP(D35,G$55:H$65,2)</f>
        <v>Carola</v>
      </c>
      <c r="F35" s="64" t="str">
        <f>MID(A35,3,2)</f>
        <v>02</v>
      </c>
      <c r="G35" t="str">
        <f>RIGHT(A35,3)</f>
        <v>025</v>
      </c>
      <c r="H35">
        <f>IF(22-F35&lt;0,100-F35+22,22-F35)</f>
        <v>20</v>
      </c>
      <c r="I35">
        <v>64467.4</v>
      </c>
      <c r="J35">
        <f>I35/H35</f>
        <v>3223.37</v>
      </c>
      <c r="K35" t="s">
        <v>216</v>
      </c>
      <c r="L35" t="s">
        <v>217</v>
      </c>
      <c r="M35">
        <v>100000</v>
      </c>
      <c r="N35" t="str">
        <f>IF(I35&lt;=M35,"Yes","No")</f>
        <v>Yes</v>
      </c>
      <c r="O35" t="str">
        <f>_xlfn.CONCAT(B35,F35,D35,UPPER((LEFT(K35,3))),G35)</f>
        <v>TY02CORRED025</v>
      </c>
    </row>
    <row r="36" spans="1:15" x14ac:dyDescent="0.3">
      <c r="A36" t="s">
        <v>185</v>
      </c>
      <c r="B36" t="str">
        <f>LEFT(A36,2)</f>
        <v>FD</v>
      </c>
      <c r="C36" t="str">
        <f>VLOOKUP(B36,C$55:D$60,2)</f>
        <v>Ford</v>
      </c>
      <c r="D36" t="str">
        <f>MID(A36,5,3)</f>
        <v>FCS</v>
      </c>
      <c r="E36" t="str">
        <f>VLOOKUP(D36,G$55:H$65,2)</f>
        <v>Focus</v>
      </c>
      <c r="F36" s="64" t="str">
        <f>MID(A36,3,2)</f>
        <v>06</v>
      </c>
      <c r="G36" t="str">
        <f>RIGHT(A36,3)</f>
        <v>007</v>
      </c>
      <c r="H36">
        <f>IF(22-F36&lt;0,100-F36+22,22-F36)</f>
        <v>16</v>
      </c>
      <c r="I36">
        <v>52229.5</v>
      </c>
      <c r="J36">
        <f>I36/H36</f>
        <v>3264.34375</v>
      </c>
      <c r="K36" t="s">
        <v>178</v>
      </c>
      <c r="L36" t="s">
        <v>179</v>
      </c>
      <c r="M36">
        <v>75000</v>
      </c>
      <c r="N36" t="str">
        <f>IF(I36&lt;=M36,"Yes","No")</f>
        <v>Yes</v>
      </c>
      <c r="O36" t="str">
        <f>_xlfn.CONCAT(B36,F36,D36,UPPER((LEFT(K36,3))),G36)</f>
        <v>FD06FCSGRE007</v>
      </c>
    </row>
    <row r="37" spans="1:15" x14ac:dyDescent="0.3">
      <c r="A37" t="s">
        <v>232</v>
      </c>
      <c r="B37" t="str">
        <f>LEFT(A37,2)</f>
        <v>HO</v>
      </c>
      <c r="C37" t="str">
        <f>VLOOKUP(B37,C$55:D$60,2)</f>
        <v>Honda</v>
      </c>
      <c r="D37" t="str">
        <f>MID(A37,6,3)</f>
        <v>ODY</v>
      </c>
      <c r="E37" t="str">
        <f>VLOOKUP(D37,G$55:H$65,2)</f>
        <v>Odyssey</v>
      </c>
      <c r="F37" s="64" t="str">
        <f>MID(A37,3,2)</f>
        <v>01</v>
      </c>
      <c r="G37" t="str">
        <f>RIGHT(A37,3)</f>
        <v>040</v>
      </c>
      <c r="H37">
        <f>IF(22-F37&lt;0,100-F37+22,22-F37)</f>
        <v>21</v>
      </c>
      <c r="I37">
        <v>68658.899999999994</v>
      </c>
      <c r="J37">
        <f>I37/H37</f>
        <v>3269.4714285714281</v>
      </c>
      <c r="K37" t="s">
        <v>172</v>
      </c>
      <c r="L37" t="s">
        <v>173</v>
      </c>
      <c r="M37">
        <v>100000</v>
      </c>
      <c r="N37" t="str">
        <f>IF(I37&lt;=M37,"Yes","No")</f>
        <v>Yes</v>
      </c>
      <c r="O37" t="str">
        <f>_xlfn.CONCAT(B37,F37,D37,UPPER((LEFT(K37,3))),G37)</f>
        <v>HO01ODYBLA040</v>
      </c>
    </row>
    <row r="38" spans="1:15" x14ac:dyDescent="0.3">
      <c r="A38" t="s">
        <v>223</v>
      </c>
      <c r="B38" t="str">
        <f>LEFT(A38,2)</f>
        <v>HO</v>
      </c>
      <c r="C38" t="str">
        <f>VLOOKUP(B38,C$55:D$60,2)</f>
        <v>Honda</v>
      </c>
      <c r="D38" t="str">
        <f>MID(A38,5,3)</f>
        <v>CIV</v>
      </c>
      <c r="E38" t="str">
        <f>VLOOKUP(D38,G$55:H$65,2)</f>
        <v>Civic</v>
      </c>
      <c r="F38" s="64" t="str">
        <f>MID(A38,3,2)</f>
        <v>01</v>
      </c>
      <c r="G38" t="str">
        <f>RIGHT(A38,3)</f>
        <v>031</v>
      </c>
      <c r="H38">
        <f>IF(22-F38&lt;0,100-F38+22,22-F38)</f>
        <v>21</v>
      </c>
      <c r="I38">
        <v>69891.899999999994</v>
      </c>
      <c r="J38">
        <f>I38/H38</f>
        <v>3328.1857142857139</v>
      </c>
      <c r="K38" t="s">
        <v>207</v>
      </c>
      <c r="L38" t="s">
        <v>181</v>
      </c>
      <c r="M38">
        <v>75000</v>
      </c>
      <c r="N38" t="str">
        <f>IF(I38&lt;=M38,"Yes","No")</f>
        <v>Yes</v>
      </c>
      <c r="O38" t="str">
        <f>_xlfn.CONCAT(B38,F38,D38,UPPER((LEFT(K38,3))),G38)</f>
        <v>HO01CIVBLU031</v>
      </c>
    </row>
    <row r="39" spans="1:15" x14ac:dyDescent="0.3">
      <c r="A39" t="s">
        <v>230</v>
      </c>
      <c r="B39" t="str">
        <f>LEFT(A39,2)</f>
        <v>HO</v>
      </c>
      <c r="C39" t="str">
        <f>VLOOKUP(B39,C$55:D$60,2)</f>
        <v>Honda</v>
      </c>
      <c r="D39" t="str">
        <f>MID(A39,5,3)</f>
        <v>ODY</v>
      </c>
      <c r="E39" t="str">
        <f>VLOOKUP(D39,G$55:H$65,2)</f>
        <v>Odyssey</v>
      </c>
      <c r="F39" s="64" t="str">
        <f>MID(A39,3,2)</f>
        <v>07</v>
      </c>
      <c r="G39" t="str">
        <f>RIGHT(A39,3)</f>
        <v>038</v>
      </c>
      <c r="H39">
        <f>IF(22-F39&lt;0,100-F39+22,22-F39)</f>
        <v>15</v>
      </c>
      <c r="I39">
        <v>50854.1</v>
      </c>
      <c r="J39">
        <f>I39/H39</f>
        <v>3390.2733333333331</v>
      </c>
      <c r="K39" t="s">
        <v>172</v>
      </c>
      <c r="L39" t="s">
        <v>211</v>
      </c>
      <c r="M39">
        <v>100000</v>
      </c>
      <c r="N39" t="str">
        <f>IF(I39&lt;=M39,"Yes","No")</f>
        <v>Yes</v>
      </c>
      <c r="O39" t="str">
        <f>_xlfn.CONCAT(B39,F39,D39,UPPER((LEFT(K39,3))),G39)</f>
        <v>HO07ODYBLA038</v>
      </c>
    </row>
    <row r="40" spans="1:15" x14ac:dyDescent="0.3">
      <c r="A40" t="s">
        <v>213</v>
      </c>
      <c r="B40" t="str">
        <f>LEFT(A40,2)</f>
        <v>TY</v>
      </c>
      <c r="C40" t="str">
        <f>VLOOKUP(B40,C$55:D$60,2)</f>
        <v>Toyota</v>
      </c>
      <c r="D40" t="str">
        <f>MID(A40,5,3)</f>
        <v>CAM</v>
      </c>
      <c r="E40" t="str">
        <f>VLOOKUP(D40,G$55:H$65,2)</f>
        <v>Camrey</v>
      </c>
      <c r="F40" s="64" t="str">
        <f>MID(A40,3,2)</f>
        <v>02</v>
      </c>
      <c r="G40" t="str">
        <f>RIGHT(A40,3)</f>
        <v>023</v>
      </c>
      <c r="H40">
        <f>IF(22-F40&lt;0,100-F40+22,22-F40)</f>
        <v>20</v>
      </c>
      <c r="I40">
        <v>67829.100000000006</v>
      </c>
      <c r="J40">
        <f>I40/H40</f>
        <v>3391.4550000000004</v>
      </c>
      <c r="K40" t="s">
        <v>172</v>
      </c>
      <c r="L40" t="s">
        <v>173</v>
      </c>
      <c r="M40">
        <v>100000</v>
      </c>
      <c r="N40" t="str">
        <f>IF(I40&lt;=M40,"Yes","No")</f>
        <v>Yes</v>
      </c>
      <c r="O40" t="str">
        <f>_xlfn.CONCAT(B40,F40,D40,UPPER((LEFT(K40,3))),G40)</f>
        <v>TY02CAMBLA023</v>
      </c>
    </row>
    <row r="41" spans="1:15" x14ac:dyDescent="0.3">
      <c r="A41" t="s">
        <v>237</v>
      </c>
      <c r="B41" t="str">
        <f>LEFT(A41,2)</f>
        <v>CR</v>
      </c>
      <c r="C41" t="str">
        <f>VLOOKUP(B41,C$55:D$60,2)</f>
        <v>Chrysler</v>
      </c>
      <c r="D41" t="str">
        <f>MID(A41,5,3)</f>
        <v>CAR</v>
      </c>
      <c r="E41" t="str">
        <f>VLOOKUP(D41,G$55:H$65,2)</f>
        <v>Caravan</v>
      </c>
      <c r="F41" s="64" t="str">
        <f>MID(A41,3,2)</f>
        <v>99</v>
      </c>
      <c r="G41" t="str">
        <f>RIGHT(A41,3)</f>
        <v>045</v>
      </c>
      <c r="H41">
        <f>IF(22-F41&lt;0,100-F41+22,22-F41)</f>
        <v>23</v>
      </c>
      <c r="I41">
        <v>79420.600000000006</v>
      </c>
      <c r="J41">
        <f>I41/H41</f>
        <v>3453.0695652173918</v>
      </c>
      <c r="K41" t="s">
        <v>178</v>
      </c>
      <c r="L41" t="s">
        <v>204</v>
      </c>
      <c r="M41">
        <v>75000</v>
      </c>
      <c r="N41" t="str">
        <f>IF(I41&lt;=M41,"Yes","No")</f>
        <v>No</v>
      </c>
      <c r="O41" t="str">
        <f>_xlfn.CONCAT(B41,F41,D41,UPPER((LEFT(K41,3))),G41)</f>
        <v>CR99CARGRE045</v>
      </c>
    </row>
    <row r="42" spans="1:15" x14ac:dyDescent="0.3">
      <c r="A42" t="s">
        <v>205</v>
      </c>
      <c r="B42" t="str">
        <f>LEFT(A42,2)</f>
        <v>GM</v>
      </c>
      <c r="C42" t="str">
        <f>VLOOKUP(B42,C$55:D$60,2)</f>
        <v>General Motors</v>
      </c>
      <c r="D42" t="str">
        <f>MID(A42,5,3)</f>
        <v>SLV</v>
      </c>
      <c r="E42" t="str">
        <f>VLOOKUP(D42,G$55:H$65,2)</f>
        <v>Silverrado</v>
      </c>
      <c r="F42" s="64" t="str">
        <f>MID(A42,3,2)</f>
        <v>98</v>
      </c>
      <c r="G42" t="str">
        <f>RIGHT(A42,3)</f>
        <v>018</v>
      </c>
      <c r="H42">
        <f>IF(22-F42&lt;0,100-F42+22,22-F42)</f>
        <v>24</v>
      </c>
      <c r="I42">
        <v>83162.7</v>
      </c>
      <c r="J42">
        <f>I42/H42</f>
        <v>3465.1124999999997</v>
      </c>
      <c r="K42" t="s">
        <v>172</v>
      </c>
      <c r="L42" t="s">
        <v>198</v>
      </c>
      <c r="M42">
        <v>100000</v>
      </c>
      <c r="N42" t="str">
        <f>IF(I42&lt;=M42,"Yes","No")</f>
        <v>Yes</v>
      </c>
      <c r="O42" t="str">
        <f>_xlfn.CONCAT(B42,F42,D42,UPPER((LEFT(K42,3))),G42)</f>
        <v>GM98SLVBLA018</v>
      </c>
    </row>
    <row r="43" spans="1:15" x14ac:dyDescent="0.3">
      <c r="A43" t="s">
        <v>238</v>
      </c>
      <c r="B43" t="str">
        <f>LEFT(A43,2)</f>
        <v>CR</v>
      </c>
      <c r="C43" t="str">
        <f>VLOOKUP(B43,C$55:D$60,2)</f>
        <v>Chrysler</v>
      </c>
      <c r="D43" t="str">
        <f>MID(A43,5,3)</f>
        <v>CAR</v>
      </c>
      <c r="E43" t="str">
        <f>VLOOKUP(D43,G$55:H$65,2)</f>
        <v>Caravan</v>
      </c>
      <c r="F43" s="64" t="str">
        <f>MID(A43,3,2)</f>
        <v>00</v>
      </c>
      <c r="G43" t="str">
        <f>RIGHT(A43,3)</f>
        <v>046</v>
      </c>
      <c r="H43">
        <f>IF(22-F43&lt;0,100-F43+22,22-F43)</f>
        <v>22</v>
      </c>
      <c r="I43">
        <v>77243.100000000006</v>
      </c>
      <c r="J43">
        <f>I43/H43</f>
        <v>3511.05</v>
      </c>
      <c r="K43" t="s">
        <v>172</v>
      </c>
      <c r="L43" t="s">
        <v>181</v>
      </c>
      <c r="M43">
        <v>75000</v>
      </c>
      <c r="N43" t="str">
        <f>IF(I43&lt;=M43,"Yes","No")</f>
        <v>No</v>
      </c>
      <c r="O43" t="str">
        <f>_xlfn.CONCAT(B43,F43,D43,UPPER((LEFT(K43,3))),G43)</f>
        <v>CR00CARBLA046</v>
      </c>
    </row>
    <row r="44" spans="1:15" x14ac:dyDescent="0.3">
      <c r="A44" t="s">
        <v>229</v>
      </c>
      <c r="B44" t="str">
        <f>LEFT(A44,2)</f>
        <v>HO</v>
      </c>
      <c r="C44" t="str">
        <f>VLOOKUP(B44,C$55:D$60,2)</f>
        <v>Honda</v>
      </c>
      <c r="D44" t="str">
        <f>MID(A44,5,3)</f>
        <v>ODY</v>
      </c>
      <c r="E44" t="str">
        <f>VLOOKUP(D44,G$55:H$65,2)</f>
        <v>Odyssey</v>
      </c>
      <c r="F44" s="64">
        <v>5</v>
      </c>
      <c r="G44" t="str">
        <f>RIGHT(A44,3)</f>
        <v>037</v>
      </c>
      <c r="H44">
        <f>IF(22-F44&lt;0,100-F44+22,22-F44)</f>
        <v>17</v>
      </c>
      <c r="I44">
        <v>60389.5</v>
      </c>
      <c r="J44">
        <f>I44/H44</f>
        <v>3552.3235294117649</v>
      </c>
      <c r="K44" t="s">
        <v>175</v>
      </c>
      <c r="L44" t="s">
        <v>187</v>
      </c>
      <c r="M44">
        <v>100000</v>
      </c>
      <c r="N44" t="str">
        <f>IF(I44&lt;=M44,"Yes","No")</f>
        <v>Yes</v>
      </c>
      <c r="O44" t="str">
        <f>_xlfn.CONCAT(B44,F44,D44,UPPER((LEFT(K44,3))),G44)</f>
        <v>HO5ODYWHI037</v>
      </c>
    </row>
    <row r="45" spans="1:15" x14ac:dyDescent="0.3">
      <c r="A45" t="s">
        <v>222</v>
      </c>
      <c r="B45" t="str">
        <f>LEFT(A45,2)</f>
        <v>HO</v>
      </c>
      <c r="C45" t="str">
        <f>VLOOKUP(B45,C$55:D$60,2)</f>
        <v>Honda</v>
      </c>
      <c r="D45" t="str">
        <f>MID(A45,5,3)</f>
        <v>CIV</v>
      </c>
      <c r="E45" t="str">
        <f>VLOOKUP(D45,G$55:H$65,2)</f>
        <v>Civic</v>
      </c>
      <c r="F45" s="64" t="str">
        <f>MID(A45,3,2)</f>
        <v>99</v>
      </c>
      <c r="G45" t="str">
        <f>RIGHT(A45,3)</f>
        <v>030</v>
      </c>
      <c r="H45">
        <f>IF(22-F45&lt;0,100-F45+22,22-F45)</f>
        <v>23</v>
      </c>
      <c r="I45">
        <v>82374</v>
      </c>
      <c r="J45">
        <f>I45/H45</f>
        <v>3581.478260869565</v>
      </c>
      <c r="K45" t="s">
        <v>175</v>
      </c>
      <c r="L45" t="s">
        <v>196</v>
      </c>
      <c r="M45">
        <v>75000</v>
      </c>
      <c r="N45" t="str">
        <f>IF(I45&lt;=M45,"Yes","No")</f>
        <v>No</v>
      </c>
      <c r="O45" t="str">
        <f>_xlfn.CONCAT(B45,F45,D45,UPPER((LEFT(K45,3))),G45)</f>
        <v>HO99CIVWHI030</v>
      </c>
    </row>
    <row r="46" spans="1:15" x14ac:dyDescent="0.3">
      <c r="A46" t="s">
        <v>234</v>
      </c>
      <c r="B46" t="str">
        <f>LEFT(A46,2)</f>
        <v>CR</v>
      </c>
      <c r="C46" t="str">
        <f>VLOOKUP(B46,C$55:D$60,2)</f>
        <v>Chrysler</v>
      </c>
      <c r="D46" t="str">
        <f>MID(A46,5,3)</f>
        <v>PTC</v>
      </c>
      <c r="E46" t="str">
        <f>VLOOKUP(D46,G$55:H$65,2)</f>
        <v>PT Cruiser</v>
      </c>
      <c r="F46" s="64" t="str">
        <f>MID(A46,3,2)</f>
        <v>04</v>
      </c>
      <c r="G46" t="str">
        <f>RIGHT(A46,3)</f>
        <v>042</v>
      </c>
      <c r="H46">
        <f>IF(22-F46&lt;0,100-F46+22,22-F46)</f>
        <v>18</v>
      </c>
      <c r="I46">
        <v>64542</v>
      </c>
      <c r="J46">
        <f>I46/H46</f>
        <v>3585.6666666666665</v>
      </c>
      <c r="K46" t="s">
        <v>207</v>
      </c>
      <c r="L46" t="s">
        <v>173</v>
      </c>
      <c r="M46">
        <v>75000</v>
      </c>
      <c r="N46" t="str">
        <f>IF(I46&lt;=M46,"Yes","No")</f>
        <v>Yes</v>
      </c>
      <c r="O46" t="str">
        <f>_xlfn.CONCAT(B46,F46,D46,UPPER((LEFT(K46,3))),G46)</f>
        <v>CR04PTCBLU042</v>
      </c>
    </row>
    <row r="47" spans="1:15" x14ac:dyDescent="0.3">
      <c r="A47" t="s">
        <v>206</v>
      </c>
      <c r="B47" t="str">
        <f>LEFT(A47,2)</f>
        <v>GM</v>
      </c>
      <c r="C47" t="str">
        <f>VLOOKUP(B47,C$55:D$60,2)</f>
        <v>General Motors</v>
      </c>
      <c r="D47" t="str">
        <f>MID(A47,5,3)</f>
        <v>SLV</v>
      </c>
      <c r="E47" t="str">
        <f>VLOOKUP(D47,G$55:H$65,2)</f>
        <v>Silverrado</v>
      </c>
      <c r="F47" s="64" t="str">
        <f>MID(A47,3,2)</f>
        <v>00</v>
      </c>
      <c r="G47" t="str">
        <f>RIGHT(A47,3)</f>
        <v>019</v>
      </c>
      <c r="H47">
        <f>IF(22-F47&lt;0,100-F47+22,22-F47)</f>
        <v>22</v>
      </c>
      <c r="I47">
        <v>80685.8</v>
      </c>
      <c r="J47">
        <f>I47/H47</f>
        <v>3667.5363636363636</v>
      </c>
      <c r="K47" t="s">
        <v>207</v>
      </c>
      <c r="L47" t="s">
        <v>194</v>
      </c>
      <c r="M47">
        <v>100000</v>
      </c>
      <c r="N47" t="str">
        <f>IF(I47&lt;=M47,"Yes","No")</f>
        <v>Yes</v>
      </c>
      <c r="O47" t="str">
        <f>_xlfn.CONCAT(B47,F47,D47,UPPER((LEFT(K47,3))),G47)</f>
        <v>GM00SLVBLU019</v>
      </c>
    </row>
    <row r="48" spans="1:15" x14ac:dyDescent="0.3">
      <c r="A48" t="s">
        <v>214</v>
      </c>
      <c r="B48" t="str">
        <f>LEFT(A48,2)</f>
        <v>TY</v>
      </c>
      <c r="C48" t="str">
        <f>VLOOKUP(B48,C$55:D$60,2)</f>
        <v>Toyota</v>
      </c>
      <c r="D48" t="str">
        <f>MID(A48,5,3)</f>
        <v>CAM</v>
      </c>
      <c r="E48" t="str">
        <f>VLOOKUP(D48,G$55:H$65,2)</f>
        <v>Camrey</v>
      </c>
      <c r="F48" s="64" t="str">
        <f>MID(A48,3,2)</f>
        <v>09</v>
      </c>
      <c r="G48" t="str">
        <f>RIGHT(A48,3)</f>
        <v>024</v>
      </c>
      <c r="H48">
        <f>IF(22-F48&lt;0,100-F48+22,22-F48)</f>
        <v>13</v>
      </c>
      <c r="I48">
        <v>48114.2</v>
      </c>
      <c r="J48">
        <f>I48/H48</f>
        <v>3701.0923076923073</v>
      </c>
      <c r="K48" t="s">
        <v>175</v>
      </c>
      <c r="L48" t="s">
        <v>187</v>
      </c>
      <c r="M48">
        <v>100000</v>
      </c>
      <c r="N48" t="str">
        <f>IF(I48&lt;=M48,"Yes","No")</f>
        <v>Yes</v>
      </c>
      <c r="O48" t="str">
        <f>_xlfn.CONCAT(B48,F48,D48,UPPER((LEFT(K48,3))),G48)</f>
        <v>TY09CAMWHI024</v>
      </c>
    </row>
    <row r="49" spans="1:15" x14ac:dyDescent="0.3">
      <c r="A49" t="s">
        <v>218</v>
      </c>
      <c r="B49" t="str">
        <f>LEFT(A49,2)</f>
        <v>TY</v>
      </c>
      <c r="C49" t="str">
        <f>VLOOKUP(B49,C$55:D$60,2)</f>
        <v>Toyota</v>
      </c>
      <c r="D49" t="str">
        <f>MID(A49,5,3)</f>
        <v>COR</v>
      </c>
      <c r="E49" t="str">
        <f>VLOOKUP(D49,G$55:H$65,2)</f>
        <v>Carola</v>
      </c>
      <c r="F49" s="64" t="str">
        <f>MID(A49,3,2)</f>
        <v>03</v>
      </c>
      <c r="G49" t="str">
        <f>RIGHT(A49,3)</f>
        <v>026</v>
      </c>
      <c r="H49">
        <f>IF(22-F49&lt;0,100-F49+22,22-F49)</f>
        <v>19</v>
      </c>
      <c r="I49">
        <v>73444.399999999994</v>
      </c>
      <c r="J49">
        <f>I49/H49</f>
        <v>3865.4947368421049</v>
      </c>
      <c r="K49" t="s">
        <v>172</v>
      </c>
      <c r="L49" t="s">
        <v>217</v>
      </c>
      <c r="M49">
        <v>100000</v>
      </c>
      <c r="N49" t="str">
        <f>IF(I49&lt;=M49,"Yes","No")</f>
        <v>Yes</v>
      </c>
      <c r="O49" t="str">
        <f>_xlfn.CONCAT(B49,F49,D49,UPPER((LEFT(K49,3))),G49)</f>
        <v>TY03CORBLA026</v>
      </c>
    </row>
    <row r="50" spans="1:15" x14ac:dyDescent="0.3">
      <c r="A50" t="s">
        <v>210</v>
      </c>
      <c r="B50" t="str">
        <f>LEFT(A50,2)</f>
        <v>TY</v>
      </c>
      <c r="C50" t="str">
        <f>VLOOKUP(B50,C$55:D$60,2)</f>
        <v>Toyota</v>
      </c>
      <c r="D50" t="str">
        <f>MID(A50,5,3)</f>
        <v>CAM</v>
      </c>
      <c r="E50" t="str">
        <f>VLOOKUP(D50,G$55:H$65,2)</f>
        <v>Camrey</v>
      </c>
      <c r="F50" s="64" t="str">
        <f>MID(A50,3,2)</f>
        <v>98</v>
      </c>
      <c r="G50" t="str">
        <f>RIGHT(A50,3)</f>
        <v>021</v>
      </c>
      <c r="H50">
        <f>IF(22-F50&lt;0,100-F50+22,22-F50)</f>
        <v>24</v>
      </c>
      <c r="I50">
        <v>93382.6</v>
      </c>
      <c r="J50">
        <f>I50/H50</f>
        <v>3890.9416666666671</v>
      </c>
      <c r="K50" t="s">
        <v>172</v>
      </c>
      <c r="L50" t="s">
        <v>211</v>
      </c>
      <c r="M50">
        <v>100000</v>
      </c>
      <c r="N50" t="str">
        <f>IF(I50&lt;=M50,"Yes","No")</f>
        <v>Yes</v>
      </c>
      <c r="O50" t="str">
        <f>_xlfn.CONCAT(B50,F50,D50,UPPER((LEFT(K50,3))),G50)</f>
        <v>TY98CAMBLA021</v>
      </c>
    </row>
    <row r="51" spans="1:15" x14ac:dyDescent="0.3">
      <c r="A51" t="s">
        <v>212</v>
      </c>
      <c r="B51" t="str">
        <f>LEFT(A51,2)</f>
        <v>TY</v>
      </c>
      <c r="C51" t="str">
        <f>VLOOKUP(B51,C$55:D$60,2)</f>
        <v>Toyota</v>
      </c>
      <c r="D51" t="str">
        <f>MID(A51,5,3)</f>
        <v>CAM</v>
      </c>
      <c r="E51" t="str">
        <f>VLOOKUP(D51,G$55:H$65,2)</f>
        <v>Camrey</v>
      </c>
      <c r="F51" s="64" t="str">
        <f>MID(A51,3,2)</f>
        <v>00</v>
      </c>
      <c r="G51" t="str">
        <f>RIGHT(A51,3)</f>
        <v>022</v>
      </c>
      <c r="H51">
        <f>IF(22-F51&lt;0,100-F51+22,22-F51)</f>
        <v>22</v>
      </c>
      <c r="I51">
        <v>85928</v>
      </c>
      <c r="J51">
        <f>I51/H51</f>
        <v>3905.818181818182</v>
      </c>
      <c r="K51" t="s">
        <v>178</v>
      </c>
      <c r="L51" t="s">
        <v>184</v>
      </c>
      <c r="M51">
        <v>100000</v>
      </c>
      <c r="N51" t="str">
        <f>IF(I51&lt;=M51,"Yes","No")</f>
        <v>Yes</v>
      </c>
      <c r="O51" t="str">
        <f>_xlfn.CONCAT(B51,F51,D51,UPPER((LEFT(K51,3))),G51)</f>
        <v>TY00CAMGRE022</v>
      </c>
    </row>
    <row r="52" spans="1:15" x14ac:dyDescent="0.3">
      <c r="A52" t="s">
        <v>239</v>
      </c>
      <c r="B52" t="str">
        <f>LEFT(A52,2)</f>
        <v>CR</v>
      </c>
      <c r="C52" t="str">
        <f>VLOOKUP(B52,C$55:D$60,2)</f>
        <v>Chrysler</v>
      </c>
      <c r="D52" t="str">
        <f>MID(A52,5,3)</f>
        <v>CAR</v>
      </c>
      <c r="E52" t="str">
        <f>VLOOKUP(D52,G$55:H$65,2)</f>
        <v>Caravan</v>
      </c>
      <c r="F52" s="64" t="str">
        <f>MID(A52,3,2)</f>
        <v>04</v>
      </c>
      <c r="G52" t="str">
        <f>RIGHT(A52,3)</f>
        <v>047</v>
      </c>
      <c r="H52">
        <f>IF(22-F52&lt;0,100-F52+22,22-F52)</f>
        <v>18</v>
      </c>
      <c r="I52">
        <v>72527.199999999997</v>
      </c>
      <c r="J52">
        <f>I52/H52</f>
        <v>4029.2888888888888</v>
      </c>
      <c r="K52" t="s">
        <v>175</v>
      </c>
      <c r="L52" t="s">
        <v>200</v>
      </c>
      <c r="M52">
        <v>75000</v>
      </c>
      <c r="N52" t="str">
        <f>IF(I52&lt;=M52,"Yes","No")</f>
        <v>Yes</v>
      </c>
      <c r="O52" t="str">
        <f>_xlfn.CONCAT(B52,F52,D52,UPPER((LEFT(K52,3))),G52)</f>
        <v>CR04CARWHI047</v>
      </c>
    </row>
    <row r="53" spans="1:15" x14ac:dyDescent="0.3">
      <c r="A53" t="s">
        <v>208</v>
      </c>
      <c r="B53" t="str">
        <f>LEFT(A53,2)</f>
        <v>TY</v>
      </c>
      <c r="C53" t="str">
        <f>VLOOKUP(B53,C$55:D$60,2)</f>
        <v>Toyota</v>
      </c>
      <c r="D53" t="str">
        <f>MID(A53,5,3)</f>
        <v>CAM</v>
      </c>
      <c r="E53" t="str">
        <f>VLOOKUP(D53,G$55:H$65,2)</f>
        <v>Camrey</v>
      </c>
      <c r="F53" s="64" t="str">
        <f>MID(A53,3,2)</f>
        <v>96</v>
      </c>
      <c r="G53" t="str">
        <f>RIGHT(A53,3)</f>
        <v>020</v>
      </c>
      <c r="H53">
        <f>IF(22-F53&lt;0,100-F53+22,22-F53)</f>
        <v>26</v>
      </c>
      <c r="I53">
        <v>114660.6</v>
      </c>
      <c r="J53">
        <f>I53/H53</f>
        <v>4410.0230769230775</v>
      </c>
      <c r="K53" t="s">
        <v>178</v>
      </c>
      <c r="L53" t="s">
        <v>209</v>
      </c>
      <c r="M53">
        <v>100000</v>
      </c>
      <c r="N53" t="str">
        <f>IF(I53&lt;=M53,"Yes","No")</f>
        <v>No</v>
      </c>
      <c r="O53" t="str">
        <f>_xlfn.CONCAT(B53,F53,D53,UPPER((LEFT(K53,3))),G53)</f>
        <v>TY96CAMGRE020</v>
      </c>
    </row>
    <row r="55" spans="1:15" x14ac:dyDescent="0.3">
      <c r="C55" t="s">
        <v>245</v>
      </c>
      <c r="D55" t="s">
        <v>251</v>
      </c>
      <c r="G55" t="s">
        <v>257</v>
      </c>
      <c r="H55" t="s">
        <v>267</v>
      </c>
    </row>
    <row r="56" spans="1:15" x14ac:dyDescent="0.3">
      <c r="C56" t="s">
        <v>246</v>
      </c>
      <c r="D56" t="s">
        <v>252</v>
      </c>
      <c r="G56" t="s">
        <v>276</v>
      </c>
      <c r="H56" t="s">
        <v>272</v>
      </c>
    </row>
    <row r="57" spans="1:15" x14ac:dyDescent="0.3">
      <c r="C57" t="s">
        <v>247</v>
      </c>
      <c r="D57" t="s">
        <v>253</v>
      </c>
      <c r="G57" t="s">
        <v>262</v>
      </c>
      <c r="H57" t="s">
        <v>273</v>
      </c>
    </row>
    <row r="58" spans="1:15" x14ac:dyDescent="0.3">
      <c r="C58" t="s">
        <v>248</v>
      </c>
      <c r="D58" t="s">
        <v>254</v>
      </c>
      <c r="G58" t="s">
        <v>260</v>
      </c>
      <c r="H58" t="s">
        <v>270</v>
      </c>
    </row>
    <row r="59" spans="1:15" x14ac:dyDescent="0.3">
      <c r="C59" t="s">
        <v>249</v>
      </c>
      <c r="D59" t="s">
        <v>255</v>
      </c>
      <c r="G59" t="s">
        <v>261</v>
      </c>
      <c r="H59" t="s">
        <v>271</v>
      </c>
    </row>
    <row r="60" spans="1:15" x14ac:dyDescent="0.3">
      <c r="C60" t="s">
        <v>250</v>
      </c>
      <c r="D60" t="s">
        <v>256</v>
      </c>
      <c r="G60" t="s">
        <v>258</v>
      </c>
      <c r="H60" t="s">
        <v>268</v>
      </c>
    </row>
    <row r="61" spans="1:15" x14ac:dyDescent="0.3">
      <c r="G61" t="s">
        <v>259</v>
      </c>
      <c r="H61" t="s">
        <v>269</v>
      </c>
    </row>
    <row r="62" spans="1:15" x14ac:dyDescent="0.3">
      <c r="G62" t="s">
        <v>263</v>
      </c>
      <c r="H62" t="s">
        <v>274</v>
      </c>
    </row>
    <row r="63" spans="1:15" x14ac:dyDescent="0.3">
      <c r="G63" t="s">
        <v>264</v>
      </c>
      <c r="H63" t="s">
        <v>275</v>
      </c>
    </row>
    <row r="64" spans="1:15" x14ac:dyDescent="0.3">
      <c r="G64" t="s">
        <v>265</v>
      </c>
      <c r="H64" t="s">
        <v>277</v>
      </c>
    </row>
    <row r="65" spans="7:8" x14ac:dyDescent="0.3">
      <c r="G65" t="s">
        <v>266</v>
      </c>
      <c r="H65" t="s">
        <v>278</v>
      </c>
    </row>
  </sheetData>
  <sortState xmlns:xlrd2="http://schemas.microsoft.com/office/spreadsheetml/2017/richdata2" ref="A2:O53">
    <sortCondition ref="J2:J53"/>
  </sortState>
  <conditionalFormatting sqref="J2:J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1FC7-6551-4BBD-8F87-727B157BD048}">
  <dimension ref="A3:B21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63" t="s">
        <v>155</v>
      </c>
      <c r="B3" t="s">
        <v>281</v>
      </c>
    </row>
    <row r="4" spans="1:2" x14ac:dyDescent="0.3">
      <c r="A4" s="64" t="s">
        <v>200</v>
      </c>
      <c r="B4" s="65">
        <v>144647.69999999998</v>
      </c>
    </row>
    <row r="5" spans="1:2" x14ac:dyDescent="0.3">
      <c r="A5" s="64" t="s">
        <v>209</v>
      </c>
      <c r="B5" s="65">
        <v>150656.40000000002</v>
      </c>
    </row>
    <row r="6" spans="1:2" x14ac:dyDescent="0.3">
      <c r="A6" s="64" t="s">
        <v>184</v>
      </c>
      <c r="B6" s="65">
        <v>154427.9</v>
      </c>
    </row>
    <row r="7" spans="1:2" x14ac:dyDescent="0.3">
      <c r="A7" s="64" t="s">
        <v>217</v>
      </c>
      <c r="B7" s="65">
        <v>179986</v>
      </c>
    </row>
    <row r="8" spans="1:2" x14ac:dyDescent="0.3">
      <c r="A8" s="64" t="s">
        <v>187</v>
      </c>
      <c r="B8" s="65">
        <v>143640.70000000001</v>
      </c>
    </row>
    <row r="9" spans="1:2" x14ac:dyDescent="0.3">
      <c r="A9" s="64" t="s">
        <v>204</v>
      </c>
      <c r="B9" s="65">
        <v>135078.20000000001</v>
      </c>
    </row>
    <row r="10" spans="1:2" x14ac:dyDescent="0.3">
      <c r="A10" s="64" t="s">
        <v>181</v>
      </c>
      <c r="B10" s="65">
        <v>184693.8</v>
      </c>
    </row>
    <row r="11" spans="1:2" x14ac:dyDescent="0.3">
      <c r="A11" s="64" t="s">
        <v>179</v>
      </c>
      <c r="B11" s="65">
        <v>127731.3</v>
      </c>
    </row>
    <row r="12" spans="1:2" x14ac:dyDescent="0.3">
      <c r="A12" s="64" t="s">
        <v>176</v>
      </c>
      <c r="B12" s="65">
        <v>70964.899999999994</v>
      </c>
    </row>
    <row r="13" spans="1:2" x14ac:dyDescent="0.3">
      <c r="A13" s="64" t="s">
        <v>190</v>
      </c>
      <c r="B13" s="65">
        <v>65315</v>
      </c>
    </row>
    <row r="14" spans="1:2" x14ac:dyDescent="0.3">
      <c r="A14" s="64" t="s">
        <v>196</v>
      </c>
      <c r="B14" s="65">
        <v>138561.5</v>
      </c>
    </row>
    <row r="15" spans="1:2" x14ac:dyDescent="0.3">
      <c r="A15" s="64" t="s">
        <v>198</v>
      </c>
      <c r="B15" s="65">
        <v>141229.4</v>
      </c>
    </row>
    <row r="16" spans="1:2" x14ac:dyDescent="0.3">
      <c r="A16" s="64" t="s">
        <v>173</v>
      </c>
      <c r="B16" s="65">
        <v>305432.40000000002</v>
      </c>
    </row>
    <row r="17" spans="1:2" x14ac:dyDescent="0.3">
      <c r="A17" s="64" t="s">
        <v>211</v>
      </c>
      <c r="B17" s="65">
        <v>177713.9</v>
      </c>
    </row>
    <row r="18" spans="1:2" x14ac:dyDescent="0.3">
      <c r="A18" s="64" t="s">
        <v>202</v>
      </c>
      <c r="B18" s="65">
        <v>65964.899999999994</v>
      </c>
    </row>
    <row r="19" spans="1:2" x14ac:dyDescent="0.3">
      <c r="A19" s="64" t="s">
        <v>194</v>
      </c>
      <c r="B19" s="65">
        <v>130601.59999999999</v>
      </c>
    </row>
    <row r="20" spans="1:2" x14ac:dyDescent="0.3">
      <c r="A20" s="64" t="s">
        <v>192</v>
      </c>
      <c r="B20" s="65">
        <v>19341.7</v>
      </c>
    </row>
    <row r="21" spans="1:2" x14ac:dyDescent="0.3">
      <c r="A21" s="64" t="s">
        <v>156</v>
      </c>
      <c r="B21" s="65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Gradebook</vt:lpstr>
      <vt:lpstr>Decision Maker</vt:lpstr>
      <vt:lpstr>Sales Database</vt:lpstr>
      <vt:lpstr>Pivot Table Sales</vt:lpstr>
      <vt:lpstr>Car Inventory Database</vt:lpstr>
      <vt:lpstr>Pivot Tables Car Inventory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Qureshi</dc:creator>
  <cp:lastModifiedBy>Maryam Qureshi</cp:lastModifiedBy>
  <dcterms:created xsi:type="dcterms:W3CDTF">2022-07-17T18:15:26Z</dcterms:created>
  <dcterms:modified xsi:type="dcterms:W3CDTF">2022-07-19T23:37:07Z</dcterms:modified>
</cp:coreProperties>
</file>