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Semester 10/Mod 2/PRA/pricingRetailAndAnalyticsRCode/pricingRetailAndAnalytics/assignment2/"/>
    </mc:Choice>
  </mc:AlternateContent>
  <xr:revisionPtr revIDLastSave="0" documentId="13_ncr:1_{2F6157BB-0B3F-BE40-A005-8CC1F11246CB}" xr6:coauthVersionLast="47" xr6:coauthVersionMax="47" xr10:uidLastSave="{00000000-0000-0000-0000-000000000000}"/>
  <bookViews>
    <workbookView xWindow="11480" yWindow="500" windowWidth="17320" windowHeight="14500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K14" i="1"/>
  <c r="N14" i="1"/>
  <c r="R14" i="1"/>
  <c r="V38" i="1"/>
  <c r="V39" i="1" s="1"/>
  <c r="V17" i="1"/>
  <c r="V18" i="1" s="1"/>
  <c r="AA28" i="1"/>
  <c r="Z28" i="1"/>
  <c r="Z25" i="1"/>
  <c r="Z29" i="1" s="1"/>
  <c r="AA7" i="1"/>
  <c r="Z7" i="1"/>
  <c r="Z4" i="1"/>
  <c r="AA4" i="1" s="1"/>
  <c r="W121" i="1"/>
  <c r="V121" i="1"/>
  <c r="V118" i="1"/>
  <c r="V122" i="1" s="1"/>
  <c r="W107" i="1"/>
  <c r="V107" i="1"/>
  <c r="V104" i="1"/>
  <c r="W104" i="1" s="1"/>
  <c r="W28" i="1"/>
  <c r="V28" i="1"/>
  <c r="V25" i="1"/>
  <c r="V29" i="1" s="1"/>
  <c r="V7" i="1"/>
  <c r="V4" i="1"/>
  <c r="V8" i="1" s="1"/>
  <c r="W7" i="1"/>
  <c r="N106" i="1"/>
  <c r="S105" i="1"/>
  <c r="S106" i="1" s="1"/>
  <c r="S107" i="1" s="1"/>
  <c r="N105" i="1"/>
  <c r="V110" i="1" s="1"/>
  <c r="S5" i="1"/>
  <c r="S6" i="1" s="1"/>
  <c r="S7" i="1" s="1"/>
  <c r="N6" i="1"/>
  <c r="N5" i="1"/>
  <c r="V31" i="1" s="1"/>
  <c r="W31" i="1" s="1"/>
  <c r="K195" i="1"/>
  <c r="K194" i="1"/>
  <c r="K185" i="1"/>
  <c r="K184" i="1"/>
  <c r="K175" i="1"/>
  <c r="K174" i="1"/>
  <c r="K165" i="1"/>
  <c r="K164" i="1"/>
  <c r="K155" i="1"/>
  <c r="K154" i="1"/>
  <c r="K145" i="1"/>
  <c r="K144" i="1"/>
  <c r="K135" i="1"/>
  <c r="K134" i="1"/>
  <c r="K125" i="1"/>
  <c r="K124" i="1"/>
  <c r="K115" i="1"/>
  <c r="K114" i="1"/>
  <c r="K105" i="1"/>
  <c r="K104" i="1"/>
  <c r="K95" i="1"/>
  <c r="K94" i="1"/>
  <c r="K85" i="1"/>
  <c r="K84" i="1"/>
  <c r="K75" i="1"/>
  <c r="K74" i="1"/>
  <c r="K65" i="1"/>
  <c r="K64" i="1"/>
  <c r="K55" i="1"/>
  <c r="K54" i="1"/>
  <c r="K45" i="1"/>
  <c r="K44" i="1"/>
  <c r="K35" i="1"/>
  <c r="K34" i="1"/>
  <c r="K25" i="1"/>
  <c r="K24" i="1"/>
  <c r="K15" i="1"/>
  <c r="K16" i="1" s="1"/>
  <c r="K5" i="1"/>
  <c r="K4" i="1"/>
  <c r="I5" i="1"/>
  <c r="I104" i="1"/>
  <c r="I105" i="1"/>
  <c r="I106" i="1"/>
  <c r="I6" i="1"/>
  <c r="I107" i="1"/>
  <c r="I7" i="1"/>
  <c r="I108" i="1"/>
  <c r="I8" i="1"/>
  <c r="I109" i="1"/>
  <c r="I9" i="1"/>
  <c r="I10" i="1"/>
  <c r="I11" i="1"/>
  <c r="I110" i="1"/>
  <c r="I111" i="1"/>
  <c r="I112" i="1"/>
  <c r="I113" i="1"/>
  <c r="I12" i="1"/>
  <c r="I13" i="1"/>
  <c r="I15" i="1"/>
  <c r="I114" i="1"/>
  <c r="I115" i="1"/>
  <c r="I116" i="1"/>
  <c r="I16" i="1"/>
  <c r="I117" i="1"/>
  <c r="I17" i="1"/>
  <c r="I118" i="1"/>
  <c r="I18" i="1"/>
  <c r="I119" i="1"/>
  <c r="I19" i="1"/>
  <c r="I20" i="1"/>
  <c r="I21" i="1"/>
  <c r="I120" i="1"/>
  <c r="I121" i="1"/>
  <c r="I122" i="1"/>
  <c r="I123" i="1"/>
  <c r="I22" i="1"/>
  <c r="I23" i="1"/>
  <c r="I24" i="1"/>
  <c r="I25" i="1"/>
  <c r="I124" i="1"/>
  <c r="I125" i="1"/>
  <c r="I126" i="1"/>
  <c r="I26" i="1"/>
  <c r="I127" i="1"/>
  <c r="I27" i="1"/>
  <c r="I128" i="1"/>
  <c r="I28" i="1"/>
  <c r="I129" i="1"/>
  <c r="I29" i="1"/>
  <c r="I30" i="1"/>
  <c r="I31" i="1"/>
  <c r="I130" i="1"/>
  <c r="I131" i="1"/>
  <c r="I132" i="1"/>
  <c r="I133" i="1"/>
  <c r="I32" i="1"/>
  <c r="I33" i="1"/>
  <c r="I34" i="1"/>
  <c r="I35" i="1"/>
  <c r="I134" i="1"/>
  <c r="I135" i="1"/>
  <c r="I136" i="1"/>
  <c r="I36" i="1"/>
  <c r="I137" i="1"/>
  <c r="I37" i="1"/>
  <c r="I138" i="1"/>
  <c r="I38" i="1"/>
  <c r="I139" i="1"/>
  <c r="I39" i="1"/>
  <c r="I40" i="1"/>
  <c r="I41" i="1"/>
  <c r="I140" i="1"/>
  <c r="I141" i="1"/>
  <c r="I142" i="1"/>
  <c r="I143" i="1"/>
  <c r="I42" i="1"/>
  <c r="I43" i="1"/>
  <c r="I44" i="1"/>
  <c r="I45" i="1"/>
  <c r="I144" i="1"/>
  <c r="I145" i="1"/>
  <c r="I146" i="1"/>
  <c r="I46" i="1"/>
  <c r="I147" i="1"/>
  <c r="I47" i="1"/>
  <c r="I148" i="1"/>
  <c r="I48" i="1"/>
  <c r="I149" i="1"/>
  <c r="I49" i="1"/>
  <c r="I50" i="1"/>
  <c r="I51" i="1"/>
  <c r="I150" i="1"/>
  <c r="I151" i="1"/>
  <c r="I152" i="1"/>
  <c r="I153" i="1"/>
  <c r="I52" i="1"/>
  <c r="I53" i="1"/>
  <c r="I54" i="1"/>
  <c r="I55" i="1"/>
  <c r="I154" i="1"/>
  <c r="I155" i="1"/>
  <c r="I156" i="1"/>
  <c r="I56" i="1"/>
  <c r="I157" i="1"/>
  <c r="I57" i="1"/>
  <c r="I158" i="1"/>
  <c r="I58" i="1"/>
  <c r="I159" i="1"/>
  <c r="I59" i="1"/>
  <c r="I60" i="1"/>
  <c r="I61" i="1"/>
  <c r="I160" i="1"/>
  <c r="I161" i="1"/>
  <c r="I162" i="1"/>
  <c r="I163" i="1"/>
  <c r="I62" i="1"/>
  <c r="I63" i="1"/>
  <c r="I64" i="1"/>
  <c r="I65" i="1"/>
  <c r="I164" i="1"/>
  <c r="I165" i="1"/>
  <c r="I166" i="1"/>
  <c r="I66" i="1"/>
  <c r="I167" i="1"/>
  <c r="I67" i="1"/>
  <c r="I168" i="1"/>
  <c r="I68" i="1"/>
  <c r="I169" i="1"/>
  <c r="I69" i="1"/>
  <c r="I70" i="1"/>
  <c r="I71" i="1"/>
  <c r="I170" i="1"/>
  <c r="I171" i="1"/>
  <c r="I172" i="1"/>
  <c r="I173" i="1"/>
  <c r="I72" i="1"/>
  <c r="I73" i="1"/>
  <c r="I74" i="1"/>
  <c r="I75" i="1"/>
  <c r="I174" i="1"/>
  <c r="I175" i="1"/>
  <c r="I176" i="1"/>
  <c r="I76" i="1"/>
  <c r="I177" i="1"/>
  <c r="I77" i="1"/>
  <c r="I178" i="1"/>
  <c r="I78" i="1"/>
  <c r="I179" i="1"/>
  <c r="I79" i="1"/>
  <c r="I80" i="1"/>
  <c r="I81" i="1"/>
  <c r="I180" i="1"/>
  <c r="I181" i="1"/>
  <c r="I182" i="1"/>
  <c r="I183" i="1"/>
  <c r="I82" i="1"/>
  <c r="I83" i="1"/>
  <c r="I84" i="1"/>
  <c r="I85" i="1"/>
  <c r="I184" i="1"/>
  <c r="I185" i="1"/>
  <c r="I186" i="1"/>
  <c r="I86" i="1"/>
  <c r="I187" i="1"/>
  <c r="I87" i="1"/>
  <c r="I188" i="1"/>
  <c r="I88" i="1"/>
  <c r="I189" i="1"/>
  <c r="I89" i="1"/>
  <c r="I90" i="1"/>
  <c r="I91" i="1"/>
  <c r="I190" i="1"/>
  <c r="I191" i="1"/>
  <c r="I192" i="1"/>
  <c r="I193" i="1"/>
  <c r="I92" i="1"/>
  <c r="I93" i="1"/>
  <c r="I94" i="1"/>
  <c r="I95" i="1"/>
  <c r="I194" i="1"/>
  <c r="I195" i="1"/>
  <c r="I196" i="1"/>
  <c r="I96" i="1"/>
  <c r="I197" i="1"/>
  <c r="I97" i="1"/>
  <c r="I198" i="1"/>
  <c r="I98" i="1"/>
  <c r="I199" i="1"/>
  <c r="I99" i="1"/>
  <c r="I100" i="1"/>
  <c r="I101" i="1"/>
  <c r="I200" i="1"/>
  <c r="I201" i="1"/>
  <c r="I202" i="1"/>
  <c r="I203" i="1"/>
  <c r="I102" i="1"/>
  <c r="I103" i="1"/>
  <c r="I4" i="1"/>
  <c r="K6" i="1" l="1"/>
  <c r="K56" i="1"/>
  <c r="K176" i="1"/>
  <c r="W40" i="1"/>
  <c r="W42" i="1" s="1"/>
  <c r="V40" i="1"/>
  <c r="V42" i="1" s="1"/>
  <c r="W43" i="1" s="1"/>
  <c r="V10" i="1"/>
  <c r="V12" i="1"/>
  <c r="R5" i="1"/>
  <c r="R6" i="1" s="1"/>
  <c r="R7" i="1" s="1"/>
  <c r="S8" i="1" s="1"/>
  <c r="Z8" i="1"/>
  <c r="K36" i="1"/>
  <c r="K76" i="1"/>
  <c r="K116" i="1"/>
  <c r="K156" i="1"/>
  <c r="K196" i="1"/>
  <c r="K136" i="1"/>
  <c r="K26" i="1"/>
  <c r="K66" i="1"/>
  <c r="K106" i="1"/>
  <c r="K146" i="1"/>
  <c r="Z31" i="1"/>
  <c r="Z33" i="1" s="1"/>
  <c r="K46" i="1"/>
  <c r="K126" i="1"/>
  <c r="W4" i="1"/>
  <c r="W8" i="1" s="1"/>
  <c r="Z10" i="1"/>
  <c r="Z11" i="1" s="1"/>
  <c r="AA8" i="1"/>
  <c r="AA25" i="1"/>
  <c r="W110" i="1"/>
  <c r="W112" i="1" s="1"/>
  <c r="V112" i="1"/>
  <c r="R105" i="1"/>
  <c r="R106" i="1" s="1"/>
  <c r="R107" i="1" s="1"/>
  <c r="S108" i="1" s="1"/>
  <c r="K186" i="1"/>
  <c r="K86" i="1"/>
  <c r="V124" i="1"/>
  <c r="V126" i="1" s="1"/>
  <c r="K166" i="1"/>
  <c r="V108" i="1"/>
  <c r="W113" i="1"/>
  <c r="W111" i="1"/>
  <c r="W108" i="1"/>
  <c r="W118" i="1"/>
  <c r="V111" i="1"/>
  <c r="W34" i="1"/>
  <c r="W33" i="1"/>
  <c r="V32" i="1"/>
  <c r="V33" i="1"/>
  <c r="W25" i="1"/>
  <c r="K96" i="1"/>
  <c r="V19" i="1" l="1"/>
  <c r="V21" i="1" s="1"/>
  <c r="P14" i="1"/>
  <c r="S14" i="1"/>
  <c r="V11" i="1"/>
  <c r="W10" i="1"/>
  <c r="W12" i="1" s="1"/>
  <c r="V125" i="1"/>
  <c r="Z32" i="1"/>
  <c r="AA31" i="1"/>
  <c r="AA34" i="1" s="1"/>
  <c r="AA10" i="1"/>
  <c r="Z12" i="1"/>
  <c r="W124" i="1"/>
  <c r="W126" i="1" s="1"/>
  <c r="AA29" i="1"/>
  <c r="W122" i="1"/>
  <c r="W29" i="1"/>
  <c r="W32" i="1"/>
  <c r="W11" i="1" l="1"/>
  <c r="W13" i="1"/>
  <c r="W19" i="1"/>
  <c r="W21" i="1" s="1"/>
  <c r="W22" i="1" s="1"/>
  <c r="AA32" i="1"/>
  <c r="AA33" i="1"/>
  <c r="W125" i="1"/>
  <c r="W127" i="1"/>
  <c r="AA12" i="1"/>
  <c r="AA11" i="1"/>
  <c r="AA13" i="1"/>
</calcChain>
</file>

<file path=xl/sharedStrings.xml><?xml version="1.0" encoding="utf-8"?>
<sst xmlns="http://schemas.openxmlformats.org/spreadsheetml/2006/main" count="182" uniqueCount="48">
  <si>
    <t>store</t>
  </si>
  <si>
    <t>week</t>
  </si>
  <si>
    <t>holiday</t>
  </si>
  <si>
    <t>zone</t>
  </si>
  <si>
    <t>units</t>
  </si>
  <si>
    <t>regprice</t>
  </si>
  <si>
    <t>price</t>
  </si>
  <si>
    <t>pop</t>
  </si>
  <si>
    <t>Dpromo</t>
  </si>
  <si>
    <t>Average Profit</t>
  </si>
  <si>
    <t>Average Earn</t>
  </si>
  <si>
    <t>Average Cost</t>
  </si>
  <si>
    <t>Manufacturing Cost</t>
  </si>
  <si>
    <t>Week</t>
  </si>
  <si>
    <t>Units Sold</t>
  </si>
  <si>
    <t xml:space="preserve">Price </t>
  </si>
  <si>
    <t xml:space="preserve">Reg Price </t>
  </si>
  <si>
    <t>Units</t>
  </si>
  <si>
    <t>Price</t>
  </si>
  <si>
    <t>Average</t>
  </si>
  <si>
    <t>Change</t>
  </si>
  <si>
    <t>Even (Promoted)</t>
  </si>
  <si>
    <t>Odd (Baseline)</t>
  </si>
  <si>
    <t>% Change</t>
  </si>
  <si>
    <t>Elasticity</t>
  </si>
  <si>
    <t>Whoelsale Price</t>
  </si>
  <si>
    <t>Retail Price</t>
  </si>
  <si>
    <t>Retail % Margin</t>
  </si>
  <si>
    <t>Manufacturer % Margin</t>
  </si>
  <si>
    <t>Base</t>
  </si>
  <si>
    <t>Promotion</t>
  </si>
  <si>
    <t>Manufacturer Gross Profit</t>
  </si>
  <si>
    <t>Retailer Gross Profit</t>
  </si>
  <si>
    <t>Trade Budget</t>
  </si>
  <si>
    <t>* Average Units:  includes Weeks 13 to 39</t>
  </si>
  <si>
    <t>* Elasticity based on wks 33 to 46</t>
  </si>
  <si>
    <t>Average Units per Zone per Week</t>
  </si>
  <si>
    <t xml:space="preserve">* Average Units:  </t>
  </si>
  <si>
    <t>* Elasticity</t>
  </si>
  <si>
    <t>EXP(population coefficient)</t>
  </si>
  <si>
    <t>Population Coefficient</t>
  </si>
  <si>
    <t>Units per Week for Population of 75,000</t>
  </si>
  <si>
    <t>Total Units for Populaiton of 75,000</t>
  </si>
  <si>
    <t>Number of Weeks</t>
  </si>
  <si>
    <t>Total Units Sold over 26 Weeks</t>
  </si>
  <si>
    <t xml:space="preserve">Population </t>
  </si>
  <si>
    <t>Average Population for Zone 1</t>
  </si>
  <si>
    <t xml:space="preserve">* Elasticity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</si>
</sst>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[$£-809]#,##0.00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4" fontId="0" fillId="0" borderId="0" xfId="1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9" fontId="0" fillId="0" borderId="0" xfId="2" applyFont="1"/>
    <xf numFmtId="2" fontId="0" fillId="0" borderId="0" xfId="2" applyNumberFormat="1" applyFont="1"/>
    <xf numFmtId="0" fontId="2" fillId="0" borderId="4" xfId="0" applyFont="1" applyBorder="1"/>
    <xf numFmtId="0" fontId="2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9" fontId="0" fillId="0" borderId="0" xfId="2" applyFont="1" applyBorder="1"/>
    <xf numFmtId="9" fontId="0" fillId="0" borderId="5" xfId="2" applyFont="1" applyBorder="1"/>
    <xf numFmtId="0" fontId="0" fillId="0" borderId="4" xfId="0" applyBorder="1"/>
    <xf numFmtId="1" fontId="0" fillId="0" borderId="0" xfId="0" applyNumberFormat="1" applyBorder="1"/>
    <xf numFmtId="1" fontId="0" fillId="0" borderId="5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7" xfId="0" applyBorder="1"/>
    <xf numFmtId="2" fontId="0" fillId="0" borderId="8" xfId="0" applyNumberFormat="1" applyBorder="1"/>
    <xf numFmtId="0" fontId="0" fillId="0" borderId="0" xfId="0" applyAlignment="1"/>
    <xf numFmtId="0" fontId="3" fillId="3" borderId="9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/>
    <xf numFmtId="0" fontId="0" fillId="3" borderId="23" xfId="0" applyFill="1" applyBorder="1"/>
    <xf numFmtId="0" fontId="3" fillId="3" borderId="18" xfId="0" applyFont="1" applyFill="1" applyBorder="1"/>
    <xf numFmtId="0" fontId="0" fillId="3" borderId="16" xfId="0" applyFill="1" applyBorder="1"/>
    <xf numFmtId="0" fontId="0" fillId="3" borderId="24" xfId="0" applyFill="1" applyBorder="1"/>
    <xf numFmtId="9" fontId="0" fillId="3" borderId="16" xfId="2" applyFont="1" applyFill="1" applyBorder="1"/>
    <xf numFmtId="9" fontId="0" fillId="3" borderId="24" xfId="2" applyFont="1" applyFill="1" applyBorder="1"/>
    <xf numFmtId="0" fontId="3" fillId="3" borderId="28" xfId="0" applyFont="1" applyFill="1" applyBorder="1"/>
    <xf numFmtId="9" fontId="0" fillId="3" borderId="3" xfId="2" applyFont="1" applyFill="1" applyBorder="1"/>
    <xf numFmtId="9" fontId="0" fillId="3" borderId="27" xfId="2" applyFont="1" applyFill="1" applyBorder="1"/>
    <xf numFmtId="0" fontId="0" fillId="3" borderId="9" xfId="0" applyFill="1" applyBorder="1" applyAlignment="1"/>
    <xf numFmtId="0" fontId="2" fillId="3" borderId="20" xfId="0" applyFont="1" applyFill="1" applyBorder="1"/>
    <xf numFmtId="1" fontId="0" fillId="3" borderId="8" xfId="0" applyNumberFormat="1" applyFill="1" applyBorder="1"/>
    <xf numFmtId="1" fontId="0" fillId="3" borderId="23" xfId="0" applyNumberFormat="1" applyFill="1" applyBorder="1"/>
    <xf numFmtId="0" fontId="2" fillId="3" borderId="18" xfId="0" applyFont="1" applyFill="1" applyBorder="1"/>
    <xf numFmtId="0" fontId="2" fillId="3" borderId="28" xfId="0" applyFont="1" applyFill="1" applyBorder="1"/>
    <xf numFmtId="0" fontId="2" fillId="3" borderId="9" xfId="0" applyFont="1" applyFill="1" applyBorder="1"/>
    <xf numFmtId="0" fontId="0" fillId="2" borderId="13" xfId="0" applyFill="1" applyBorder="1"/>
    <xf numFmtId="1" fontId="0" fillId="2" borderId="13" xfId="0" applyNumberFormat="1" applyFill="1" applyBorder="1"/>
    <xf numFmtId="0" fontId="3" fillId="2" borderId="22" xfId="0" applyFont="1" applyFill="1" applyBorder="1" applyAlignment="1">
      <alignment horizontal="center"/>
    </xf>
    <xf numFmtId="0" fontId="0" fillId="2" borderId="31" xfId="0" applyFill="1" applyBorder="1"/>
    <xf numFmtId="0" fontId="0" fillId="2" borderId="32" xfId="0" applyFill="1" applyBorder="1"/>
    <xf numFmtId="0" fontId="0" fillId="2" borderId="24" xfId="0" applyFill="1" applyBorder="1"/>
    <xf numFmtId="9" fontId="0" fillId="2" borderId="24" xfId="2" applyFont="1" applyFill="1" applyBorder="1"/>
    <xf numFmtId="9" fontId="0" fillId="2" borderId="26" xfId="2" applyFont="1" applyFill="1" applyBorder="1"/>
    <xf numFmtId="0" fontId="0" fillId="2" borderId="22" xfId="0" applyFill="1" applyBorder="1"/>
    <xf numFmtId="0" fontId="2" fillId="2" borderId="30" xfId="0" applyFont="1" applyFill="1" applyBorder="1"/>
    <xf numFmtId="1" fontId="0" fillId="2" borderId="32" xfId="0" applyNumberFormat="1" applyFill="1" applyBorder="1"/>
    <xf numFmtId="0" fontId="2" fillId="2" borderId="33" xfId="0" applyFont="1" applyFill="1" applyBorder="1"/>
    <xf numFmtId="2" fontId="0" fillId="2" borderId="38" xfId="0" applyNumberFormat="1" applyFill="1" applyBorder="1"/>
    <xf numFmtId="0" fontId="2" fillId="2" borderId="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36" xfId="0" applyFill="1" applyBorder="1"/>
    <xf numFmtId="0" fontId="0" fillId="2" borderId="16" xfId="0" applyFill="1" applyBorder="1"/>
    <xf numFmtId="9" fontId="0" fillId="2" borderId="16" xfId="2" applyFont="1" applyFill="1" applyBorder="1"/>
    <xf numFmtId="9" fontId="0" fillId="2" borderId="25" xfId="2" applyFont="1" applyFill="1" applyBorder="1"/>
    <xf numFmtId="0" fontId="0" fillId="2" borderId="21" xfId="0" applyFill="1" applyBorder="1"/>
    <xf numFmtId="1" fontId="0" fillId="2" borderId="36" xfId="0" applyNumberFormat="1" applyFill="1" applyBorder="1"/>
    <xf numFmtId="0" fontId="0" fillId="2" borderId="37" xfId="0" applyFill="1" applyBorder="1"/>
    <xf numFmtId="0" fontId="3" fillId="2" borderId="9" xfId="0" applyFont="1" applyFill="1" applyBorder="1" applyAlignment="1">
      <alignment horizontal="center"/>
    </xf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0" fillId="2" borderId="9" xfId="0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28" xfId="0" applyFont="1" applyFill="1" applyBorder="1"/>
    <xf numFmtId="0" fontId="2" fillId="2" borderId="39" xfId="0" applyFont="1" applyFill="1" applyBorder="1"/>
    <xf numFmtId="0" fontId="2" fillId="3" borderId="40" xfId="0" applyFont="1" applyFill="1" applyBorder="1"/>
    <xf numFmtId="2" fontId="0" fillId="3" borderId="41" xfId="0" applyNumberFormat="1" applyFill="1" applyBorder="1"/>
    <xf numFmtId="0" fontId="0" fillId="2" borderId="33" xfId="0" applyFill="1" applyBorder="1"/>
    <xf numFmtId="1" fontId="0" fillId="2" borderId="24" xfId="0" applyNumberFormat="1" applyFill="1" applyBorder="1"/>
    <xf numFmtId="1" fontId="0" fillId="2" borderId="26" xfId="0" applyNumberFormat="1" applyFill="1" applyBorder="1"/>
    <xf numFmtId="0" fontId="3" fillId="4" borderId="9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17" xfId="0" applyFont="1" applyFill="1" applyBorder="1"/>
    <xf numFmtId="0" fontId="0" fillId="4" borderId="36" xfId="0" applyFill="1" applyBorder="1"/>
    <xf numFmtId="0" fontId="0" fillId="4" borderId="32" xfId="0" applyFill="1" applyBorder="1"/>
    <xf numFmtId="0" fontId="3" fillId="4" borderId="18" xfId="0" applyFont="1" applyFill="1" applyBorder="1"/>
    <xf numFmtId="0" fontId="0" fillId="4" borderId="16" xfId="0" applyFill="1" applyBorder="1"/>
    <xf numFmtId="0" fontId="0" fillId="4" borderId="24" xfId="0" applyFill="1" applyBorder="1"/>
    <xf numFmtId="9" fontId="0" fillId="4" borderId="16" xfId="2" applyFont="1" applyFill="1" applyBorder="1"/>
    <xf numFmtId="9" fontId="0" fillId="4" borderId="24" xfId="2" applyFont="1" applyFill="1" applyBorder="1"/>
    <xf numFmtId="0" fontId="3" fillId="4" borderId="19" xfId="0" applyFont="1" applyFill="1" applyBorder="1"/>
    <xf numFmtId="9" fontId="0" fillId="4" borderId="25" xfId="2" applyFont="1" applyFill="1" applyBorder="1"/>
    <xf numFmtId="9" fontId="0" fillId="4" borderId="26" xfId="2" applyFont="1" applyFill="1" applyBorder="1"/>
    <xf numFmtId="0" fontId="0" fillId="4" borderId="9" xfId="0" applyFill="1" applyBorder="1"/>
    <xf numFmtId="0" fontId="2" fillId="4" borderId="17" xfId="0" applyFont="1" applyFill="1" applyBorder="1"/>
    <xf numFmtId="1" fontId="0" fillId="4" borderId="36" xfId="0" applyNumberFormat="1" applyFill="1" applyBorder="1"/>
    <xf numFmtId="1" fontId="0" fillId="4" borderId="32" xfId="0" applyNumberFormat="1" applyFill="1" applyBorder="1"/>
    <xf numFmtId="0" fontId="2" fillId="4" borderId="18" xfId="0" applyFont="1" applyFill="1" applyBorder="1"/>
    <xf numFmtId="164" fontId="0" fillId="4" borderId="16" xfId="1" applyNumberFormat="1" applyFont="1" applyFill="1" applyBorder="1"/>
    <xf numFmtId="164" fontId="0" fillId="4" borderId="24" xfId="1" applyNumberFormat="1" applyFont="1" applyFill="1" applyBorder="1"/>
    <xf numFmtId="0" fontId="2" fillId="4" borderId="28" xfId="0" applyFont="1" applyFill="1" applyBorder="1"/>
    <xf numFmtId="0" fontId="0" fillId="4" borderId="3" xfId="0" applyFill="1" applyBorder="1"/>
    <xf numFmtId="164" fontId="0" fillId="4" borderId="27" xfId="1" applyNumberFormat="1" applyFont="1" applyFill="1" applyBorder="1"/>
    <xf numFmtId="0" fontId="2" fillId="4" borderId="9" xfId="0" applyFont="1" applyFill="1" applyBorder="1"/>
    <xf numFmtId="0" fontId="2" fillId="4" borderId="39" xfId="0" applyFont="1" applyFill="1" applyBorder="1"/>
    <xf numFmtId="0" fontId="0" fillId="4" borderId="37" xfId="0" applyFill="1" applyBorder="1"/>
    <xf numFmtId="2" fontId="0" fillId="4" borderId="38" xfId="0" applyNumberFormat="1" applyFill="1" applyBorder="1"/>
    <xf numFmtId="0" fontId="0" fillId="5" borderId="24" xfId="0" applyFill="1" applyBorder="1"/>
    <xf numFmtId="9" fontId="0" fillId="5" borderId="24" xfId="2" applyFont="1" applyFill="1" applyBorder="1"/>
    <xf numFmtId="164" fontId="0" fillId="5" borderId="24" xfId="1" applyNumberFormat="1" applyFont="1" applyFill="1" applyBorder="1"/>
    <xf numFmtId="0" fontId="0" fillId="5" borderId="16" xfId="0" applyFill="1" applyBorder="1"/>
    <xf numFmtId="9" fontId="0" fillId="5" borderId="16" xfId="2" applyFont="1" applyFill="1" applyBorder="1"/>
    <xf numFmtId="164" fontId="0" fillId="5" borderId="16" xfId="1" applyNumberFormat="1" applyFont="1" applyFill="1" applyBorder="1"/>
    <xf numFmtId="0" fontId="0" fillId="5" borderId="25" xfId="0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2" fillId="5" borderId="18" xfId="0" applyFont="1" applyFill="1" applyBorder="1"/>
    <xf numFmtId="0" fontId="2" fillId="5" borderId="19" xfId="0" applyFont="1" applyFill="1" applyBorder="1"/>
    <xf numFmtId="0" fontId="3" fillId="5" borderId="42" xfId="0" applyFont="1" applyFill="1" applyBorder="1" applyAlignment="1">
      <alignment horizontal="center"/>
    </xf>
    <xf numFmtId="0" fontId="0" fillId="5" borderId="40" xfId="0" applyFill="1" applyBorder="1"/>
    <xf numFmtId="0" fontId="0" fillId="5" borderId="36" xfId="0" applyFill="1" applyBorder="1"/>
    <xf numFmtId="0" fontId="0" fillId="5" borderId="32" xfId="0" applyFill="1" applyBorder="1"/>
    <xf numFmtId="0" fontId="3" fillId="5" borderId="19" xfId="0" applyFont="1" applyFill="1" applyBorder="1"/>
    <xf numFmtId="9" fontId="0" fillId="5" borderId="25" xfId="2" applyFont="1" applyFill="1" applyBorder="1"/>
    <xf numFmtId="9" fontId="0" fillId="5" borderId="26" xfId="2" applyFont="1" applyFill="1" applyBorder="1"/>
    <xf numFmtId="0" fontId="2" fillId="5" borderId="17" xfId="0" applyFont="1" applyFill="1" applyBorder="1"/>
    <xf numFmtId="1" fontId="0" fillId="5" borderId="36" xfId="0" applyNumberFormat="1" applyFill="1" applyBorder="1"/>
    <xf numFmtId="1" fontId="0" fillId="5" borderId="32" xfId="0" applyNumberFormat="1" applyFill="1" applyBorder="1"/>
    <xf numFmtId="0" fontId="3" fillId="5" borderId="43" xfId="0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2" fillId="5" borderId="40" xfId="0" applyFont="1" applyFill="1" applyBorder="1"/>
    <xf numFmtId="0" fontId="2" fillId="5" borderId="9" xfId="0" applyFont="1" applyFill="1" applyBorder="1"/>
    <xf numFmtId="0" fontId="0" fillId="5" borderId="21" xfId="0" applyFill="1" applyBorder="1"/>
    <xf numFmtId="2" fontId="0" fillId="5" borderId="22" xfId="0" applyNumberFormat="1" applyFill="1" applyBorder="1"/>
    <xf numFmtId="164" fontId="0" fillId="5" borderId="26" xfId="1" applyNumberFormat="1" applyFont="1" applyFill="1" applyBorder="1"/>
    <xf numFmtId="0" fontId="0" fillId="6" borderId="0" xfId="0" applyFill="1"/>
    <xf numFmtId="0" fontId="0" fillId="6" borderId="0" xfId="0" applyFill="1" applyAlignment="1"/>
    <xf numFmtId="0" fontId="4" fillId="6" borderId="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" fillId="3" borderId="30" xfId="0" applyFont="1" applyFill="1" applyBorder="1"/>
    <xf numFmtId="0" fontId="0" fillId="3" borderId="31" xfId="0" applyFill="1" applyBorder="1"/>
    <xf numFmtId="0" fontId="0" fillId="3" borderId="32" xfId="0" applyFill="1" applyBorder="1"/>
    <xf numFmtId="0" fontId="2" fillId="3" borderId="33" xfId="0" applyFont="1" applyFill="1" applyBorder="1"/>
    <xf numFmtId="0" fontId="0" fillId="3" borderId="13" xfId="0" applyFill="1" applyBorder="1"/>
    <xf numFmtId="0" fontId="0" fillId="3" borderId="33" xfId="0" applyFill="1" applyBorder="1"/>
    <xf numFmtId="1" fontId="0" fillId="3" borderId="13" xfId="0" applyNumberFormat="1" applyFill="1" applyBorder="1"/>
    <xf numFmtId="1" fontId="0" fillId="3" borderId="24" xfId="0" applyNumberFormat="1" applyFill="1" applyBorder="1"/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" fontId="0" fillId="3" borderId="26" xfId="0" applyNumberFormat="1" applyFill="1" applyBorder="1"/>
    <xf numFmtId="167" fontId="0" fillId="3" borderId="16" xfId="1" applyNumberFormat="1" applyFont="1" applyFill="1" applyBorder="1"/>
    <xf numFmtId="167" fontId="0" fillId="3" borderId="24" xfId="1" applyNumberFormat="1" applyFont="1" applyFill="1" applyBorder="1"/>
    <xf numFmtId="167" fontId="0" fillId="3" borderId="3" xfId="0" applyNumberFormat="1" applyFill="1" applyBorder="1"/>
    <xf numFmtId="167" fontId="0" fillId="3" borderId="27" xfId="1" applyNumberFormat="1" applyFont="1" applyFill="1" applyBorder="1"/>
    <xf numFmtId="167" fontId="0" fillId="2" borderId="16" xfId="1" applyNumberFormat="1" applyFont="1" applyFill="1" applyBorder="1"/>
    <xf numFmtId="167" fontId="0" fillId="2" borderId="24" xfId="1" applyNumberFormat="1" applyFont="1" applyFill="1" applyBorder="1"/>
    <xf numFmtId="167" fontId="0" fillId="2" borderId="3" xfId="0" applyNumberFormat="1" applyFill="1" applyBorder="1"/>
    <xf numFmtId="167" fontId="0" fillId="2" borderId="27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3"/>
  <sheetViews>
    <sheetView tabSelected="1" topLeftCell="Q18" zoomScale="107" workbookViewId="0">
      <selection activeCell="Y42" sqref="Y42"/>
    </sheetView>
  </sheetViews>
  <sheetFormatPr baseColWidth="10" defaultColWidth="8.83203125" defaultRowHeight="15" x14ac:dyDescent="0.2"/>
  <cols>
    <col min="10" max="10" width="11.6640625" bestFit="1" customWidth="1"/>
    <col min="11" max="11" width="11.1640625" bestFit="1" customWidth="1"/>
    <col min="13" max="13" width="24" bestFit="1" customWidth="1"/>
    <col min="19" max="19" width="10" customWidth="1"/>
    <col min="21" max="21" width="35.6640625" bestFit="1" customWidth="1"/>
    <col min="22" max="22" width="11.1640625" bestFit="1" customWidth="1"/>
    <col min="23" max="23" width="11.6640625" bestFit="1" customWidth="1"/>
    <col min="25" max="25" width="35.6640625" bestFit="1" customWidth="1"/>
  </cols>
  <sheetData>
    <row r="1" spans="1:31" x14ac:dyDescent="0.2">
      <c r="A1" t="s">
        <v>12</v>
      </c>
      <c r="C1">
        <v>0.6</v>
      </c>
      <c r="T1" s="152"/>
      <c r="U1" s="154"/>
      <c r="V1" s="154"/>
      <c r="W1" s="154"/>
      <c r="X1" s="152"/>
      <c r="Y1" s="154"/>
      <c r="Z1" s="154"/>
      <c r="AA1" s="154"/>
      <c r="AB1" s="153"/>
      <c r="AC1" s="39"/>
      <c r="AD1" s="39"/>
      <c r="AE1" s="39"/>
    </row>
    <row r="2" spans="1:31" ht="16" thickBot="1" x14ac:dyDescent="0.25">
      <c r="T2" s="152"/>
      <c r="U2" s="154"/>
      <c r="V2" s="154"/>
      <c r="W2" s="154"/>
      <c r="X2" s="152"/>
      <c r="Y2" s="154"/>
      <c r="Z2" s="154"/>
      <c r="AA2" s="154"/>
      <c r="AB2" s="153"/>
      <c r="AC2" s="39"/>
      <c r="AD2" s="39"/>
      <c r="AE2" s="39"/>
    </row>
    <row r="3" spans="1:31" ht="16" thickBo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T3" s="152"/>
      <c r="U3" s="40"/>
      <c r="V3" s="41" t="s">
        <v>29</v>
      </c>
      <c r="W3" s="42" t="s">
        <v>30</v>
      </c>
      <c r="X3" s="152"/>
      <c r="Y3" s="96"/>
      <c r="Z3" s="97" t="s">
        <v>29</v>
      </c>
      <c r="AA3" s="98" t="s">
        <v>30</v>
      </c>
      <c r="AB3" s="152"/>
    </row>
    <row r="4" spans="1:31" x14ac:dyDescent="0.2">
      <c r="A4" s="1">
        <v>1</v>
      </c>
      <c r="B4" s="2">
        <v>1</v>
      </c>
      <c r="C4" s="2">
        <v>0</v>
      </c>
      <c r="D4" s="2">
        <v>1</v>
      </c>
      <c r="E4" s="2">
        <v>544</v>
      </c>
      <c r="F4" s="2">
        <v>1.59</v>
      </c>
      <c r="G4" s="2">
        <v>1.59</v>
      </c>
      <c r="H4" s="2">
        <v>6.9825999999999997</v>
      </c>
      <c r="I4" s="3">
        <f t="shared" ref="I4:I35" si="0">IF(F4&lt;&gt;G4,1,0)</f>
        <v>0</v>
      </c>
      <c r="J4" t="s">
        <v>10</v>
      </c>
      <c r="K4" s="10">
        <f>G4*SUM(E4:E13)</f>
        <v>6272.55</v>
      </c>
      <c r="M4" t="s">
        <v>13</v>
      </c>
      <c r="N4" t="s">
        <v>14</v>
      </c>
      <c r="O4" t="s">
        <v>15</v>
      </c>
      <c r="P4" t="s">
        <v>16</v>
      </c>
      <c r="R4" t="s">
        <v>17</v>
      </c>
      <c r="S4" t="s">
        <v>18</v>
      </c>
      <c r="T4" s="152"/>
      <c r="U4" s="43" t="s">
        <v>12</v>
      </c>
      <c r="V4" s="19">
        <f>$C$1</f>
        <v>0.6</v>
      </c>
      <c r="W4" s="44">
        <f>V4</f>
        <v>0.6</v>
      </c>
      <c r="X4" s="152"/>
      <c r="Y4" s="99" t="s">
        <v>12</v>
      </c>
      <c r="Z4" s="100">
        <f>$C$1</f>
        <v>0.6</v>
      </c>
      <c r="AA4" s="101">
        <f>Z4</f>
        <v>0.6</v>
      </c>
      <c r="AB4" s="152"/>
    </row>
    <row r="5" spans="1:31" x14ac:dyDescent="0.2">
      <c r="A5" s="4">
        <v>2</v>
      </c>
      <c r="B5" s="5">
        <v>1</v>
      </c>
      <c r="C5" s="5">
        <v>0</v>
      </c>
      <c r="D5" s="5">
        <v>1</v>
      </c>
      <c r="E5" s="5">
        <v>300</v>
      </c>
      <c r="F5" s="5">
        <v>1.59</v>
      </c>
      <c r="G5" s="5">
        <v>1.59</v>
      </c>
      <c r="H5" s="5">
        <v>7.0438999999999998</v>
      </c>
      <c r="I5" s="6">
        <f t="shared" si="0"/>
        <v>0</v>
      </c>
      <c r="J5" t="s">
        <v>11</v>
      </c>
      <c r="K5" s="10">
        <f>$C$1*SUM(E4:E13)</f>
        <v>2367</v>
      </c>
      <c r="M5" t="s">
        <v>22</v>
      </c>
      <c r="N5">
        <f>SUM(E4:E13,E24:E33,E44:E53,E64:E73,E84:E93)</f>
        <v>18996</v>
      </c>
      <c r="O5">
        <v>1.59</v>
      </c>
      <c r="P5">
        <v>1.59</v>
      </c>
      <c r="Q5" t="s">
        <v>19</v>
      </c>
      <c r="R5">
        <f>AVERAGE(N5:N6)</f>
        <v>23777</v>
      </c>
      <c r="S5">
        <f>AVERAGE(O5:O6)</f>
        <v>1.3900000000000001</v>
      </c>
      <c r="T5" s="152"/>
      <c r="U5" s="45" t="s">
        <v>25</v>
      </c>
      <c r="V5" s="46">
        <v>1</v>
      </c>
      <c r="W5" s="47">
        <v>0.79</v>
      </c>
      <c r="X5" s="152"/>
      <c r="Y5" s="102" t="s">
        <v>25</v>
      </c>
      <c r="Z5" s="103">
        <v>1</v>
      </c>
      <c r="AA5" s="104">
        <v>0.79</v>
      </c>
      <c r="AB5" s="152"/>
    </row>
    <row r="6" spans="1:31" x14ac:dyDescent="0.2">
      <c r="A6" s="4">
        <v>6</v>
      </c>
      <c r="B6" s="5">
        <v>1</v>
      </c>
      <c r="C6" s="5">
        <v>0</v>
      </c>
      <c r="D6" s="5">
        <v>1</v>
      </c>
      <c r="E6" s="5">
        <v>418</v>
      </c>
      <c r="F6" s="5">
        <v>1.59</v>
      </c>
      <c r="G6" s="5">
        <v>1.59</v>
      </c>
      <c r="H6" s="5">
        <v>7.0603999999999996</v>
      </c>
      <c r="I6" s="6">
        <f t="shared" si="0"/>
        <v>0</v>
      </c>
      <c r="J6" t="s">
        <v>9</v>
      </c>
      <c r="K6" s="10">
        <f>K4-K5</f>
        <v>3905.55</v>
      </c>
      <c r="M6" t="s">
        <v>21</v>
      </c>
      <c r="N6">
        <f>SUM(E14:E23,E34:E43,E74:E83,E94:E103)</f>
        <v>28558</v>
      </c>
      <c r="O6">
        <v>1.19</v>
      </c>
      <c r="P6">
        <v>1.59</v>
      </c>
      <c r="Q6" t="s">
        <v>20</v>
      </c>
      <c r="R6">
        <f>N6-R5</f>
        <v>4781</v>
      </c>
      <c r="S6">
        <f>O6-S5</f>
        <v>-0.20000000000000018</v>
      </c>
      <c r="T6" s="152"/>
      <c r="U6" s="45" t="s">
        <v>26</v>
      </c>
      <c r="V6" s="46">
        <v>1.59</v>
      </c>
      <c r="W6" s="47">
        <v>1.19</v>
      </c>
      <c r="X6" s="152"/>
      <c r="Y6" s="102" t="s">
        <v>26</v>
      </c>
      <c r="Z6" s="103">
        <v>1.79</v>
      </c>
      <c r="AA6" s="104">
        <v>1.19</v>
      </c>
      <c r="AB6" s="152"/>
    </row>
    <row r="7" spans="1:31" x14ac:dyDescent="0.2">
      <c r="A7" s="4">
        <v>8</v>
      </c>
      <c r="B7" s="5">
        <v>1</v>
      </c>
      <c r="C7" s="5">
        <v>0</v>
      </c>
      <c r="D7" s="5">
        <v>1</v>
      </c>
      <c r="E7" s="5">
        <v>612</v>
      </c>
      <c r="F7" s="5">
        <v>1.59</v>
      </c>
      <c r="G7" s="5">
        <v>1.59</v>
      </c>
      <c r="H7" s="5">
        <v>7.1875</v>
      </c>
      <c r="I7" s="6">
        <f t="shared" si="0"/>
        <v>0</v>
      </c>
      <c r="Q7" t="s">
        <v>23</v>
      </c>
      <c r="R7" s="20">
        <f>R6/R5</f>
        <v>0.20107667073222021</v>
      </c>
      <c r="S7" s="20">
        <f>S6/S5</f>
        <v>-0.14388489208633104</v>
      </c>
      <c r="T7" s="152"/>
      <c r="U7" s="45" t="s">
        <v>27</v>
      </c>
      <c r="V7" s="48">
        <f>(V6-V5)/V6</f>
        <v>0.37106918238993714</v>
      </c>
      <c r="W7" s="49">
        <f>(W6-W5)/W6</f>
        <v>0.33613445378151252</v>
      </c>
      <c r="X7" s="152"/>
      <c r="Y7" s="102" t="s">
        <v>27</v>
      </c>
      <c r="Z7" s="105">
        <f>(Z6-Z5)/Z6</f>
        <v>0.44134078212290506</v>
      </c>
      <c r="AA7" s="106">
        <f>(AA6-AA5)/AA6</f>
        <v>0.33613445378151252</v>
      </c>
      <c r="AB7" s="152"/>
    </row>
    <row r="8" spans="1:31" ht="16" thickBot="1" x14ac:dyDescent="0.25">
      <c r="A8" s="4">
        <v>10</v>
      </c>
      <c r="B8" s="5">
        <v>1</v>
      </c>
      <c r="C8" s="5">
        <v>0</v>
      </c>
      <c r="D8" s="5">
        <v>1</v>
      </c>
      <c r="E8" s="5">
        <v>356</v>
      </c>
      <c r="F8" s="5">
        <v>1.59</v>
      </c>
      <c r="G8" s="5">
        <v>1.59</v>
      </c>
      <c r="H8" s="5">
        <v>6.9465000000000003</v>
      </c>
      <c r="I8" s="6">
        <f t="shared" si="0"/>
        <v>0</v>
      </c>
      <c r="Q8" t="s">
        <v>24</v>
      </c>
      <c r="S8" s="21">
        <f>R7/S7</f>
        <v>-1.3974828615889294</v>
      </c>
      <c r="T8" s="152"/>
      <c r="U8" s="50" t="s">
        <v>28</v>
      </c>
      <c r="V8" s="51">
        <f>(V5-V4)/V5</f>
        <v>0.4</v>
      </c>
      <c r="W8" s="52">
        <f>(W5-W4)/W5</f>
        <v>0.24050632911392411</v>
      </c>
      <c r="X8" s="152"/>
      <c r="Y8" s="107" t="s">
        <v>28</v>
      </c>
      <c r="Z8" s="108">
        <f>(Z5-Z4)/Z5</f>
        <v>0.4</v>
      </c>
      <c r="AA8" s="109">
        <f>(AA5-AA4)/AA5</f>
        <v>0.24050632911392411</v>
      </c>
      <c r="AB8" s="152"/>
    </row>
    <row r="9" spans="1:31" ht="16" thickBot="1" x14ac:dyDescent="0.25">
      <c r="A9" s="4">
        <v>12</v>
      </c>
      <c r="B9" s="5">
        <v>1</v>
      </c>
      <c r="C9" s="5">
        <v>0</v>
      </c>
      <c r="D9" s="5">
        <v>1</v>
      </c>
      <c r="E9" s="5">
        <v>388</v>
      </c>
      <c r="F9" s="5">
        <v>1.59</v>
      </c>
      <c r="G9" s="5">
        <v>1.59</v>
      </c>
      <c r="H9" s="5">
        <v>7.2016</v>
      </c>
      <c r="I9" s="6">
        <f t="shared" si="0"/>
        <v>0</v>
      </c>
      <c r="T9" s="152"/>
      <c r="U9" s="53"/>
      <c r="V9" s="157"/>
      <c r="W9" s="158"/>
      <c r="X9" s="152"/>
      <c r="Y9" s="110"/>
      <c r="Z9" s="161"/>
      <c r="AA9" s="160"/>
      <c r="AB9" s="152"/>
    </row>
    <row r="10" spans="1:31" x14ac:dyDescent="0.2">
      <c r="A10" s="4">
        <v>13</v>
      </c>
      <c r="B10" s="5">
        <v>1</v>
      </c>
      <c r="C10" s="5">
        <v>0</v>
      </c>
      <c r="D10" s="5">
        <v>1</v>
      </c>
      <c r="E10" s="5">
        <v>530</v>
      </c>
      <c r="F10" s="5">
        <v>1.59</v>
      </c>
      <c r="G10" s="5">
        <v>1.59</v>
      </c>
      <c r="H10" s="5">
        <v>6.6054000000000004</v>
      </c>
      <c r="I10" s="6">
        <f t="shared" si="0"/>
        <v>0</v>
      </c>
      <c r="T10" s="152"/>
      <c r="U10" s="54" t="s">
        <v>36</v>
      </c>
      <c r="V10" s="55">
        <f>$N$5/5</f>
        <v>3799.2</v>
      </c>
      <c r="W10" s="56">
        <f>((W6/V6)^W15)*V10</f>
        <v>7334.5255606585779</v>
      </c>
      <c r="X10" s="152"/>
      <c r="Y10" s="111" t="s">
        <v>36</v>
      </c>
      <c r="Z10" s="112">
        <f>$N$105/5</f>
        <v>1087.5999999999999</v>
      </c>
      <c r="AA10" s="113">
        <f>((AA6/Z6)^AA15)*Z10</f>
        <v>2850.4375015561336</v>
      </c>
      <c r="AB10" s="152"/>
    </row>
    <row r="11" spans="1:31" x14ac:dyDescent="0.2">
      <c r="A11" s="4">
        <v>14</v>
      </c>
      <c r="B11" s="5">
        <v>1</v>
      </c>
      <c r="C11" s="5">
        <v>0</v>
      </c>
      <c r="D11" s="5">
        <v>1</v>
      </c>
      <c r="E11" s="5">
        <v>351</v>
      </c>
      <c r="F11" s="5">
        <v>1.59</v>
      </c>
      <c r="G11" s="5">
        <v>1.59</v>
      </c>
      <c r="H11" s="5">
        <v>7.1852999999999998</v>
      </c>
      <c r="I11" s="6">
        <f t="shared" si="0"/>
        <v>0</v>
      </c>
      <c r="T11" s="152"/>
      <c r="U11" s="57" t="s">
        <v>31</v>
      </c>
      <c r="V11" s="179">
        <f>(V5-V4)*V10</f>
        <v>1519.68</v>
      </c>
      <c r="W11" s="180">
        <f>(W5-W4)*W10</f>
        <v>1393.5598565251303</v>
      </c>
      <c r="X11" s="152"/>
      <c r="Y11" s="114" t="s">
        <v>31</v>
      </c>
      <c r="Z11" s="115">
        <f>(Z5-Z4)*Z10</f>
        <v>435.03999999999996</v>
      </c>
      <c r="AA11" s="116">
        <f>(AA5-AA4)*AA10</f>
        <v>541.58312529566558</v>
      </c>
      <c r="AB11" s="152"/>
    </row>
    <row r="12" spans="1:31" x14ac:dyDescent="0.2">
      <c r="A12" s="4">
        <v>19</v>
      </c>
      <c r="B12" s="5">
        <v>1</v>
      </c>
      <c r="C12" s="5">
        <v>0</v>
      </c>
      <c r="D12" s="5">
        <v>1</v>
      </c>
      <c r="E12" s="5">
        <v>207</v>
      </c>
      <c r="F12" s="5">
        <v>1.59</v>
      </c>
      <c r="G12" s="5">
        <v>1.59</v>
      </c>
      <c r="H12" s="5">
        <v>6.5507</v>
      </c>
      <c r="I12" s="6">
        <f t="shared" si="0"/>
        <v>0</v>
      </c>
      <c r="T12" s="152"/>
      <c r="U12" s="57" t="s">
        <v>32</v>
      </c>
      <c r="V12" s="179">
        <f>(V6-V5)*V10</f>
        <v>2241.5280000000002</v>
      </c>
      <c r="W12" s="180">
        <f>(W6-W5)*W10</f>
        <v>2933.8102242634304</v>
      </c>
      <c r="X12" s="152"/>
      <c r="Y12" s="114" t="s">
        <v>32</v>
      </c>
      <c r="Z12" s="115">
        <f>(Z6-Z5)*Z10</f>
        <v>859.20399999999995</v>
      </c>
      <c r="AA12" s="116">
        <f>(AA6-AA5)*AA10</f>
        <v>1140.1750006224531</v>
      </c>
      <c r="AB12" s="152"/>
    </row>
    <row r="13" spans="1:31" ht="16" thickBot="1" x14ac:dyDescent="0.25">
      <c r="A13" s="7">
        <v>20</v>
      </c>
      <c r="B13" s="8">
        <v>1</v>
      </c>
      <c r="C13" s="8">
        <v>0</v>
      </c>
      <c r="D13" s="8">
        <v>1</v>
      </c>
      <c r="E13" s="8">
        <v>239</v>
      </c>
      <c r="F13" s="8">
        <v>1.59</v>
      </c>
      <c r="G13" s="8">
        <v>1.59</v>
      </c>
      <c r="H13" s="8">
        <v>7.2183000000000002</v>
      </c>
      <c r="I13" s="9">
        <f t="shared" si="0"/>
        <v>0</v>
      </c>
      <c r="T13" s="152"/>
      <c r="U13" s="58" t="s">
        <v>33</v>
      </c>
      <c r="V13" s="181"/>
      <c r="W13" s="182">
        <f>W10*(V5-W5)</f>
        <v>1540.2503677383011</v>
      </c>
      <c r="X13" s="152"/>
      <c r="Y13" s="117" t="s">
        <v>33</v>
      </c>
      <c r="Z13" s="118"/>
      <c r="AA13" s="119">
        <f>AA10*(Z5-AA5)</f>
        <v>598.591875326788</v>
      </c>
      <c r="AB13" s="152"/>
    </row>
    <row r="14" spans="1:31" ht="16" thickBot="1" x14ac:dyDescent="0.25">
      <c r="A14" s="1">
        <v>1</v>
      </c>
      <c r="B14" s="2">
        <v>2</v>
      </c>
      <c r="C14" s="2">
        <v>0</v>
      </c>
      <c r="D14" s="2">
        <v>1</v>
      </c>
      <c r="E14" s="2">
        <v>779</v>
      </c>
      <c r="F14" s="2">
        <v>1.59</v>
      </c>
      <c r="G14" s="2">
        <v>1.19</v>
      </c>
      <c r="H14" s="2">
        <v>6.9825999999999997</v>
      </c>
      <c r="I14" s="3">
        <f t="shared" si="0"/>
        <v>1</v>
      </c>
      <c r="J14" t="s">
        <v>10</v>
      </c>
      <c r="K14" s="10">
        <f>G14*SUM(E14:E23)</f>
        <v>8381.17</v>
      </c>
      <c r="M14" t="s">
        <v>46</v>
      </c>
      <c r="N14">
        <f>AVERAGE(H4:H13)</f>
        <v>6.9982200000000008</v>
      </c>
      <c r="P14">
        <f>V10*N15/N14</f>
        <v>4071.6067800097735</v>
      </c>
      <c r="R14">
        <f>EXP(0.2224)</f>
        <v>1.2490709063144587</v>
      </c>
      <c r="S14">
        <f>R14*V10</f>
        <v>4745.4701872698915</v>
      </c>
      <c r="T14" s="152"/>
      <c r="U14" s="59"/>
      <c r="V14" s="157"/>
      <c r="W14" s="158"/>
      <c r="X14" s="152"/>
      <c r="Y14" s="120"/>
      <c r="Z14" s="159"/>
      <c r="AA14" s="160"/>
      <c r="AB14" s="152"/>
    </row>
    <row r="15" spans="1:31" ht="16" thickBot="1" x14ac:dyDescent="0.25">
      <c r="A15" s="4">
        <v>2</v>
      </c>
      <c r="B15" s="5">
        <v>2</v>
      </c>
      <c r="C15" s="5">
        <v>0</v>
      </c>
      <c r="D15" s="5">
        <v>1</v>
      </c>
      <c r="E15" s="5">
        <v>794</v>
      </c>
      <c r="F15" s="5">
        <v>1.59</v>
      </c>
      <c r="G15" s="5">
        <v>1.19</v>
      </c>
      <c r="H15" s="5">
        <v>7.0438999999999998</v>
      </c>
      <c r="I15" s="6">
        <f t="shared" si="0"/>
        <v>1</v>
      </c>
      <c r="J15" t="s">
        <v>11</v>
      </c>
      <c r="K15" s="10">
        <f>$C$1*SUM(E14:E23)</f>
        <v>4225.8</v>
      </c>
      <c r="M15" t="s">
        <v>45</v>
      </c>
      <c r="N15">
        <v>7.5</v>
      </c>
      <c r="T15" s="152"/>
      <c r="U15" s="91" t="s">
        <v>47</v>
      </c>
      <c r="V15" s="16"/>
      <c r="W15" s="92">
        <v>-2.27</v>
      </c>
      <c r="X15" s="152"/>
      <c r="Y15" s="121" t="s">
        <v>38</v>
      </c>
      <c r="Z15" s="122"/>
      <c r="AA15" s="123">
        <v>-2.36</v>
      </c>
      <c r="AB15" s="152"/>
    </row>
    <row r="16" spans="1:31" x14ac:dyDescent="0.2">
      <c r="A16" s="4">
        <v>6</v>
      </c>
      <c r="B16" s="5">
        <v>2</v>
      </c>
      <c r="C16" s="5">
        <v>0</v>
      </c>
      <c r="D16" s="5">
        <v>1</v>
      </c>
      <c r="E16" s="5">
        <v>685</v>
      </c>
      <c r="F16" s="5">
        <v>1.59</v>
      </c>
      <c r="G16" s="5">
        <v>1.19</v>
      </c>
      <c r="H16" s="5">
        <v>7.0603999999999996</v>
      </c>
      <c r="I16" s="6">
        <f t="shared" si="0"/>
        <v>1</v>
      </c>
      <c r="J16" t="s">
        <v>9</v>
      </c>
      <c r="K16" s="10">
        <f>K14-K15</f>
        <v>4155.37</v>
      </c>
      <c r="T16" s="152"/>
      <c r="U16" s="168" t="s">
        <v>40</v>
      </c>
      <c r="V16" s="169">
        <v>0.22239999999999999</v>
      </c>
      <c r="W16" s="170"/>
      <c r="X16" s="152"/>
      <c r="Y16" s="152"/>
      <c r="Z16" s="152"/>
      <c r="AA16" s="152"/>
      <c r="AB16" s="152"/>
    </row>
    <row r="17" spans="1:28" x14ac:dyDescent="0.2">
      <c r="A17" s="4">
        <v>8</v>
      </c>
      <c r="B17" s="5">
        <v>2</v>
      </c>
      <c r="C17" s="5">
        <v>0</v>
      </c>
      <c r="D17" s="5">
        <v>1</v>
      </c>
      <c r="E17" s="5">
        <v>651</v>
      </c>
      <c r="F17" s="5">
        <v>1.59</v>
      </c>
      <c r="G17" s="5">
        <v>1.19</v>
      </c>
      <c r="H17" s="5">
        <v>7.1875</v>
      </c>
      <c r="I17" s="6">
        <f t="shared" si="0"/>
        <v>1</v>
      </c>
      <c r="T17" s="152"/>
      <c r="U17" s="171" t="s">
        <v>39</v>
      </c>
      <c r="V17" s="172">
        <f>EXP(V16)</f>
        <v>1.2490709063144587</v>
      </c>
      <c r="W17" s="47"/>
      <c r="X17" s="152"/>
      <c r="Y17" s="152"/>
      <c r="Z17" s="152"/>
      <c r="AA17" s="152"/>
      <c r="AB17" s="152"/>
    </row>
    <row r="18" spans="1:28" x14ac:dyDescent="0.2">
      <c r="A18" s="4">
        <v>10</v>
      </c>
      <c r="B18" s="5">
        <v>2</v>
      </c>
      <c r="C18" s="5">
        <v>0</v>
      </c>
      <c r="D18" s="5">
        <v>1</v>
      </c>
      <c r="E18" s="5">
        <v>613</v>
      </c>
      <c r="F18" s="5">
        <v>1.59</v>
      </c>
      <c r="G18" s="5">
        <v>1.19</v>
      </c>
      <c r="H18" s="5">
        <v>6.9465000000000003</v>
      </c>
      <c r="I18" s="6">
        <f t="shared" si="0"/>
        <v>1</v>
      </c>
      <c r="T18" s="152"/>
      <c r="U18" s="173"/>
      <c r="V18" s="172">
        <f>V17*$N$15/$N$14</f>
        <v>1.3386306514168518</v>
      </c>
      <c r="W18" s="47"/>
      <c r="X18" s="152"/>
      <c r="Y18" s="152"/>
      <c r="Z18" s="152"/>
      <c r="AA18" s="152"/>
      <c r="AB18" s="152"/>
    </row>
    <row r="19" spans="1:28" x14ac:dyDescent="0.2">
      <c r="A19" s="4">
        <v>12</v>
      </c>
      <c r="B19" s="5">
        <v>2</v>
      </c>
      <c r="C19" s="5">
        <v>0</v>
      </c>
      <c r="D19" s="5">
        <v>1</v>
      </c>
      <c r="E19" s="5">
        <v>790</v>
      </c>
      <c r="F19" s="5">
        <v>1.59</v>
      </c>
      <c r="G19" s="5">
        <v>1.19</v>
      </c>
      <c r="H19" s="5">
        <v>7.2016</v>
      </c>
      <c r="I19" s="6">
        <f t="shared" si="0"/>
        <v>1</v>
      </c>
      <c r="T19" s="152"/>
      <c r="U19" s="171" t="s">
        <v>41</v>
      </c>
      <c r="V19" s="174">
        <f>V10*V18</f>
        <v>5085.7255708629027</v>
      </c>
      <c r="W19" s="175">
        <f>W10*V18</f>
        <v>9818.2207290979422</v>
      </c>
      <c r="X19" s="152"/>
      <c r="Y19" s="152"/>
      <c r="Z19" s="152"/>
      <c r="AA19" s="152"/>
      <c r="AB19" s="152"/>
    </row>
    <row r="20" spans="1:28" x14ac:dyDescent="0.2">
      <c r="A20" s="4">
        <v>13</v>
      </c>
      <c r="B20" s="5">
        <v>2</v>
      </c>
      <c r="C20" s="5">
        <v>0</v>
      </c>
      <c r="D20" s="5">
        <v>1</v>
      </c>
      <c r="E20" s="5">
        <v>594</v>
      </c>
      <c r="F20" s="5">
        <v>1.59</v>
      </c>
      <c r="G20" s="5">
        <v>1.19</v>
      </c>
      <c r="H20" s="5">
        <v>6.6054000000000004</v>
      </c>
      <c r="I20" s="6">
        <f t="shared" si="0"/>
        <v>1</v>
      </c>
      <c r="T20" s="152"/>
      <c r="U20" s="171" t="s">
        <v>43</v>
      </c>
      <c r="V20" s="172">
        <v>12</v>
      </c>
      <c r="W20" s="47">
        <v>14</v>
      </c>
      <c r="X20" s="152"/>
      <c r="Y20" s="152"/>
      <c r="Z20" s="152"/>
      <c r="AA20" s="152"/>
      <c r="AB20" s="152"/>
    </row>
    <row r="21" spans="1:28" x14ac:dyDescent="0.2">
      <c r="A21" s="4">
        <v>14</v>
      </c>
      <c r="B21" s="5">
        <v>2</v>
      </c>
      <c r="C21" s="5">
        <v>0</v>
      </c>
      <c r="D21" s="5">
        <v>1</v>
      </c>
      <c r="E21" s="5">
        <v>654</v>
      </c>
      <c r="F21" s="5">
        <v>1.59</v>
      </c>
      <c r="G21" s="5">
        <v>1.19</v>
      </c>
      <c r="H21" s="5">
        <v>7.1852999999999998</v>
      </c>
      <c r="I21" s="6">
        <f t="shared" si="0"/>
        <v>1</v>
      </c>
      <c r="T21" s="152"/>
      <c r="U21" s="171" t="s">
        <v>42</v>
      </c>
      <c r="V21" s="174">
        <f>V19*V20</f>
        <v>61028.706850354836</v>
      </c>
      <c r="W21" s="175">
        <f>W19*W20</f>
        <v>137455.09020737119</v>
      </c>
      <c r="X21" s="152"/>
      <c r="Y21" s="152"/>
      <c r="Z21" s="152"/>
      <c r="AA21" s="152"/>
      <c r="AB21" s="152"/>
    </row>
    <row r="22" spans="1:28" ht="16" thickBot="1" x14ac:dyDescent="0.25">
      <c r="A22" s="4">
        <v>19</v>
      </c>
      <c r="B22" s="5">
        <v>2</v>
      </c>
      <c r="C22" s="5">
        <v>0</v>
      </c>
      <c r="D22" s="5">
        <v>1</v>
      </c>
      <c r="E22" s="5">
        <v>587</v>
      </c>
      <c r="F22" s="5">
        <v>1.59</v>
      </c>
      <c r="G22" s="5">
        <v>1.19</v>
      </c>
      <c r="H22" s="5">
        <v>6.5507</v>
      </c>
      <c r="I22" s="6">
        <f t="shared" si="0"/>
        <v>1</v>
      </c>
      <c r="T22" s="152"/>
      <c r="U22" s="176" t="s">
        <v>44</v>
      </c>
      <c r="V22" s="177"/>
      <c r="W22" s="178">
        <f>SUM(V21:W21)</f>
        <v>198483.79705772601</v>
      </c>
      <c r="X22" s="152"/>
      <c r="Y22" s="152"/>
      <c r="Z22" s="152"/>
      <c r="AA22" s="152"/>
      <c r="AB22" s="152"/>
    </row>
    <row r="23" spans="1:28" ht="16" thickBot="1" x14ac:dyDescent="0.25">
      <c r="A23" s="7">
        <v>20</v>
      </c>
      <c r="B23" s="8">
        <v>2</v>
      </c>
      <c r="C23" s="8">
        <v>0</v>
      </c>
      <c r="D23" s="8">
        <v>1</v>
      </c>
      <c r="E23" s="8">
        <v>896</v>
      </c>
      <c r="F23" s="8">
        <v>1.59</v>
      </c>
      <c r="G23" s="8">
        <v>1.19</v>
      </c>
      <c r="H23" s="8">
        <v>7.2183000000000002</v>
      </c>
      <c r="I23" s="9">
        <f t="shared" si="0"/>
        <v>1</v>
      </c>
      <c r="T23" s="152"/>
      <c r="U23" s="152"/>
      <c r="V23" s="152"/>
      <c r="W23" s="152"/>
      <c r="X23" s="152"/>
      <c r="Y23" s="152"/>
      <c r="Z23" s="152"/>
      <c r="AA23" s="152"/>
      <c r="AB23" s="152"/>
    </row>
    <row r="24" spans="1:28" ht="16" thickBot="1" x14ac:dyDescent="0.25">
      <c r="A24" s="1">
        <v>1</v>
      </c>
      <c r="B24" s="2">
        <v>3</v>
      </c>
      <c r="C24" s="2">
        <v>0</v>
      </c>
      <c r="D24" s="2">
        <v>1</v>
      </c>
      <c r="E24" s="2">
        <v>310</v>
      </c>
      <c r="F24" s="2">
        <v>1.59</v>
      </c>
      <c r="G24" s="2">
        <v>1.59</v>
      </c>
      <c r="H24" s="2">
        <v>6.9825999999999997</v>
      </c>
      <c r="I24" s="3">
        <f t="shared" si="0"/>
        <v>0</v>
      </c>
      <c r="J24" t="s">
        <v>10</v>
      </c>
      <c r="K24" s="10">
        <f>G24*SUM(E24:E33)</f>
        <v>7248.81</v>
      </c>
      <c r="T24" s="152"/>
      <c r="U24" s="82"/>
      <c r="V24" s="74" t="s">
        <v>29</v>
      </c>
      <c r="W24" s="62" t="s">
        <v>30</v>
      </c>
      <c r="X24" s="152"/>
      <c r="Y24" s="146"/>
      <c r="Z24" s="145" t="s">
        <v>29</v>
      </c>
      <c r="AA24" s="135" t="s">
        <v>30</v>
      </c>
      <c r="AB24" s="152"/>
    </row>
    <row r="25" spans="1:28" x14ac:dyDescent="0.2">
      <c r="A25" s="4">
        <v>2</v>
      </c>
      <c r="B25" s="5">
        <v>3</v>
      </c>
      <c r="C25" s="5">
        <v>0</v>
      </c>
      <c r="D25" s="5">
        <v>1</v>
      </c>
      <c r="E25" s="5">
        <v>423</v>
      </c>
      <c r="F25" s="5">
        <v>1.59</v>
      </c>
      <c r="G25" s="5">
        <v>1.59</v>
      </c>
      <c r="H25" s="5">
        <v>7.0438999999999998</v>
      </c>
      <c r="I25" s="6">
        <f t="shared" si="0"/>
        <v>0</v>
      </c>
      <c r="J25" t="s">
        <v>11</v>
      </c>
      <c r="K25" s="10">
        <f>$C$1*SUM(E24:E33)</f>
        <v>2735.4</v>
      </c>
      <c r="T25" s="152"/>
      <c r="U25" s="83" t="s">
        <v>12</v>
      </c>
      <c r="V25" s="75">
        <f>$C$1</f>
        <v>0.6</v>
      </c>
      <c r="W25" s="64">
        <f>V25</f>
        <v>0.6</v>
      </c>
      <c r="X25" s="152"/>
      <c r="Y25" s="131" t="s">
        <v>12</v>
      </c>
      <c r="Z25" s="137">
        <f>$C$1</f>
        <v>0.6</v>
      </c>
      <c r="AA25" s="138">
        <f>Z25</f>
        <v>0.6</v>
      </c>
      <c r="AB25" s="152"/>
    </row>
    <row r="26" spans="1:28" x14ac:dyDescent="0.2">
      <c r="A26" s="4">
        <v>6</v>
      </c>
      <c r="B26" s="5">
        <v>3</v>
      </c>
      <c r="C26" s="5">
        <v>0</v>
      </c>
      <c r="D26" s="5">
        <v>1</v>
      </c>
      <c r="E26" s="5">
        <v>716</v>
      </c>
      <c r="F26" s="5">
        <v>1.59</v>
      </c>
      <c r="G26" s="5">
        <v>1.59</v>
      </c>
      <c r="H26" s="5">
        <v>7.0603999999999996</v>
      </c>
      <c r="I26" s="6">
        <f t="shared" si="0"/>
        <v>0</v>
      </c>
      <c r="J26" t="s">
        <v>9</v>
      </c>
      <c r="K26" s="10">
        <f>K24-K25</f>
        <v>4513.41</v>
      </c>
      <c r="T26" s="152"/>
      <c r="U26" s="84" t="s">
        <v>25</v>
      </c>
      <c r="V26" s="76">
        <v>1</v>
      </c>
      <c r="W26" s="65">
        <v>0.79</v>
      </c>
      <c r="X26" s="152"/>
      <c r="Y26" s="132" t="s">
        <v>25</v>
      </c>
      <c r="Z26" s="127">
        <v>1</v>
      </c>
      <c r="AA26" s="124">
        <v>0.79</v>
      </c>
      <c r="AB26" s="152"/>
    </row>
    <row r="27" spans="1:28" x14ac:dyDescent="0.2">
      <c r="A27" s="4">
        <v>8</v>
      </c>
      <c r="B27" s="5">
        <v>3</v>
      </c>
      <c r="C27" s="5">
        <v>0</v>
      </c>
      <c r="D27" s="5">
        <v>1</v>
      </c>
      <c r="E27" s="5">
        <v>572</v>
      </c>
      <c r="F27" s="5">
        <v>1.59</v>
      </c>
      <c r="G27" s="5">
        <v>1.59</v>
      </c>
      <c r="H27" s="5">
        <v>7.1875</v>
      </c>
      <c r="I27" s="6">
        <f t="shared" si="0"/>
        <v>0</v>
      </c>
      <c r="T27" s="152"/>
      <c r="U27" s="84" t="s">
        <v>26</v>
      </c>
      <c r="V27" s="76">
        <v>1.59</v>
      </c>
      <c r="W27" s="65">
        <v>1.0900000000000001</v>
      </c>
      <c r="X27" s="152"/>
      <c r="Y27" s="132" t="s">
        <v>26</v>
      </c>
      <c r="Z27" s="127">
        <v>1.79</v>
      </c>
      <c r="AA27" s="124">
        <v>1.0900000000000001</v>
      </c>
      <c r="AB27" s="152"/>
    </row>
    <row r="28" spans="1:28" x14ac:dyDescent="0.2">
      <c r="A28" s="4">
        <v>10</v>
      </c>
      <c r="B28" s="5">
        <v>3</v>
      </c>
      <c r="C28" s="5">
        <v>0</v>
      </c>
      <c r="D28" s="5">
        <v>1</v>
      </c>
      <c r="E28" s="5">
        <v>423</v>
      </c>
      <c r="F28" s="5">
        <v>1.59</v>
      </c>
      <c r="G28" s="5">
        <v>1.59</v>
      </c>
      <c r="H28" s="5">
        <v>6.9465000000000003</v>
      </c>
      <c r="I28" s="6">
        <f t="shared" si="0"/>
        <v>0</v>
      </c>
      <c r="T28" s="152"/>
      <c r="U28" s="84" t="s">
        <v>27</v>
      </c>
      <c r="V28" s="77">
        <f>(V27-V26)/V27</f>
        <v>0.37106918238993714</v>
      </c>
      <c r="W28" s="66">
        <f>(W27-W26)/W27</f>
        <v>0.27522935779816515</v>
      </c>
      <c r="X28" s="152"/>
      <c r="Y28" s="132" t="s">
        <v>27</v>
      </c>
      <c r="Z28" s="128">
        <f>(Z27-Z26)/Z27</f>
        <v>0.44134078212290506</v>
      </c>
      <c r="AA28" s="125">
        <f>(AA27-AA26)/AA27</f>
        <v>0.27522935779816515</v>
      </c>
      <c r="AB28" s="152"/>
    </row>
    <row r="29" spans="1:28" ht="16" thickBot="1" x14ac:dyDescent="0.25">
      <c r="A29" s="4">
        <v>12</v>
      </c>
      <c r="B29" s="5">
        <v>3</v>
      </c>
      <c r="C29" s="5">
        <v>0</v>
      </c>
      <c r="D29" s="5">
        <v>1</v>
      </c>
      <c r="E29" s="5">
        <v>684</v>
      </c>
      <c r="F29" s="5">
        <v>1.59</v>
      </c>
      <c r="G29" s="5">
        <v>1.59</v>
      </c>
      <c r="H29" s="5">
        <v>7.2016</v>
      </c>
      <c r="I29" s="6">
        <f t="shared" si="0"/>
        <v>0</v>
      </c>
      <c r="T29" s="152"/>
      <c r="U29" s="85" t="s">
        <v>28</v>
      </c>
      <c r="V29" s="78">
        <f>(V26-V25)/V26</f>
        <v>0.4</v>
      </c>
      <c r="W29" s="67">
        <f>(W26-W25)/W26</f>
        <v>0.24050632911392411</v>
      </c>
      <c r="X29" s="152"/>
      <c r="Y29" s="139" t="s">
        <v>28</v>
      </c>
      <c r="Z29" s="140">
        <f>(Z26-Z25)/Z26</f>
        <v>0.4</v>
      </c>
      <c r="AA29" s="141">
        <f>(AA26-AA25)/AA26</f>
        <v>0.24050632911392411</v>
      </c>
      <c r="AB29" s="152"/>
    </row>
    <row r="30" spans="1:28" ht="16" thickBot="1" x14ac:dyDescent="0.25">
      <c r="A30" s="4">
        <v>13</v>
      </c>
      <c r="B30" s="5">
        <v>3</v>
      </c>
      <c r="C30" s="5">
        <v>0</v>
      </c>
      <c r="D30" s="5">
        <v>1</v>
      </c>
      <c r="E30" s="5">
        <v>494</v>
      </c>
      <c r="F30" s="5">
        <v>1.59</v>
      </c>
      <c r="G30" s="5">
        <v>1.59</v>
      </c>
      <c r="H30" s="5">
        <v>6.6054000000000004</v>
      </c>
      <c r="I30" s="6">
        <f t="shared" si="0"/>
        <v>0</v>
      </c>
      <c r="T30" s="152"/>
      <c r="U30" s="86"/>
      <c r="V30" s="79"/>
      <c r="W30" s="68"/>
      <c r="X30" s="152"/>
      <c r="Y30" s="136"/>
      <c r="Z30" s="166"/>
      <c r="AA30" s="167"/>
      <c r="AB30" s="152"/>
    </row>
    <row r="31" spans="1:28" x14ac:dyDescent="0.2">
      <c r="A31" s="4">
        <v>14</v>
      </c>
      <c r="B31" s="5">
        <v>3</v>
      </c>
      <c r="C31" s="5">
        <v>0</v>
      </c>
      <c r="D31" s="5">
        <v>1</v>
      </c>
      <c r="E31" s="5">
        <v>189</v>
      </c>
      <c r="F31" s="5">
        <v>1.59</v>
      </c>
      <c r="G31" s="5">
        <v>1.59</v>
      </c>
      <c r="H31" s="5">
        <v>7.1852999999999998</v>
      </c>
      <c r="I31" s="6">
        <f t="shared" si="0"/>
        <v>0</v>
      </c>
      <c r="T31" s="152"/>
      <c r="U31" s="87" t="s">
        <v>36</v>
      </c>
      <c r="V31" s="80">
        <f>$N$5/5</f>
        <v>3799.2</v>
      </c>
      <c r="W31" s="70">
        <f>((W27/V27)^W36)*V31</f>
        <v>8951.6991607674663</v>
      </c>
      <c r="X31" s="152"/>
      <c r="Y31" s="142" t="s">
        <v>36</v>
      </c>
      <c r="Z31" s="143">
        <f>$N$105/5</f>
        <v>1087.5999999999999</v>
      </c>
      <c r="AA31" s="144">
        <f>((AA27/Z27)^AA36)*Z31</f>
        <v>3506.5159353421245</v>
      </c>
      <c r="AB31" s="152"/>
    </row>
    <row r="32" spans="1:28" x14ac:dyDescent="0.2">
      <c r="A32" s="4">
        <v>19</v>
      </c>
      <c r="B32" s="5">
        <v>3</v>
      </c>
      <c r="C32" s="5">
        <v>0</v>
      </c>
      <c r="D32" s="5">
        <v>1</v>
      </c>
      <c r="E32" s="5">
        <v>289</v>
      </c>
      <c r="F32" s="5">
        <v>1.59</v>
      </c>
      <c r="G32" s="5">
        <v>1.59</v>
      </c>
      <c r="H32" s="5">
        <v>6.5507</v>
      </c>
      <c r="I32" s="6">
        <f t="shared" si="0"/>
        <v>0</v>
      </c>
      <c r="T32" s="152"/>
      <c r="U32" s="88" t="s">
        <v>31</v>
      </c>
      <c r="V32" s="183">
        <f>(V26-V25)*V31</f>
        <v>1519.68</v>
      </c>
      <c r="W32" s="184">
        <f>(W26-W25)*W31</f>
        <v>1700.8228405458192</v>
      </c>
      <c r="X32" s="152"/>
      <c r="Y32" s="133" t="s">
        <v>31</v>
      </c>
      <c r="Z32" s="129">
        <f>(Z26-Z25)*Z31</f>
        <v>435.03999999999996</v>
      </c>
      <c r="AA32" s="126">
        <f>(AA26-AA25)*AA31</f>
        <v>666.23802771500391</v>
      </c>
      <c r="AB32" s="152"/>
    </row>
    <row r="33" spans="1:28" x14ac:dyDescent="0.2">
      <c r="A33" s="7">
        <v>20</v>
      </c>
      <c r="B33" s="8">
        <v>3</v>
      </c>
      <c r="C33" s="8">
        <v>0</v>
      </c>
      <c r="D33" s="8">
        <v>1</v>
      </c>
      <c r="E33" s="8">
        <v>459</v>
      </c>
      <c r="F33" s="8">
        <v>1.59</v>
      </c>
      <c r="G33" s="8">
        <v>1.59</v>
      </c>
      <c r="H33" s="8">
        <v>7.2183000000000002</v>
      </c>
      <c r="I33" s="9">
        <f t="shared" si="0"/>
        <v>0</v>
      </c>
      <c r="T33" s="152"/>
      <c r="U33" s="88" t="s">
        <v>32</v>
      </c>
      <c r="V33" s="183">
        <f>(V27-V26)*V31</f>
        <v>2241.5280000000002</v>
      </c>
      <c r="W33" s="184">
        <f>(W27-W26)*W31</f>
        <v>2685.5097482302403</v>
      </c>
      <c r="X33" s="152"/>
      <c r="Y33" s="133" t="s">
        <v>32</v>
      </c>
      <c r="Z33" s="129">
        <f>(Z27-Z26)*Z31</f>
        <v>859.20399999999995</v>
      </c>
      <c r="AA33" s="126">
        <f>(AA27-AA26)*AA31</f>
        <v>1051.9547806026376</v>
      </c>
      <c r="AB33" s="152"/>
    </row>
    <row r="34" spans="1:28" ht="16" thickBot="1" x14ac:dyDescent="0.25">
      <c r="A34" s="1">
        <v>1</v>
      </c>
      <c r="B34" s="2">
        <v>4</v>
      </c>
      <c r="C34" s="2">
        <v>0</v>
      </c>
      <c r="D34" s="2">
        <v>1</v>
      </c>
      <c r="E34" s="2">
        <v>523</v>
      </c>
      <c r="F34" s="2">
        <v>1.59</v>
      </c>
      <c r="G34" s="2">
        <v>1.19</v>
      </c>
      <c r="H34" s="2">
        <v>6.9825999999999997</v>
      </c>
      <c r="I34" s="3">
        <f t="shared" si="0"/>
        <v>1</v>
      </c>
      <c r="J34" t="s">
        <v>10</v>
      </c>
      <c r="K34" s="10">
        <f>G34*SUM(E34:E43)</f>
        <v>9396.24</v>
      </c>
      <c r="T34" s="152"/>
      <c r="U34" s="89" t="s">
        <v>33</v>
      </c>
      <c r="V34" s="185"/>
      <c r="W34" s="186">
        <f>W31*(V26-W26)</f>
        <v>1879.8568237611676</v>
      </c>
      <c r="X34" s="152"/>
      <c r="Y34" s="134" t="s">
        <v>33</v>
      </c>
      <c r="Z34" s="130"/>
      <c r="AA34" s="151">
        <f>AA31*(Z26-AA26)</f>
        <v>736.36834642184601</v>
      </c>
      <c r="AB34" s="152"/>
    </row>
    <row r="35" spans="1:28" ht="16" thickBot="1" x14ac:dyDescent="0.25">
      <c r="A35" s="4">
        <v>2</v>
      </c>
      <c r="B35" s="5">
        <v>4</v>
      </c>
      <c r="C35" s="5">
        <v>0</v>
      </c>
      <c r="D35" s="5">
        <v>1</v>
      </c>
      <c r="E35" s="5">
        <v>544</v>
      </c>
      <c r="F35" s="5">
        <v>1.59</v>
      </c>
      <c r="G35" s="5">
        <v>1.19</v>
      </c>
      <c r="H35" s="5">
        <v>7.0438999999999998</v>
      </c>
      <c r="I35" s="6">
        <f t="shared" si="0"/>
        <v>1</v>
      </c>
      <c r="J35" t="s">
        <v>11</v>
      </c>
      <c r="K35" s="10">
        <f>$C$1*SUM(E34:E43)</f>
        <v>4737.5999999999995</v>
      </c>
      <c r="T35" s="152"/>
      <c r="U35" s="73"/>
      <c r="V35" s="162"/>
      <c r="W35" s="163"/>
      <c r="X35" s="152"/>
      <c r="Y35" s="147"/>
      <c r="Z35" s="164"/>
      <c r="AA35" s="165"/>
      <c r="AB35" s="152"/>
    </row>
    <row r="36" spans="1:28" ht="16" thickBot="1" x14ac:dyDescent="0.25">
      <c r="A36" s="4">
        <v>6</v>
      </c>
      <c r="B36" s="5">
        <v>4</v>
      </c>
      <c r="C36" s="5">
        <v>0</v>
      </c>
      <c r="D36" s="5">
        <v>1</v>
      </c>
      <c r="E36" s="5">
        <v>792</v>
      </c>
      <c r="F36" s="5">
        <v>1.59</v>
      </c>
      <c r="G36" s="5">
        <v>1.19</v>
      </c>
      <c r="H36" s="5">
        <v>7.0603999999999996</v>
      </c>
      <c r="I36" s="6">
        <f t="shared" ref="I36:I67" si="1">IF(F36&lt;&gt;G36,1,0)</f>
        <v>1</v>
      </c>
      <c r="J36" t="s">
        <v>9</v>
      </c>
      <c r="K36" s="10">
        <f>K34-K35</f>
        <v>4658.6400000000003</v>
      </c>
      <c r="T36" s="152"/>
      <c r="U36" s="90" t="s">
        <v>38</v>
      </c>
      <c r="V36" s="81"/>
      <c r="W36" s="72">
        <v>-2.27</v>
      </c>
      <c r="X36" s="152"/>
      <c r="Y36" s="148" t="s">
        <v>38</v>
      </c>
      <c r="Z36" s="149"/>
      <c r="AA36" s="150">
        <v>-2.36</v>
      </c>
      <c r="AB36" s="152"/>
    </row>
    <row r="37" spans="1:28" x14ac:dyDescent="0.2">
      <c r="A37" s="4">
        <v>8</v>
      </c>
      <c r="B37" s="5">
        <v>4</v>
      </c>
      <c r="C37" s="5">
        <v>0</v>
      </c>
      <c r="D37" s="5">
        <v>1</v>
      </c>
      <c r="E37" s="5">
        <v>1050</v>
      </c>
      <c r="F37" s="5">
        <v>1.59</v>
      </c>
      <c r="G37" s="5">
        <v>1.19</v>
      </c>
      <c r="H37" s="5">
        <v>7.1875</v>
      </c>
      <c r="I37" s="6">
        <f t="shared" si="1"/>
        <v>1</v>
      </c>
      <c r="T37" s="152"/>
      <c r="U37" s="69" t="s">
        <v>40</v>
      </c>
      <c r="V37" s="63">
        <v>0.22239999999999999</v>
      </c>
      <c r="W37" s="64"/>
      <c r="X37" s="152"/>
      <c r="Y37" s="152"/>
      <c r="Z37" s="152"/>
      <c r="AA37" s="152"/>
      <c r="AB37" s="152"/>
    </row>
    <row r="38" spans="1:28" x14ac:dyDescent="0.2">
      <c r="A38" s="4">
        <v>10</v>
      </c>
      <c r="B38" s="5">
        <v>4</v>
      </c>
      <c r="C38" s="5">
        <v>0</v>
      </c>
      <c r="D38" s="5">
        <v>1</v>
      </c>
      <c r="E38" s="5">
        <v>596</v>
      </c>
      <c r="F38" s="5">
        <v>1.59</v>
      </c>
      <c r="G38" s="5">
        <v>1.19</v>
      </c>
      <c r="H38" s="5">
        <v>6.9465000000000003</v>
      </c>
      <c r="I38" s="6">
        <f t="shared" si="1"/>
        <v>1</v>
      </c>
      <c r="T38" s="152"/>
      <c r="U38" s="71" t="s">
        <v>39</v>
      </c>
      <c r="V38" s="60">
        <f>EXP(V37)</f>
        <v>1.2490709063144587</v>
      </c>
      <c r="W38" s="65"/>
      <c r="X38" s="152"/>
      <c r="Y38" s="152"/>
      <c r="Z38" s="152"/>
      <c r="AA38" s="152"/>
      <c r="AB38" s="152"/>
    </row>
    <row r="39" spans="1:28" x14ac:dyDescent="0.2">
      <c r="A39" s="4">
        <v>12</v>
      </c>
      <c r="B39" s="5">
        <v>4</v>
      </c>
      <c r="C39" s="5">
        <v>0</v>
      </c>
      <c r="D39" s="5">
        <v>1</v>
      </c>
      <c r="E39" s="5">
        <v>962</v>
      </c>
      <c r="F39" s="5">
        <v>1.59</v>
      </c>
      <c r="G39" s="5">
        <v>1.19</v>
      </c>
      <c r="H39" s="5">
        <v>7.2016</v>
      </c>
      <c r="I39" s="6">
        <f t="shared" si="1"/>
        <v>1</v>
      </c>
      <c r="T39" s="152"/>
      <c r="U39" s="93"/>
      <c r="V39" s="60">
        <f>V38*$N$15/$N$14</f>
        <v>1.3386306514168518</v>
      </c>
      <c r="W39" s="65"/>
      <c r="X39" s="152"/>
      <c r="Y39" s="152"/>
      <c r="Z39" s="152"/>
      <c r="AA39" s="152"/>
      <c r="AB39" s="152"/>
    </row>
    <row r="40" spans="1:28" x14ac:dyDescent="0.2">
      <c r="A40" s="4">
        <v>13</v>
      </c>
      <c r="B40" s="5">
        <v>4</v>
      </c>
      <c r="C40" s="5">
        <v>0</v>
      </c>
      <c r="D40" s="5">
        <v>1</v>
      </c>
      <c r="E40" s="5">
        <v>810</v>
      </c>
      <c r="F40" s="5">
        <v>1.59</v>
      </c>
      <c r="G40" s="5">
        <v>1.19</v>
      </c>
      <c r="H40" s="5">
        <v>6.6054000000000004</v>
      </c>
      <c r="I40" s="6">
        <f t="shared" si="1"/>
        <v>1</v>
      </c>
      <c r="T40" s="152"/>
      <c r="U40" s="71" t="s">
        <v>41</v>
      </c>
      <c r="V40" s="61">
        <f>V31*V39</f>
        <v>5085.7255708629027</v>
      </c>
      <c r="W40" s="94">
        <f>W31*V39</f>
        <v>11983.01887886584</v>
      </c>
      <c r="X40" s="152"/>
      <c r="Y40" s="152"/>
      <c r="Z40" s="152"/>
      <c r="AA40" s="152"/>
      <c r="AB40" s="152"/>
    </row>
    <row r="41" spans="1:28" x14ac:dyDescent="0.2">
      <c r="A41" s="4">
        <v>14</v>
      </c>
      <c r="B41" s="5">
        <v>4</v>
      </c>
      <c r="C41" s="5">
        <v>0</v>
      </c>
      <c r="D41" s="5">
        <v>1</v>
      </c>
      <c r="E41" s="5">
        <v>846</v>
      </c>
      <c r="F41" s="5">
        <v>1.59</v>
      </c>
      <c r="G41" s="5">
        <v>1.19</v>
      </c>
      <c r="H41" s="5">
        <v>7.1852999999999998</v>
      </c>
      <c r="I41" s="6">
        <f t="shared" si="1"/>
        <v>1</v>
      </c>
      <c r="T41" s="152"/>
      <c r="U41" s="71" t="s">
        <v>43</v>
      </c>
      <c r="V41" s="60">
        <v>12</v>
      </c>
      <c r="W41" s="65">
        <v>14</v>
      </c>
      <c r="X41" s="152"/>
      <c r="Y41" s="152"/>
      <c r="Z41" s="152"/>
      <c r="AA41" s="152"/>
      <c r="AB41" s="152"/>
    </row>
    <row r="42" spans="1:28" x14ac:dyDescent="0.2">
      <c r="A42" s="4">
        <v>19</v>
      </c>
      <c r="B42" s="5">
        <v>4</v>
      </c>
      <c r="C42" s="5">
        <v>0</v>
      </c>
      <c r="D42" s="5">
        <v>1</v>
      </c>
      <c r="E42" s="5">
        <v>901</v>
      </c>
      <c r="F42" s="5">
        <v>1.59</v>
      </c>
      <c r="G42" s="5">
        <v>1.19</v>
      </c>
      <c r="H42" s="5">
        <v>6.5507</v>
      </c>
      <c r="I42" s="6">
        <f t="shared" si="1"/>
        <v>1</v>
      </c>
      <c r="T42" s="152"/>
      <c r="U42" s="71" t="s">
        <v>42</v>
      </c>
      <c r="V42" s="61">
        <f>V40*V41</f>
        <v>61028.706850354836</v>
      </c>
      <c r="W42" s="94">
        <f>W40*W41</f>
        <v>167762.26430412175</v>
      </c>
      <c r="X42" s="152"/>
      <c r="Y42" s="152"/>
      <c r="Z42" s="152"/>
      <c r="AA42" s="152"/>
      <c r="AB42" s="152"/>
    </row>
    <row r="43" spans="1:28" ht="16" thickBot="1" x14ac:dyDescent="0.25">
      <c r="A43" s="7">
        <v>20</v>
      </c>
      <c r="B43" s="8">
        <v>4</v>
      </c>
      <c r="C43" s="8">
        <v>0</v>
      </c>
      <c r="D43" s="8">
        <v>1</v>
      </c>
      <c r="E43" s="8">
        <v>872</v>
      </c>
      <c r="F43" s="8">
        <v>1.59</v>
      </c>
      <c r="G43" s="8">
        <v>1.19</v>
      </c>
      <c r="H43" s="8">
        <v>7.2183000000000002</v>
      </c>
      <c r="I43" s="9">
        <f t="shared" si="1"/>
        <v>1</v>
      </c>
      <c r="T43" s="152"/>
      <c r="U43" s="155" t="s">
        <v>44</v>
      </c>
      <c r="V43" s="156"/>
      <c r="W43" s="95">
        <f>SUM(V42:W42)</f>
        <v>228790.97115447657</v>
      </c>
      <c r="X43" s="152"/>
      <c r="Y43" s="152"/>
      <c r="Z43" s="152"/>
      <c r="AA43" s="152"/>
      <c r="AB43" s="152"/>
    </row>
    <row r="44" spans="1:28" x14ac:dyDescent="0.2">
      <c r="A44" s="1">
        <v>1</v>
      </c>
      <c r="B44" s="2">
        <v>5</v>
      </c>
      <c r="C44" s="2">
        <v>0</v>
      </c>
      <c r="D44" s="2">
        <v>1</v>
      </c>
      <c r="E44" s="2">
        <v>338</v>
      </c>
      <c r="F44" s="2">
        <v>1.59</v>
      </c>
      <c r="G44" s="2">
        <v>1.59</v>
      </c>
      <c r="H44" s="2">
        <v>6.9825999999999997</v>
      </c>
      <c r="I44" s="3">
        <f t="shared" si="1"/>
        <v>0</v>
      </c>
      <c r="J44" t="s">
        <v>10</v>
      </c>
      <c r="K44" s="10">
        <f>G44*SUM(E44:E53)</f>
        <v>5588.85</v>
      </c>
      <c r="T44" s="152"/>
      <c r="U44" s="152"/>
      <c r="V44" s="152"/>
      <c r="W44" s="152"/>
      <c r="X44" s="152"/>
      <c r="Y44" s="152"/>
      <c r="Z44" s="152"/>
      <c r="AA44" s="152"/>
      <c r="AB44" s="152"/>
    </row>
    <row r="45" spans="1:28" x14ac:dyDescent="0.2">
      <c r="A45" s="4">
        <v>2</v>
      </c>
      <c r="B45" s="5">
        <v>5</v>
      </c>
      <c r="C45" s="5">
        <v>0</v>
      </c>
      <c r="D45" s="5">
        <v>1</v>
      </c>
      <c r="E45" s="5">
        <v>368</v>
      </c>
      <c r="F45" s="5">
        <v>1.59</v>
      </c>
      <c r="G45" s="5">
        <v>1.59</v>
      </c>
      <c r="H45" s="5">
        <v>7.0438999999999998</v>
      </c>
      <c r="I45" s="6">
        <f t="shared" si="1"/>
        <v>0</v>
      </c>
      <c r="J45" t="s">
        <v>11</v>
      </c>
      <c r="K45" s="10">
        <f>$C$1*SUM(E44:E53)</f>
        <v>2109</v>
      </c>
    </row>
    <row r="46" spans="1:28" x14ac:dyDescent="0.2">
      <c r="A46" s="4">
        <v>6</v>
      </c>
      <c r="B46" s="5">
        <v>5</v>
      </c>
      <c r="C46" s="5">
        <v>0</v>
      </c>
      <c r="D46" s="5">
        <v>1</v>
      </c>
      <c r="E46" s="5">
        <v>312</v>
      </c>
      <c r="F46" s="5">
        <v>1.59</v>
      </c>
      <c r="G46" s="5">
        <v>1.59</v>
      </c>
      <c r="H46" s="5">
        <v>7.0603999999999996</v>
      </c>
      <c r="I46" s="6">
        <f t="shared" si="1"/>
        <v>0</v>
      </c>
      <c r="J46" t="s">
        <v>9</v>
      </c>
      <c r="K46" s="10">
        <f>K44-K45</f>
        <v>3479.8500000000004</v>
      </c>
    </row>
    <row r="47" spans="1:28" x14ac:dyDescent="0.2">
      <c r="A47" s="4">
        <v>8</v>
      </c>
      <c r="B47" s="5">
        <v>5</v>
      </c>
      <c r="C47" s="5">
        <v>0</v>
      </c>
      <c r="D47" s="5">
        <v>1</v>
      </c>
      <c r="E47" s="5">
        <v>448</v>
      </c>
      <c r="F47" s="5">
        <v>1.59</v>
      </c>
      <c r="G47" s="5">
        <v>1.59</v>
      </c>
      <c r="H47" s="5">
        <v>7.1875</v>
      </c>
      <c r="I47" s="6">
        <f t="shared" si="1"/>
        <v>0</v>
      </c>
    </row>
    <row r="48" spans="1:28" x14ac:dyDescent="0.2">
      <c r="A48" s="4">
        <v>10</v>
      </c>
      <c r="B48" s="5">
        <v>5</v>
      </c>
      <c r="C48" s="5">
        <v>0</v>
      </c>
      <c r="D48" s="5">
        <v>1</v>
      </c>
      <c r="E48" s="5">
        <v>279</v>
      </c>
      <c r="F48" s="5">
        <v>1.59</v>
      </c>
      <c r="G48" s="5">
        <v>1.59</v>
      </c>
      <c r="H48" s="5">
        <v>6.9465000000000003</v>
      </c>
      <c r="I48" s="6">
        <f t="shared" si="1"/>
        <v>0</v>
      </c>
    </row>
    <row r="49" spans="1:11" x14ac:dyDescent="0.2">
      <c r="A49" s="4">
        <v>12</v>
      </c>
      <c r="B49" s="5">
        <v>5</v>
      </c>
      <c r="C49" s="5">
        <v>0</v>
      </c>
      <c r="D49" s="5">
        <v>1</v>
      </c>
      <c r="E49" s="5">
        <v>414</v>
      </c>
      <c r="F49" s="5">
        <v>1.59</v>
      </c>
      <c r="G49" s="5">
        <v>1.59</v>
      </c>
      <c r="H49" s="5">
        <v>7.2016</v>
      </c>
      <c r="I49" s="6">
        <f t="shared" si="1"/>
        <v>0</v>
      </c>
    </row>
    <row r="50" spans="1:11" x14ac:dyDescent="0.2">
      <c r="A50" s="4">
        <v>13</v>
      </c>
      <c r="B50" s="5">
        <v>5</v>
      </c>
      <c r="C50" s="5">
        <v>0</v>
      </c>
      <c r="D50" s="5">
        <v>1</v>
      </c>
      <c r="E50" s="5">
        <v>310</v>
      </c>
      <c r="F50" s="5">
        <v>1.59</v>
      </c>
      <c r="G50" s="5">
        <v>1.59</v>
      </c>
      <c r="H50" s="5">
        <v>6.6054000000000004</v>
      </c>
      <c r="I50" s="6">
        <f t="shared" si="1"/>
        <v>0</v>
      </c>
    </row>
    <row r="51" spans="1:11" x14ac:dyDescent="0.2">
      <c r="A51" s="4">
        <v>14</v>
      </c>
      <c r="B51" s="5">
        <v>5</v>
      </c>
      <c r="C51" s="5">
        <v>0</v>
      </c>
      <c r="D51" s="5">
        <v>1</v>
      </c>
      <c r="E51" s="5">
        <v>291</v>
      </c>
      <c r="F51" s="5">
        <v>1.59</v>
      </c>
      <c r="G51" s="5">
        <v>1.59</v>
      </c>
      <c r="H51" s="5">
        <v>7.1852999999999998</v>
      </c>
      <c r="I51" s="6">
        <f t="shared" si="1"/>
        <v>0</v>
      </c>
    </row>
    <row r="52" spans="1:11" x14ac:dyDescent="0.2">
      <c r="A52" s="4">
        <v>19</v>
      </c>
      <c r="B52" s="5">
        <v>5</v>
      </c>
      <c r="C52" s="5">
        <v>0</v>
      </c>
      <c r="D52" s="5">
        <v>1</v>
      </c>
      <c r="E52" s="5">
        <v>293</v>
      </c>
      <c r="F52" s="5">
        <v>1.59</v>
      </c>
      <c r="G52" s="5">
        <v>1.59</v>
      </c>
      <c r="H52" s="5">
        <v>6.5507</v>
      </c>
      <c r="I52" s="6">
        <f t="shared" si="1"/>
        <v>0</v>
      </c>
    </row>
    <row r="53" spans="1:11" x14ac:dyDescent="0.2">
      <c r="A53" s="7">
        <v>20</v>
      </c>
      <c r="B53" s="8">
        <v>5</v>
      </c>
      <c r="C53" s="8">
        <v>0</v>
      </c>
      <c r="D53" s="8">
        <v>1</v>
      </c>
      <c r="E53" s="8">
        <v>462</v>
      </c>
      <c r="F53" s="8">
        <v>1.59</v>
      </c>
      <c r="G53" s="8">
        <v>1.59</v>
      </c>
      <c r="H53" s="8">
        <v>7.2183000000000002</v>
      </c>
      <c r="I53" s="9">
        <f t="shared" si="1"/>
        <v>0</v>
      </c>
    </row>
    <row r="54" spans="1:11" x14ac:dyDescent="0.2">
      <c r="A54" s="1">
        <v>1</v>
      </c>
      <c r="B54" s="2">
        <v>6</v>
      </c>
      <c r="C54" s="2">
        <v>1</v>
      </c>
      <c r="D54" s="2">
        <v>1</v>
      </c>
      <c r="E54" s="2">
        <v>1086</v>
      </c>
      <c r="F54" s="2">
        <v>1.59</v>
      </c>
      <c r="G54" s="2">
        <v>0.99</v>
      </c>
      <c r="H54" s="2">
        <v>6.9825999999999997</v>
      </c>
      <c r="I54" s="3">
        <f t="shared" si="1"/>
        <v>1</v>
      </c>
      <c r="J54" t="s">
        <v>10</v>
      </c>
      <c r="K54" s="10">
        <f>G54*SUM(E54:E63)</f>
        <v>18484.29</v>
      </c>
    </row>
    <row r="55" spans="1:11" x14ac:dyDescent="0.2">
      <c r="A55" s="4">
        <v>2</v>
      </c>
      <c r="B55" s="5">
        <v>6</v>
      </c>
      <c r="C55" s="5">
        <v>1</v>
      </c>
      <c r="D55" s="5">
        <v>1</v>
      </c>
      <c r="E55" s="5">
        <v>1559</v>
      </c>
      <c r="F55" s="5">
        <v>1.59</v>
      </c>
      <c r="G55" s="5">
        <v>0.99</v>
      </c>
      <c r="H55" s="5">
        <v>7.0438999999999998</v>
      </c>
      <c r="I55" s="6">
        <f t="shared" si="1"/>
        <v>1</v>
      </c>
      <c r="J55" t="s">
        <v>11</v>
      </c>
      <c r="K55" s="10">
        <f>$C$1*SUM(E54:E63)</f>
        <v>11202.6</v>
      </c>
    </row>
    <row r="56" spans="1:11" x14ac:dyDescent="0.2">
      <c r="A56" s="4">
        <v>6</v>
      </c>
      <c r="B56" s="5">
        <v>6</v>
      </c>
      <c r="C56" s="5">
        <v>1</v>
      </c>
      <c r="D56" s="5">
        <v>1</v>
      </c>
      <c r="E56" s="5">
        <v>1427</v>
      </c>
      <c r="F56" s="5">
        <v>1.59</v>
      </c>
      <c r="G56" s="5">
        <v>0.99</v>
      </c>
      <c r="H56" s="5">
        <v>7.0603999999999996</v>
      </c>
      <c r="I56" s="6">
        <f t="shared" si="1"/>
        <v>1</v>
      </c>
      <c r="J56" t="s">
        <v>9</v>
      </c>
      <c r="K56" s="10">
        <f>K54-K55</f>
        <v>7281.6900000000005</v>
      </c>
    </row>
    <row r="57" spans="1:11" x14ac:dyDescent="0.2">
      <c r="A57" s="4">
        <v>8</v>
      </c>
      <c r="B57" s="5">
        <v>6</v>
      </c>
      <c r="C57" s="5">
        <v>1</v>
      </c>
      <c r="D57" s="5">
        <v>1</v>
      </c>
      <c r="E57" s="5">
        <v>2445</v>
      </c>
      <c r="F57" s="5">
        <v>1.59</v>
      </c>
      <c r="G57" s="5">
        <v>0.99</v>
      </c>
      <c r="H57" s="5">
        <v>7.1875</v>
      </c>
      <c r="I57" s="6">
        <f t="shared" si="1"/>
        <v>1</v>
      </c>
    </row>
    <row r="58" spans="1:11" x14ac:dyDescent="0.2">
      <c r="A58" s="4">
        <v>10</v>
      </c>
      <c r="B58" s="5">
        <v>6</v>
      </c>
      <c r="C58" s="5">
        <v>1</v>
      </c>
      <c r="D58" s="5">
        <v>1</v>
      </c>
      <c r="E58" s="5">
        <v>1136</v>
      </c>
      <c r="F58" s="5">
        <v>1.59</v>
      </c>
      <c r="G58" s="5">
        <v>0.99</v>
      </c>
      <c r="H58" s="5">
        <v>6.9465000000000003</v>
      </c>
      <c r="I58" s="6">
        <f t="shared" si="1"/>
        <v>1</v>
      </c>
    </row>
    <row r="59" spans="1:11" x14ac:dyDescent="0.2">
      <c r="A59" s="4">
        <v>12</v>
      </c>
      <c r="B59" s="5">
        <v>6</v>
      </c>
      <c r="C59" s="5">
        <v>1</v>
      </c>
      <c r="D59" s="5">
        <v>1</v>
      </c>
      <c r="E59" s="5">
        <v>4116</v>
      </c>
      <c r="F59" s="5">
        <v>1.59</v>
      </c>
      <c r="G59" s="5">
        <v>0.99</v>
      </c>
      <c r="H59" s="5">
        <v>7.2016</v>
      </c>
      <c r="I59" s="6">
        <f t="shared" si="1"/>
        <v>1</v>
      </c>
    </row>
    <row r="60" spans="1:11" x14ac:dyDescent="0.2">
      <c r="A60" s="4">
        <v>13</v>
      </c>
      <c r="B60" s="5">
        <v>6</v>
      </c>
      <c r="C60" s="5">
        <v>1</v>
      </c>
      <c r="D60" s="5">
        <v>1</v>
      </c>
      <c r="E60" s="5">
        <v>2220</v>
      </c>
      <c r="F60" s="5">
        <v>1.59</v>
      </c>
      <c r="G60" s="5">
        <v>0.99</v>
      </c>
      <c r="H60" s="5">
        <v>6.6054000000000004</v>
      </c>
      <c r="I60" s="6">
        <f t="shared" si="1"/>
        <v>1</v>
      </c>
    </row>
    <row r="61" spans="1:11" x14ac:dyDescent="0.2">
      <c r="A61" s="4">
        <v>14</v>
      </c>
      <c r="B61" s="5">
        <v>6</v>
      </c>
      <c r="C61" s="5">
        <v>1</v>
      </c>
      <c r="D61" s="5">
        <v>1</v>
      </c>
      <c r="E61" s="5">
        <v>1480</v>
      </c>
      <c r="F61" s="5">
        <v>1.59</v>
      </c>
      <c r="G61" s="5">
        <v>0.99</v>
      </c>
      <c r="H61" s="5">
        <v>7.1852999999999998</v>
      </c>
      <c r="I61" s="6">
        <f t="shared" si="1"/>
        <v>1</v>
      </c>
    </row>
    <row r="62" spans="1:11" x14ac:dyDescent="0.2">
      <c r="A62" s="4">
        <v>19</v>
      </c>
      <c r="B62" s="5">
        <v>6</v>
      </c>
      <c r="C62" s="5">
        <v>1</v>
      </c>
      <c r="D62" s="5">
        <v>1</v>
      </c>
      <c r="E62" s="5">
        <v>1782</v>
      </c>
      <c r="F62" s="5">
        <v>1.59</v>
      </c>
      <c r="G62" s="5">
        <v>0.99</v>
      </c>
      <c r="H62" s="5">
        <v>6.5507</v>
      </c>
      <c r="I62" s="6">
        <f t="shared" si="1"/>
        <v>1</v>
      </c>
    </row>
    <row r="63" spans="1:11" x14ac:dyDescent="0.2">
      <c r="A63" s="7">
        <v>20</v>
      </c>
      <c r="B63" s="8">
        <v>6</v>
      </c>
      <c r="C63" s="8">
        <v>1</v>
      </c>
      <c r="D63" s="8">
        <v>1</v>
      </c>
      <c r="E63" s="8">
        <v>1420</v>
      </c>
      <c r="F63" s="8">
        <v>1.59</v>
      </c>
      <c r="G63" s="8">
        <v>0.99</v>
      </c>
      <c r="H63" s="8">
        <v>7.2183000000000002</v>
      </c>
      <c r="I63" s="9">
        <f t="shared" si="1"/>
        <v>1</v>
      </c>
    </row>
    <row r="64" spans="1:11" x14ac:dyDescent="0.2">
      <c r="A64" s="1">
        <v>1</v>
      </c>
      <c r="B64" s="2">
        <v>7</v>
      </c>
      <c r="C64" s="2">
        <v>0</v>
      </c>
      <c r="D64" s="2">
        <v>1</v>
      </c>
      <c r="E64" s="2">
        <v>284</v>
      </c>
      <c r="F64" s="2">
        <v>1.59</v>
      </c>
      <c r="G64" s="2">
        <v>1.59</v>
      </c>
      <c r="H64" s="2">
        <v>6.9825999999999997</v>
      </c>
      <c r="I64" s="3">
        <f t="shared" si="1"/>
        <v>0</v>
      </c>
      <c r="J64" t="s">
        <v>10</v>
      </c>
      <c r="K64" s="10">
        <f>G64*SUM(E64:E73)</f>
        <v>4995.7800000000007</v>
      </c>
    </row>
    <row r="65" spans="1:11" x14ac:dyDescent="0.2">
      <c r="A65" s="4">
        <v>2</v>
      </c>
      <c r="B65" s="5">
        <v>7</v>
      </c>
      <c r="C65" s="5">
        <v>0</v>
      </c>
      <c r="D65" s="5">
        <v>1</v>
      </c>
      <c r="E65" s="5">
        <v>244</v>
      </c>
      <c r="F65" s="5">
        <v>1.59</v>
      </c>
      <c r="G65" s="5">
        <v>1.59</v>
      </c>
      <c r="H65" s="5">
        <v>7.0438999999999998</v>
      </c>
      <c r="I65" s="6">
        <f t="shared" si="1"/>
        <v>0</v>
      </c>
      <c r="J65" t="s">
        <v>11</v>
      </c>
      <c r="K65" s="10">
        <f>$C$1*SUM(E64:E73)</f>
        <v>1885.1999999999998</v>
      </c>
    </row>
    <row r="66" spans="1:11" x14ac:dyDescent="0.2">
      <c r="A66" s="4">
        <v>6</v>
      </c>
      <c r="B66" s="5">
        <v>7</v>
      </c>
      <c r="C66" s="5">
        <v>0</v>
      </c>
      <c r="D66" s="5">
        <v>1</v>
      </c>
      <c r="E66" s="5">
        <v>233</v>
      </c>
      <c r="F66" s="5">
        <v>1.59</v>
      </c>
      <c r="G66" s="5">
        <v>1.59</v>
      </c>
      <c r="H66" s="5">
        <v>7.0603999999999996</v>
      </c>
      <c r="I66" s="6">
        <f t="shared" si="1"/>
        <v>0</v>
      </c>
      <c r="J66" t="s">
        <v>9</v>
      </c>
      <c r="K66" s="10">
        <f>K64-K65</f>
        <v>3110.5800000000008</v>
      </c>
    </row>
    <row r="67" spans="1:11" x14ac:dyDescent="0.2">
      <c r="A67" s="4">
        <v>8</v>
      </c>
      <c r="B67" s="5">
        <v>7</v>
      </c>
      <c r="C67" s="5">
        <v>0</v>
      </c>
      <c r="D67" s="5">
        <v>1</v>
      </c>
      <c r="E67" s="5">
        <v>335</v>
      </c>
      <c r="F67" s="5">
        <v>1.59</v>
      </c>
      <c r="G67" s="5">
        <v>1.59</v>
      </c>
      <c r="H67" s="5">
        <v>7.1875</v>
      </c>
      <c r="I67" s="6">
        <f t="shared" si="1"/>
        <v>0</v>
      </c>
    </row>
    <row r="68" spans="1:11" x14ac:dyDescent="0.2">
      <c r="A68" s="4">
        <v>10</v>
      </c>
      <c r="B68" s="5">
        <v>7</v>
      </c>
      <c r="C68" s="5">
        <v>0</v>
      </c>
      <c r="D68" s="5">
        <v>1</v>
      </c>
      <c r="E68" s="5">
        <v>274</v>
      </c>
      <c r="F68" s="5">
        <v>1.59</v>
      </c>
      <c r="G68" s="5">
        <v>1.59</v>
      </c>
      <c r="H68" s="5">
        <v>6.9465000000000003</v>
      </c>
      <c r="I68" s="6">
        <f t="shared" ref="I68:I99" si="2">IF(F68&lt;&gt;G68,1,0)</f>
        <v>0</v>
      </c>
    </row>
    <row r="69" spans="1:11" x14ac:dyDescent="0.2">
      <c r="A69" s="4">
        <v>12</v>
      </c>
      <c r="B69" s="5">
        <v>7</v>
      </c>
      <c r="C69" s="5">
        <v>0</v>
      </c>
      <c r="D69" s="5">
        <v>1</v>
      </c>
      <c r="E69" s="5">
        <v>327</v>
      </c>
      <c r="F69" s="5">
        <v>1.59</v>
      </c>
      <c r="G69" s="5">
        <v>1.59</v>
      </c>
      <c r="H69" s="5">
        <v>7.2016</v>
      </c>
      <c r="I69" s="6">
        <f t="shared" si="2"/>
        <v>0</v>
      </c>
    </row>
    <row r="70" spans="1:11" x14ac:dyDescent="0.2">
      <c r="A70" s="4">
        <v>13</v>
      </c>
      <c r="B70" s="5">
        <v>7</v>
      </c>
      <c r="C70" s="5">
        <v>0</v>
      </c>
      <c r="D70" s="5">
        <v>1</v>
      </c>
      <c r="E70" s="5">
        <v>384</v>
      </c>
      <c r="F70" s="5">
        <v>1.59</v>
      </c>
      <c r="G70" s="5">
        <v>1.59</v>
      </c>
      <c r="H70" s="5">
        <v>6.6054000000000004</v>
      </c>
      <c r="I70" s="6">
        <f t="shared" si="2"/>
        <v>0</v>
      </c>
    </row>
    <row r="71" spans="1:11" x14ac:dyDescent="0.2">
      <c r="A71" s="4">
        <v>14</v>
      </c>
      <c r="B71" s="5">
        <v>7</v>
      </c>
      <c r="C71" s="5">
        <v>0</v>
      </c>
      <c r="D71" s="5">
        <v>1</v>
      </c>
      <c r="E71" s="5">
        <v>430</v>
      </c>
      <c r="F71" s="5">
        <v>1.59</v>
      </c>
      <c r="G71" s="5">
        <v>1.59</v>
      </c>
      <c r="H71" s="5">
        <v>7.1852999999999998</v>
      </c>
      <c r="I71" s="6">
        <f t="shared" si="2"/>
        <v>0</v>
      </c>
    </row>
    <row r="72" spans="1:11" x14ac:dyDescent="0.2">
      <c r="A72" s="4">
        <v>19</v>
      </c>
      <c r="B72" s="5">
        <v>7</v>
      </c>
      <c r="C72" s="5">
        <v>0</v>
      </c>
      <c r="D72" s="5">
        <v>1</v>
      </c>
      <c r="E72" s="5">
        <v>294</v>
      </c>
      <c r="F72" s="5">
        <v>1.59</v>
      </c>
      <c r="G72" s="5">
        <v>1.59</v>
      </c>
      <c r="H72" s="5">
        <v>6.5507</v>
      </c>
      <c r="I72" s="6">
        <f t="shared" si="2"/>
        <v>0</v>
      </c>
    </row>
    <row r="73" spans="1:11" x14ac:dyDescent="0.2">
      <c r="A73" s="7">
        <v>20</v>
      </c>
      <c r="B73" s="8">
        <v>7</v>
      </c>
      <c r="C73" s="8">
        <v>0</v>
      </c>
      <c r="D73" s="8">
        <v>1</v>
      </c>
      <c r="E73" s="8">
        <v>337</v>
      </c>
      <c r="F73" s="8">
        <v>1.59</v>
      </c>
      <c r="G73" s="8">
        <v>1.59</v>
      </c>
      <c r="H73" s="8">
        <v>7.2183000000000002</v>
      </c>
      <c r="I73" s="9">
        <f t="shared" si="2"/>
        <v>0</v>
      </c>
    </row>
    <row r="74" spans="1:11" x14ac:dyDescent="0.2">
      <c r="A74" s="1">
        <v>1</v>
      </c>
      <c r="B74" s="2">
        <v>8</v>
      </c>
      <c r="C74" s="2">
        <v>0</v>
      </c>
      <c r="D74" s="2">
        <v>1</v>
      </c>
      <c r="E74" s="2">
        <v>700</v>
      </c>
      <c r="F74" s="2">
        <v>1.59</v>
      </c>
      <c r="G74" s="2">
        <v>1.19</v>
      </c>
      <c r="H74" s="2">
        <v>6.9825999999999997</v>
      </c>
      <c r="I74" s="3">
        <f t="shared" si="2"/>
        <v>1</v>
      </c>
      <c r="J74" t="s">
        <v>10</v>
      </c>
      <c r="K74" s="10">
        <f>G74*SUM(E74:E83)</f>
        <v>7889.7</v>
      </c>
    </row>
    <row r="75" spans="1:11" x14ac:dyDescent="0.2">
      <c r="A75" s="4">
        <v>2</v>
      </c>
      <c r="B75" s="5">
        <v>8</v>
      </c>
      <c r="C75" s="5">
        <v>0</v>
      </c>
      <c r="D75" s="5">
        <v>1</v>
      </c>
      <c r="E75" s="5">
        <v>716</v>
      </c>
      <c r="F75" s="5">
        <v>1.59</v>
      </c>
      <c r="G75" s="5">
        <v>1.19</v>
      </c>
      <c r="H75" s="5">
        <v>7.0438999999999998</v>
      </c>
      <c r="I75" s="6">
        <f t="shared" si="2"/>
        <v>1</v>
      </c>
      <c r="J75" t="s">
        <v>11</v>
      </c>
      <c r="K75" s="10">
        <f>$C$1*SUM(E74:E83)</f>
        <v>3978</v>
      </c>
    </row>
    <row r="76" spans="1:11" x14ac:dyDescent="0.2">
      <c r="A76" s="4">
        <v>6</v>
      </c>
      <c r="B76" s="5">
        <v>8</v>
      </c>
      <c r="C76" s="5">
        <v>0</v>
      </c>
      <c r="D76" s="5">
        <v>1</v>
      </c>
      <c r="E76" s="5">
        <v>572</v>
      </c>
      <c r="F76" s="5">
        <v>1.59</v>
      </c>
      <c r="G76" s="5">
        <v>1.19</v>
      </c>
      <c r="H76" s="5">
        <v>7.0603999999999996</v>
      </c>
      <c r="I76" s="6">
        <f t="shared" si="2"/>
        <v>1</v>
      </c>
      <c r="J76" t="s">
        <v>9</v>
      </c>
      <c r="K76" s="10">
        <f>K74-K75</f>
        <v>3911.7</v>
      </c>
    </row>
    <row r="77" spans="1:11" x14ac:dyDescent="0.2">
      <c r="A77" s="4">
        <v>8</v>
      </c>
      <c r="B77" s="5">
        <v>8</v>
      </c>
      <c r="C77" s="5">
        <v>0</v>
      </c>
      <c r="D77" s="5">
        <v>1</v>
      </c>
      <c r="E77" s="5">
        <v>781</v>
      </c>
      <c r="F77" s="5">
        <v>1.59</v>
      </c>
      <c r="G77" s="5">
        <v>1.19</v>
      </c>
      <c r="H77" s="5">
        <v>7.1875</v>
      </c>
      <c r="I77" s="6">
        <f t="shared" si="2"/>
        <v>1</v>
      </c>
    </row>
    <row r="78" spans="1:11" x14ac:dyDescent="0.2">
      <c r="A78" s="4">
        <v>10</v>
      </c>
      <c r="B78" s="5">
        <v>8</v>
      </c>
      <c r="C78" s="5">
        <v>0</v>
      </c>
      <c r="D78" s="5">
        <v>1</v>
      </c>
      <c r="E78" s="5">
        <v>705</v>
      </c>
      <c r="F78" s="5">
        <v>1.59</v>
      </c>
      <c r="G78" s="5">
        <v>1.19</v>
      </c>
      <c r="H78" s="5">
        <v>6.9465000000000003</v>
      </c>
      <c r="I78" s="6">
        <f t="shared" si="2"/>
        <v>1</v>
      </c>
    </row>
    <row r="79" spans="1:11" x14ac:dyDescent="0.2">
      <c r="A79" s="4">
        <v>12</v>
      </c>
      <c r="B79" s="5">
        <v>8</v>
      </c>
      <c r="C79" s="5">
        <v>0</v>
      </c>
      <c r="D79" s="5">
        <v>1</v>
      </c>
      <c r="E79" s="5">
        <v>519</v>
      </c>
      <c r="F79" s="5">
        <v>1.59</v>
      </c>
      <c r="G79" s="5">
        <v>1.19</v>
      </c>
      <c r="H79" s="5">
        <v>7.2016</v>
      </c>
      <c r="I79" s="6">
        <f t="shared" si="2"/>
        <v>1</v>
      </c>
    </row>
    <row r="80" spans="1:11" x14ac:dyDescent="0.2">
      <c r="A80" s="4">
        <v>13</v>
      </c>
      <c r="B80" s="5">
        <v>8</v>
      </c>
      <c r="C80" s="5">
        <v>0</v>
      </c>
      <c r="D80" s="5">
        <v>1</v>
      </c>
      <c r="E80" s="5">
        <v>714</v>
      </c>
      <c r="F80" s="5">
        <v>1.59</v>
      </c>
      <c r="G80" s="5">
        <v>1.19</v>
      </c>
      <c r="H80" s="5">
        <v>6.6054000000000004</v>
      </c>
      <c r="I80" s="6">
        <f t="shared" si="2"/>
        <v>1</v>
      </c>
    </row>
    <row r="81" spans="1:11" x14ac:dyDescent="0.2">
      <c r="A81" s="4">
        <v>14</v>
      </c>
      <c r="B81" s="5">
        <v>8</v>
      </c>
      <c r="C81" s="5">
        <v>0</v>
      </c>
      <c r="D81" s="5">
        <v>1</v>
      </c>
      <c r="E81" s="5">
        <v>567</v>
      </c>
      <c r="F81" s="5">
        <v>1.59</v>
      </c>
      <c r="G81" s="5">
        <v>1.19</v>
      </c>
      <c r="H81" s="5">
        <v>7.1852999999999998</v>
      </c>
      <c r="I81" s="6">
        <f t="shared" si="2"/>
        <v>1</v>
      </c>
    </row>
    <row r="82" spans="1:11" x14ac:dyDescent="0.2">
      <c r="A82" s="4">
        <v>19</v>
      </c>
      <c r="B82" s="5">
        <v>8</v>
      </c>
      <c r="C82" s="5">
        <v>0</v>
      </c>
      <c r="D82" s="5">
        <v>1</v>
      </c>
      <c r="E82" s="5">
        <v>666</v>
      </c>
      <c r="F82" s="5">
        <v>1.59</v>
      </c>
      <c r="G82" s="5">
        <v>1.19</v>
      </c>
      <c r="H82" s="5">
        <v>6.5507</v>
      </c>
      <c r="I82" s="6">
        <f t="shared" si="2"/>
        <v>1</v>
      </c>
    </row>
    <row r="83" spans="1:11" x14ac:dyDescent="0.2">
      <c r="A83" s="7">
        <v>20</v>
      </c>
      <c r="B83" s="8">
        <v>8</v>
      </c>
      <c r="C83" s="8">
        <v>0</v>
      </c>
      <c r="D83" s="8">
        <v>1</v>
      </c>
      <c r="E83" s="8">
        <v>690</v>
      </c>
      <c r="F83" s="8">
        <v>1.59</v>
      </c>
      <c r="G83" s="8">
        <v>1.19</v>
      </c>
      <c r="H83" s="8">
        <v>7.2183000000000002</v>
      </c>
      <c r="I83" s="9">
        <f t="shared" si="2"/>
        <v>1</v>
      </c>
    </row>
    <row r="84" spans="1:11" x14ac:dyDescent="0.2">
      <c r="A84" s="1">
        <v>1</v>
      </c>
      <c r="B84" s="2">
        <v>9</v>
      </c>
      <c r="C84" s="2">
        <v>0</v>
      </c>
      <c r="D84" s="2">
        <v>1</v>
      </c>
      <c r="E84" s="2">
        <v>344</v>
      </c>
      <c r="F84" s="2">
        <v>1.59</v>
      </c>
      <c r="G84" s="2">
        <v>1.59</v>
      </c>
      <c r="H84" s="2">
        <v>6.9825999999999997</v>
      </c>
      <c r="I84" s="3">
        <f t="shared" si="2"/>
        <v>0</v>
      </c>
      <c r="J84" t="s">
        <v>10</v>
      </c>
      <c r="K84" s="10">
        <f>G84*SUM(E84:E93)</f>
        <v>6097.6500000000005</v>
      </c>
    </row>
    <row r="85" spans="1:11" x14ac:dyDescent="0.2">
      <c r="A85" s="4">
        <v>2</v>
      </c>
      <c r="B85" s="5">
        <v>9</v>
      </c>
      <c r="C85" s="5">
        <v>0</v>
      </c>
      <c r="D85" s="5">
        <v>1</v>
      </c>
      <c r="E85" s="5">
        <v>250</v>
      </c>
      <c r="F85" s="5">
        <v>1.59</v>
      </c>
      <c r="G85" s="5">
        <v>1.59</v>
      </c>
      <c r="H85" s="5">
        <v>7.0438999999999998</v>
      </c>
      <c r="I85" s="6">
        <f t="shared" si="2"/>
        <v>0</v>
      </c>
      <c r="J85" t="s">
        <v>11</v>
      </c>
      <c r="K85" s="10">
        <f>$C$1*SUM(E84:E93)</f>
        <v>2301</v>
      </c>
    </row>
    <row r="86" spans="1:11" x14ac:dyDescent="0.2">
      <c r="A86" s="4">
        <v>6</v>
      </c>
      <c r="B86" s="5">
        <v>9</v>
      </c>
      <c r="C86" s="5">
        <v>0</v>
      </c>
      <c r="D86" s="5">
        <v>1</v>
      </c>
      <c r="E86" s="5">
        <v>560</v>
      </c>
      <c r="F86" s="5">
        <v>1.59</v>
      </c>
      <c r="G86" s="5">
        <v>1.59</v>
      </c>
      <c r="H86" s="5">
        <v>7.0603999999999996</v>
      </c>
      <c r="I86" s="6">
        <f t="shared" si="2"/>
        <v>0</v>
      </c>
      <c r="J86" t="s">
        <v>9</v>
      </c>
      <c r="K86" s="10">
        <f>K84-K85</f>
        <v>3796.6500000000005</v>
      </c>
    </row>
    <row r="87" spans="1:11" x14ac:dyDescent="0.2">
      <c r="A87" s="4">
        <v>8</v>
      </c>
      <c r="B87" s="5">
        <v>9</v>
      </c>
      <c r="C87" s="5">
        <v>0</v>
      </c>
      <c r="D87" s="5">
        <v>1</v>
      </c>
      <c r="E87" s="5">
        <v>344</v>
      </c>
      <c r="F87" s="5">
        <v>1.59</v>
      </c>
      <c r="G87" s="5">
        <v>1.59</v>
      </c>
      <c r="H87" s="5">
        <v>7.1875</v>
      </c>
      <c r="I87" s="6">
        <f t="shared" si="2"/>
        <v>0</v>
      </c>
    </row>
    <row r="88" spans="1:11" x14ac:dyDescent="0.2">
      <c r="A88" s="4">
        <v>10</v>
      </c>
      <c r="B88" s="5">
        <v>9</v>
      </c>
      <c r="C88" s="5">
        <v>0</v>
      </c>
      <c r="D88" s="5">
        <v>1</v>
      </c>
      <c r="E88" s="5">
        <v>307</v>
      </c>
      <c r="F88" s="5">
        <v>1.59</v>
      </c>
      <c r="G88" s="5">
        <v>1.59</v>
      </c>
      <c r="H88" s="5">
        <v>6.9465000000000003</v>
      </c>
      <c r="I88" s="6">
        <f t="shared" si="2"/>
        <v>0</v>
      </c>
    </row>
    <row r="89" spans="1:11" x14ac:dyDescent="0.2">
      <c r="A89" s="4">
        <v>12</v>
      </c>
      <c r="B89" s="5">
        <v>9</v>
      </c>
      <c r="C89" s="5">
        <v>0</v>
      </c>
      <c r="D89" s="5">
        <v>1</v>
      </c>
      <c r="E89" s="5">
        <v>484</v>
      </c>
      <c r="F89" s="5">
        <v>1.59</v>
      </c>
      <c r="G89" s="5">
        <v>1.59</v>
      </c>
      <c r="H89" s="5">
        <v>7.2016</v>
      </c>
      <c r="I89" s="6">
        <f t="shared" si="2"/>
        <v>0</v>
      </c>
    </row>
    <row r="90" spans="1:11" x14ac:dyDescent="0.2">
      <c r="A90" s="4">
        <v>13</v>
      </c>
      <c r="B90" s="5">
        <v>9</v>
      </c>
      <c r="C90" s="5">
        <v>0</v>
      </c>
      <c r="D90" s="5">
        <v>1</v>
      </c>
      <c r="E90" s="5">
        <v>366</v>
      </c>
      <c r="F90" s="5">
        <v>1.59</v>
      </c>
      <c r="G90" s="5">
        <v>1.59</v>
      </c>
      <c r="H90" s="5">
        <v>6.6054000000000004</v>
      </c>
      <c r="I90" s="6">
        <f t="shared" si="2"/>
        <v>0</v>
      </c>
    </row>
    <row r="91" spans="1:11" x14ac:dyDescent="0.2">
      <c r="A91" s="4">
        <v>14</v>
      </c>
      <c r="B91" s="5">
        <v>9</v>
      </c>
      <c r="C91" s="5">
        <v>0</v>
      </c>
      <c r="D91" s="5">
        <v>1</v>
      </c>
      <c r="E91" s="5">
        <v>363</v>
      </c>
      <c r="F91" s="5">
        <v>1.59</v>
      </c>
      <c r="G91" s="5">
        <v>1.59</v>
      </c>
      <c r="H91" s="5">
        <v>7.1852999999999998</v>
      </c>
      <c r="I91" s="6">
        <f t="shared" si="2"/>
        <v>0</v>
      </c>
    </row>
    <row r="92" spans="1:11" x14ac:dyDescent="0.2">
      <c r="A92" s="4">
        <v>19</v>
      </c>
      <c r="B92" s="5">
        <v>9</v>
      </c>
      <c r="C92" s="5">
        <v>0</v>
      </c>
      <c r="D92" s="5">
        <v>1</v>
      </c>
      <c r="E92" s="5">
        <v>327</v>
      </c>
      <c r="F92" s="5">
        <v>1.59</v>
      </c>
      <c r="G92" s="5">
        <v>1.59</v>
      </c>
      <c r="H92" s="5">
        <v>6.5507</v>
      </c>
      <c r="I92" s="6">
        <f t="shared" si="2"/>
        <v>0</v>
      </c>
    </row>
    <row r="93" spans="1:11" x14ac:dyDescent="0.2">
      <c r="A93" s="7">
        <v>20</v>
      </c>
      <c r="B93" s="8">
        <v>9</v>
      </c>
      <c r="C93" s="8">
        <v>0</v>
      </c>
      <c r="D93" s="8">
        <v>1</v>
      </c>
      <c r="E93" s="8">
        <v>490</v>
      </c>
      <c r="F93" s="8">
        <v>1.59</v>
      </c>
      <c r="G93" s="8">
        <v>1.59</v>
      </c>
      <c r="H93" s="8">
        <v>7.2183000000000002</v>
      </c>
      <c r="I93" s="9">
        <f t="shared" si="2"/>
        <v>0</v>
      </c>
    </row>
    <row r="94" spans="1:11" x14ac:dyDescent="0.2">
      <c r="A94" s="1">
        <v>1</v>
      </c>
      <c r="B94" s="2">
        <v>10</v>
      </c>
      <c r="C94" s="2">
        <v>0</v>
      </c>
      <c r="D94" s="2">
        <v>1</v>
      </c>
      <c r="E94" s="2">
        <v>519</v>
      </c>
      <c r="F94" s="2">
        <v>1.59</v>
      </c>
      <c r="G94" s="2">
        <v>1.19</v>
      </c>
      <c r="H94" s="2">
        <v>6.9825999999999997</v>
      </c>
      <c r="I94" s="3">
        <f t="shared" si="2"/>
        <v>1</v>
      </c>
      <c r="J94" t="s">
        <v>10</v>
      </c>
      <c r="K94" s="10">
        <f>G94*SUM(E94:E103)</f>
        <v>8316.91</v>
      </c>
    </row>
    <row r="95" spans="1:11" x14ac:dyDescent="0.2">
      <c r="A95" s="4">
        <v>2</v>
      </c>
      <c r="B95" s="5">
        <v>10</v>
      </c>
      <c r="C95" s="5">
        <v>0</v>
      </c>
      <c r="D95" s="5">
        <v>1</v>
      </c>
      <c r="E95" s="5">
        <v>523</v>
      </c>
      <c r="F95" s="5">
        <v>1.59</v>
      </c>
      <c r="G95" s="5">
        <v>1.19</v>
      </c>
      <c r="H95" s="5">
        <v>7.0438999999999998</v>
      </c>
      <c r="I95" s="6">
        <f t="shared" si="2"/>
        <v>1</v>
      </c>
      <c r="J95" t="s">
        <v>11</v>
      </c>
      <c r="K95" s="10">
        <f>$C$1*SUM(E94:E103)</f>
        <v>4193.3999999999996</v>
      </c>
    </row>
    <row r="96" spans="1:11" x14ac:dyDescent="0.2">
      <c r="A96" s="4">
        <v>6</v>
      </c>
      <c r="B96" s="5">
        <v>10</v>
      </c>
      <c r="C96" s="5">
        <v>0</v>
      </c>
      <c r="D96" s="5">
        <v>1</v>
      </c>
      <c r="E96" s="5">
        <v>681</v>
      </c>
      <c r="F96" s="5">
        <v>1.59</v>
      </c>
      <c r="G96" s="5">
        <v>1.19</v>
      </c>
      <c r="H96" s="5">
        <v>7.0603999999999996</v>
      </c>
      <c r="I96" s="6">
        <f t="shared" si="2"/>
        <v>1</v>
      </c>
      <c r="J96" t="s">
        <v>9</v>
      </c>
      <c r="K96" s="10">
        <f>K94-K95</f>
        <v>4123.51</v>
      </c>
    </row>
    <row r="97" spans="1:23" x14ac:dyDescent="0.2">
      <c r="A97" s="4">
        <v>8</v>
      </c>
      <c r="B97" s="5">
        <v>10</v>
      </c>
      <c r="C97" s="5">
        <v>0</v>
      </c>
      <c r="D97" s="5">
        <v>1</v>
      </c>
      <c r="E97" s="5">
        <v>765</v>
      </c>
      <c r="F97" s="5">
        <v>1.59</v>
      </c>
      <c r="G97" s="5">
        <v>1.19</v>
      </c>
      <c r="H97" s="5">
        <v>7.1875</v>
      </c>
      <c r="I97" s="6">
        <f t="shared" si="2"/>
        <v>1</v>
      </c>
    </row>
    <row r="98" spans="1:23" x14ac:dyDescent="0.2">
      <c r="A98" s="4">
        <v>10</v>
      </c>
      <c r="B98" s="5">
        <v>10</v>
      </c>
      <c r="C98" s="5">
        <v>0</v>
      </c>
      <c r="D98" s="5">
        <v>1</v>
      </c>
      <c r="E98" s="5">
        <v>732</v>
      </c>
      <c r="F98" s="5">
        <v>1.59</v>
      </c>
      <c r="G98" s="5">
        <v>1.19</v>
      </c>
      <c r="H98" s="5">
        <v>6.9465000000000003</v>
      </c>
      <c r="I98" s="6">
        <f t="shared" si="2"/>
        <v>1</v>
      </c>
    </row>
    <row r="99" spans="1:23" x14ac:dyDescent="0.2">
      <c r="A99" s="4">
        <v>12</v>
      </c>
      <c r="B99" s="5">
        <v>10</v>
      </c>
      <c r="C99" s="5">
        <v>0</v>
      </c>
      <c r="D99" s="5">
        <v>1</v>
      </c>
      <c r="E99" s="5">
        <v>863</v>
      </c>
      <c r="F99" s="5">
        <v>1.59</v>
      </c>
      <c r="G99" s="5">
        <v>1.19</v>
      </c>
      <c r="H99" s="5">
        <v>7.2016</v>
      </c>
      <c r="I99" s="6">
        <f t="shared" si="2"/>
        <v>1</v>
      </c>
    </row>
    <row r="100" spans="1:23" x14ac:dyDescent="0.2">
      <c r="A100" s="4">
        <v>13</v>
      </c>
      <c r="B100" s="5">
        <v>10</v>
      </c>
      <c r="C100" s="5">
        <v>0</v>
      </c>
      <c r="D100" s="5">
        <v>1</v>
      </c>
      <c r="E100" s="5">
        <v>735</v>
      </c>
      <c r="F100" s="5">
        <v>1.59</v>
      </c>
      <c r="G100" s="5">
        <v>1.19</v>
      </c>
      <c r="H100" s="5">
        <v>6.6054000000000004</v>
      </c>
      <c r="I100" s="6">
        <f t="shared" ref="I100:I131" si="3">IF(F100&lt;&gt;G100,1,0)</f>
        <v>1</v>
      </c>
    </row>
    <row r="101" spans="1:23" x14ac:dyDescent="0.2">
      <c r="A101" s="4">
        <v>14</v>
      </c>
      <c r="B101" s="5">
        <v>10</v>
      </c>
      <c r="C101" s="5">
        <v>0</v>
      </c>
      <c r="D101" s="5">
        <v>1</v>
      </c>
      <c r="E101" s="5">
        <v>862</v>
      </c>
      <c r="F101" s="5">
        <v>1.59</v>
      </c>
      <c r="G101" s="5">
        <v>1.19</v>
      </c>
      <c r="H101" s="5">
        <v>7.1852999999999998</v>
      </c>
      <c r="I101" s="6">
        <f t="shared" si="3"/>
        <v>1</v>
      </c>
    </row>
    <row r="102" spans="1:23" x14ac:dyDescent="0.2">
      <c r="A102" s="4">
        <v>19</v>
      </c>
      <c r="B102" s="5">
        <v>10</v>
      </c>
      <c r="C102" s="5">
        <v>0</v>
      </c>
      <c r="D102" s="5">
        <v>1</v>
      </c>
      <c r="E102" s="5">
        <v>559</v>
      </c>
      <c r="F102" s="5">
        <v>1.59</v>
      </c>
      <c r="G102" s="5">
        <v>1.19</v>
      </c>
      <c r="H102" s="5">
        <v>6.5507</v>
      </c>
      <c r="I102" s="6">
        <f t="shared" si="3"/>
        <v>1</v>
      </c>
    </row>
    <row r="103" spans="1:23" x14ac:dyDescent="0.2">
      <c r="A103" s="4">
        <v>20</v>
      </c>
      <c r="B103" s="5">
        <v>10</v>
      </c>
      <c r="C103" s="5">
        <v>0</v>
      </c>
      <c r="D103" s="5">
        <v>1</v>
      </c>
      <c r="E103" s="5">
        <v>750</v>
      </c>
      <c r="F103" s="5">
        <v>1.59</v>
      </c>
      <c r="G103" s="5">
        <v>1.19</v>
      </c>
      <c r="H103" s="5">
        <v>7.2183000000000002</v>
      </c>
      <c r="I103" s="6">
        <f t="shared" si="3"/>
        <v>1</v>
      </c>
      <c r="U103" s="24"/>
      <c r="V103" s="25" t="s">
        <v>29</v>
      </c>
      <c r="W103" s="26" t="s">
        <v>30</v>
      </c>
    </row>
    <row r="104" spans="1:23" x14ac:dyDescent="0.2">
      <c r="A104" s="11">
        <v>3</v>
      </c>
      <c r="B104" s="12">
        <v>1</v>
      </c>
      <c r="C104" s="12">
        <v>0</v>
      </c>
      <c r="D104" s="12">
        <v>2</v>
      </c>
      <c r="E104" s="12">
        <v>164</v>
      </c>
      <c r="F104" s="12">
        <v>1.79</v>
      </c>
      <c r="G104" s="12">
        <v>1.79</v>
      </c>
      <c r="H104" s="12">
        <v>4.9641999999999999</v>
      </c>
      <c r="I104" s="13">
        <f t="shared" si="3"/>
        <v>0</v>
      </c>
      <c r="J104" t="s">
        <v>10</v>
      </c>
      <c r="K104" s="10">
        <f>G104*SUM(E104:E113)</f>
        <v>1985.1100000000001</v>
      </c>
      <c r="M104" t="s">
        <v>13</v>
      </c>
      <c r="N104" t="s">
        <v>14</v>
      </c>
      <c r="O104" t="s">
        <v>15</v>
      </c>
      <c r="P104" t="s">
        <v>16</v>
      </c>
      <c r="R104" t="s">
        <v>17</v>
      </c>
      <c r="S104" t="s">
        <v>18</v>
      </c>
      <c r="U104" s="27" t="s">
        <v>12</v>
      </c>
      <c r="V104" s="28">
        <f>$C$1</f>
        <v>0.6</v>
      </c>
      <c r="W104" s="29">
        <f>V104</f>
        <v>0.6</v>
      </c>
    </row>
    <row r="105" spans="1:23" x14ac:dyDescent="0.2">
      <c r="A105" s="14">
        <v>4</v>
      </c>
      <c r="B105" s="15">
        <v>1</v>
      </c>
      <c r="C105" s="15">
        <v>0</v>
      </c>
      <c r="D105" s="15">
        <v>2</v>
      </c>
      <c r="E105" s="15">
        <v>83</v>
      </c>
      <c r="F105" s="15">
        <v>1.79</v>
      </c>
      <c r="G105" s="15">
        <v>1.79</v>
      </c>
      <c r="H105" s="15">
        <v>4.4256000000000002</v>
      </c>
      <c r="I105" s="16">
        <f t="shared" si="3"/>
        <v>0</v>
      </c>
      <c r="J105" t="s">
        <v>11</v>
      </c>
      <c r="K105" s="10">
        <f>$C$1*SUM(E104:E113)</f>
        <v>665.4</v>
      </c>
      <c r="M105" t="s">
        <v>22</v>
      </c>
      <c r="N105">
        <f>SUM(E104:E113,E124:E133,E144:E153,E164:E173,E184:E193)</f>
        <v>5438</v>
      </c>
      <c r="O105">
        <v>1.59</v>
      </c>
      <c r="P105">
        <v>1.59</v>
      </c>
      <c r="Q105" t="s">
        <v>19</v>
      </c>
      <c r="R105">
        <f>AVERAGE(N105:N106)</f>
        <v>8434.5</v>
      </c>
      <c r="S105">
        <f>AVERAGE(O105:O106)</f>
        <v>1.3900000000000001</v>
      </c>
      <c r="U105" s="27" t="s">
        <v>25</v>
      </c>
      <c r="V105" s="28">
        <v>1</v>
      </c>
      <c r="W105" s="29">
        <v>0.79</v>
      </c>
    </row>
    <row r="106" spans="1:23" x14ac:dyDescent="0.2">
      <c r="A106" s="14">
        <v>5</v>
      </c>
      <c r="B106" s="15">
        <v>1</v>
      </c>
      <c r="C106" s="15">
        <v>0</v>
      </c>
      <c r="D106" s="15">
        <v>2</v>
      </c>
      <c r="E106" s="15">
        <v>77</v>
      </c>
      <c r="F106" s="15">
        <v>1.79</v>
      </c>
      <c r="G106" s="15">
        <v>1.79</v>
      </c>
      <c r="H106" s="15">
        <v>3.6553</v>
      </c>
      <c r="I106" s="16">
        <f t="shared" si="3"/>
        <v>0</v>
      </c>
      <c r="J106" t="s">
        <v>9</v>
      </c>
      <c r="K106" s="10">
        <f>K104-K105</f>
        <v>1319.71</v>
      </c>
      <c r="M106" t="s">
        <v>21</v>
      </c>
      <c r="N106">
        <f>SUM(E114:E123,E134:E143,E174:E183,E194:E203)</f>
        <v>11431</v>
      </c>
      <c r="O106">
        <v>1.19</v>
      </c>
      <c r="P106">
        <v>1.59</v>
      </c>
      <c r="Q106" t="s">
        <v>20</v>
      </c>
      <c r="R106">
        <f>N106-R105</f>
        <v>2996.5</v>
      </c>
      <c r="S106">
        <f>O106-S105</f>
        <v>-0.20000000000000018</v>
      </c>
      <c r="U106" s="27" t="s">
        <v>26</v>
      </c>
      <c r="V106" s="28">
        <v>1.79</v>
      </c>
      <c r="W106" s="29">
        <v>1.19</v>
      </c>
    </row>
    <row r="107" spans="1:23" x14ac:dyDescent="0.2">
      <c r="A107" s="14">
        <v>7</v>
      </c>
      <c r="B107" s="15">
        <v>1</v>
      </c>
      <c r="C107" s="15">
        <v>0</v>
      </c>
      <c r="D107" s="15">
        <v>2</v>
      </c>
      <c r="E107" s="15">
        <v>96</v>
      </c>
      <c r="F107" s="15">
        <v>1.79</v>
      </c>
      <c r="G107" s="15">
        <v>1.79</v>
      </c>
      <c r="H107" s="15">
        <v>4.2</v>
      </c>
      <c r="I107" s="16">
        <f t="shared" si="3"/>
        <v>0</v>
      </c>
      <c r="Q107" t="s">
        <v>23</v>
      </c>
      <c r="R107" s="20">
        <f>R106/R105</f>
        <v>0.35526705791688895</v>
      </c>
      <c r="S107" s="20">
        <f>S106/S105</f>
        <v>-0.14388489208633104</v>
      </c>
      <c r="U107" s="27" t="s">
        <v>27</v>
      </c>
      <c r="V107" s="30">
        <f>(V106-V105)/V106</f>
        <v>0.44134078212290506</v>
      </c>
      <c r="W107" s="31">
        <f>(W106-W105)/W106</f>
        <v>0.33613445378151252</v>
      </c>
    </row>
    <row r="108" spans="1:23" x14ac:dyDescent="0.2">
      <c r="A108" s="14">
        <v>9</v>
      </c>
      <c r="B108" s="15">
        <v>1</v>
      </c>
      <c r="C108" s="15">
        <v>0</v>
      </c>
      <c r="D108" s="15">
        <v>2</v>
      </c>
      <c r="E108" s="15">
        <v>124</v>
      </c>
      <c r="F108" s="15">
        <v>1.79</v>
      </c>
      <c r="G108" s="15">
        <v>1.79</v>
      </c>
      <c r="H108" s="15">
        <v>4.8470000000000004</v>
      </c>
      <c r="I108" s="16">
        <f t="shared" si="3"/>
        <v>0</v>
      </c>
      <c r="Q108" t="s">
        <v>24</v>
      </c>
      <c r="S108" s="21">
        <f>R107/S107</f>
        <v>-2.4691060525223762</v>
      </c>
      <c r="U108" s="27" t="s">
        <v>28</v>
      </c>
      <c r="V108" s="30">
        <f>(V105-V104)/V105</f>
        <v>0.4</v>
      </c>
      <c r="W108" s="31">
        <f>(W105-W104)/W105</f>
        <v>0.24050632911392411</v>
      </c>
    </row>
    <row r="109" spans="1:23" x14ac:dyDescent="0.2">
      <c r="A109" s="14">
        <v>11</v>
      </c>
      <c r="B109" s="15">
        <v>1</v>
      </c>
      <c r="C109" s="15">
        <v>0</v>
      </c>
      <c r="D109" s="15">
        <v>2</v>
      </c>
      <c r="E109" s="15">
        <v>89</v>
      </c>
      <c r="F109" s="15">
        <v>1.79</v>
      </c>
      <c r="G109" s="15">
        <v>1.79</v>
      </c>
      <c r="H109" s="15">
        <v>4.1197999999999997</v>
      </c>
      <c r="I109" s="16">
        <f t="shared" si="3"/>
        <v>0</v>
      </c>
      <c r="U109" s="32"/>
      <c r="V109" s="28"/>
      <c r="W109" s="29"/>
    </row>
    <row r="110" spans="1:23" x14ac:dyDescent="0.2">
      <c r="A110" s="14">
        <v>15</v>
      </c>
      <c r="B110" s="15">
        <v>1</v>
      </c>
      <c r="C110" s="15">
        <v>0</v>
      </c>
      <c r="D110" s="15">
        <v>2</v>
      </c>
      <c r="E110" s="15">
        <v>133</v>
      </c>
      <c r="F110" s="15">
        <v>1.79</v>
      </c>
      <c r="G110" s="15">
        <v>1.79</v>
      </c>
      <c r="H110" s="15">
        <v>4.0815999999999999</v>
      </c>
      <c r="I110" s="16">
        <f t="shared" si="3"/>
        <v>0</v>
      </c>
      <c r="U110" s="22" t="s">
        <v>36</v>
      </c>
      <c r="V110" s="33">
        <f>$N$105/5</f>
        <v>1087.5999999999999</v>
      </c>
      <c r="W110" s="34">
        <f>((W106/V106)^W115)*V110</f>
        <v>2850.4375015561336</v>
      </c>
    </row>
    <row r="111" spans="1:23" x14ac:dyDescent="0.2">
      <c r="A111" s="14">
        <v>16</v>
      </c>
      <c r="B111" s="15">
        <v>1</v>
      </c>
      <c r="C111" s="15">
        <v>0</v>
      </c>
      <c r="D111" s="15">
        <v>2</v>
      </c>
      <c r="E111" s="15">
        <v>138</v>
      </c>
      <c r="F111" s="15">
        <v>1.79</v>
      </c>
      <c r="G111" s="15">
        <v>1.79</v>
      </c>
      <c r="H111" s="15">
        <v>3.8551000000000002</v>
      </c>
      <c r="I111" s="16">
        <f t="shared" si="3"/>
        <v>0</v>
      </c>
      <c r="U111" s="22" t="s">
        <v>31</v>
      </c>
      <c r="V111" s="35">
        <f>(V105-V104)*V110</f>
        <v>435.03999999999996</v>
      </c>
      <c r="W111" s="36">
        <f>(W105-W104)*W110</f>
        <v>541.58312529566558</v>
      </c>
    </row>
    <row r="112" spans="1:23" x14ac:dyDescent="0.2">
      <c r="A112" s="14">
        <v>17</v>
      </c>
      <c r="B112" s="15">
        <v>1</v>
      </c>
      <c r="C112" s="15">
        <v>0</v>
      </c>
      <c r="D112" s="15">
        <v>2</v>
      </c>
      <c r="E112" s="15">
        <v>97</v>
      </c>
      <c r="F112" s="15">
        <v>1.79</v>
      </c>
      <c r="G112" s="15">
        <v>1.79</v>
      </c>
      <c r="H112" s="15">
        <v>4.6879</v>
      </c>
      <c r="I112" s="16">
        <f t="shared" si="3"/>
        <v>0</v>
      </c>
      <c r="U112" s="22" t="s">
        <v>32</v>
      </c>
      <c r="V112" s="35">
        <f>(V106-V105)*V110</f>
        <v>859.20399999999995</v>
      </c>
      <c r="W112" s="36">
        <f>(W106-W105)*W110</f>
        <v>1140.1750006224531</v>
      </c>
    </row>
    <row r="113" spans="1:23" x14ac:dyDescent="0.2">
      <c r="A113" s="17">
        <v>18</v>
      </c>
      <c r="B113" s="18">
        <v>1</v>
      </c>
      <c r="C113" s="18">
        <v>0</v>
      </c>
      <c r="D113" s="18">
        <v>2</v>
      </c>
      <c r="E113" s="18">
        <v>108</v>
      </c>
      <c r="F113" s="18">
        <v>1.79</v>
      </c>
      <c r="G113" s="18">
        <v>1.79</v>
      </c>
      <c r="H113" s="18">
        <v>4.7701000000000002</v>
      </c>
      <c r="I113" s="19">
        <f t="shared" si="3"/>
        <v>0</v>
      </c>
      <c r="U113" s="22" t="s">
        <v>33</v>
      </c>
      <c r="V113" s="28"/>
      <c r="W113" s="36">
        <f>W110*(V105-W105)</f>
        <v>598.591875326788</v>
      </c>
    </row>
    <row r="114" spans="1:23" x14ac:dyDescent="0.2">
      <c r="A114" s="11">
        <v>3</v>
      </c>
      <c r="B114" s="12">
        <v>2</v>
      </c>
      <c r="C114" s="12">
        <v>0</v>
      </c>
      <c r="D114" s="12">
        <v>2</v>
      </c>
      <c r="E114" s="12">
        <v>457</v>
      </c>
      <c r="F114" s="12">
        <v>1.79</v>
      </c>
      <c r="G114" s="12">
        <v>1.19</v>
      </c>
      <c r="H114" s="12">
        <v>4.9641999999999999</v>
      </c>
      <c r="I114" s="13">
        <f t="shared" si="3"/>
        <v>1</v>
      </c>
      <c r="J114" t="s">
        <v>10</v>
      </c>
      <c r="K114" s="10">
        <f>G114*SUM(E114:E123)</f>
        <v>3685.43</v>
      </c>
      <c r="U114" s="22" t="s">
        <v>37</v>
      </c>
      <c r="V114" s="28"/>
      <c r="W114" s="29"/>
    </row>
    <row r="115" spans="1:23" x14ac:dyDescent="0.2">
      <c r="A115" s="14">
        <v>4</v>
      </c>
      <c r="B115" s="15">
        <v>2</v>
      </c>
      <c r="C115" s="15">
        <v>0</v>
      </c>
      <c r="D115" s="15">
        <v>2</v>
      </c>
      <c r="E115" s="15">
        <v>440</v>
      </c>
      <c r="F115" s="15">
        <v>1.79</v>
      </c>
      <c r="G115" s="15">
        <v>1.19</v>
      </c>
      <c r="H115" s="15">
        <v>4.4256000000000002</v>
      </c>
      <c r="I115" s="16">
        <f t="shared" si="3"/>
        <v>1</v>
      </c>
      <c r="J115" t="s">
        <v>11</v>
      </c>
      <c r="K115" s="10">
        <f>$C$1*SUM(E114:E123)</f>
        <v>1858.1999999999998</v>
      </c>
      <c r="U115" s="23" t="s">
        <v>38</v>
      </c>
      <c r="V115" s="37"/>
      <c r="W115" s="38">
        <v>-2.36</v>
      </c>
    </row>
    <row r="116" spans="1:23" x14ac:dyDescent="0.2">
      <c r="A116" s="14">
        <v>5</v>
      </c>
      <c r="B116" s="15">
        <v>2</v>
      </c>
      <c r="C116" s="15">
        <v>0</v>
      </c>
      <c r="D116" s="15">
        <v>2</v>
      </c>
      <c r="E116" s="15">
        <v>201</v>
      </c>
      <c r="F116" s="15">
        <v>1.79</v>
      </c>
      <c r="G116" s="15">
        <v>1.19</v>
      </c>
      <c r="H116" s="15">
        <v>3.6553</v>
      </c>
      <c r="I116" s="16">
        <f t="shared" si="3"/>
        <v>1</v>
      </c>
      <c r="J116" t="s">
        <v>9</v>
      </c>
      <c r="K116" s="10">
        <f>K114-K115</f>
        <v>1827.23</v>
      </c>
    </row>
    <row r="117" spans="1:23" x14ac:dyDescent="0.2">
      <c r="A117" s="14">
        <v>7</v>
      </c>
      <c r="B117" s="15">
        <v>2</v>
      </c>
      <c r="C117" s="15">
        <v>0</v>
      </c>
      <c r="D117" s="15">
        <v>2</v>
      </c>
      <c r="E117" s="15">
        <v>243</v>
      </c>
      <c r="F117" s="15">
        <v>1.79</v>
      </c>
      <c r="G117" s="15">
        <v>1.19</v>
      </c>
      <c r="H117" s="15">
        <v>4.2</v>
      </c>
      <c r="I117" s="16">
        <f t="shared" si="3"/>
        <v>1</v>
      </c>
      <c r="U117" s="24"/>
      <c r="V117" s="25" t="s">
        <v>29</v>
      </c>
      <c r="W117" s="26" t="s">
        <v>30</v>
      </c>
    </row>
    <row r="118" spans="1:23" x14ac:dyDescent="0.2">
      <c r="A118" s="14">
        <v>9</v>
      </c>
      <c r="B118" s="15">
        <v>2</v>
      </c>
      <c r="C118" s="15">
        <v>0</v>
      </c>
      <c r="D118" s="15">
        <v>2</v>
      </c>
      <c r="E118" s="15">
        <v>360</v>
      </c>
      <c r="F118" s="15">
        <v>1.79</v>
      </c>
      <c r="G118" s="15">
        <v>1.19</v>
      </c>
      <c r="H118" s="15">
        <v>4.8470000000000004</v>
      </c>
      <c r="I118" s="16">
        <f t="shared" si="3"/>
        <v>1</v>
      </c>
      <c r="U118" s="27" t="s">
        <v>12</v>
      </c>
      <c r="V118" s="28">
        <f>$C$1</f>
        <v>0.6</v>
      </c>
      <c r="W118" s="29">
        <f>V118</f>
        <v>0.6</v>
      </c>
    </row>
    <row r="119" spans="1:23" x14ac:dyDescent="0.2">
      <c r="A119" s="14">
        <v>11</v>
      </c>
      <c r="B119" s="15">
        <v>2</v>
      </c>
      <c r="C119" s="15">
        <v>0</v>
      </c>
      <c r="D119" s="15">
        <v>2</v>
      </c>
      <c r="E119" s="15">
        <v>302</v>
      </c>
      <c r="F119" s="15">
        <v>1.79</v>
      </c>
      <c r="G119" s="15">
        <v>1.19</v>
      </c>
      <c r="H119" s="15">
        <v>4.1197999999999997</v>
      </c>
      <c r="I119" s="16">
        <f t="shared" si="3"/>
        <v>1</v>
      </c>
      <c r="U119" s="27" t="s">
        <v>25</v>
      </c>
      <c r="V119" s="28">
        <v>1</v>
      </c>
      <c r="W119" s="29">
        <v>0.79</v>
      </c>
    </row>
    <row r="120" spans="1:23" x14ac:dyDescent="0.2">
      <c r="A120" s="14">
        <v>15</v>
      </c>
      <c r="B120" s="15">
        <v>2</v>
      </c>
      <c r="C120" s="15">
        <v>0</v>
      </c>
      <c r="D120" s="15">
        <v>2</v>
      </c>
      <c r="E120" s="15">
        <v>331</v>
      </c>
      <c r="F120" s="15">
        <v>1.79</v>
      </c>
      <c r="G120" s="15">
        <v>1.19</v>
      </c>
      <c r="H120" s="15">
        <v>4.0815999999999999</v>
      </c>
      <c r="I120" s="16">
        <f t="shared" si="3"/>
        <v>1</v>
      </c>
      <c r="U120" s="27" t="s">
        <v>26</v>
      </c>
      <c r="V120" s="28">
        <v>1.79</v>
      </c>
      <c r="W120" s="29">
        <v>1.0900000000000001</v>
      </c>
    </row>
    <row r="121" spans="1:23" x14ac:dyDescent="0.2">
      <c r="A121" s="14">
        <v>16</v>
      </c>
      <c r="B121" s="15">
        <v>2</v>
      </c>
      <c r="C121" s="15">
        <v>0</v>
      </c>
      <c r="D121" s="15">
        <v>2</v>
      </c>
      <c r="E121" s="15">
        <v>234</v>
      </c>
      <c r="F121" s="15">
        <v>1.79</v>
      </c>
      <c r="G121" s="15">
        <v>1.19</v>
      </c>
      <c r="H121" s="15">
        <v>3.8551000000000002</v>
      </c>
      <c r="I121" s="16">
        <f t="shared" si="3"/>
        <v>1</v>
      </c>
      <c r="U121" s="27" t="s">
        <v>27</v>
      </c>
      <c r="V121" s="30">
        <f>(V120-V119)/V120</f>
        <v>0.44134078212290506</v>
      </c>
      <c r="W121" s="31">
        <f>(W120-W119)/W120</f>
        <v>0.27522935779816515</v>
      </c>
    </row>
    <row r="122" spans="1:23" x14ac:dyDescent="0.2">
      <c r="A122" s="14">
        <v>17</v>
      </c>
      <c r="B122" s="15">
        <v>2</v>
      </c>
      <c r="C122" s="15">
        <v>0</v>
      </c>
      <c r="D122" s="15">
        <v>2</v>
      </c>
      <c r="E122" s="15">
        <v>327</v>
      </c>
      <c r="F122" s="15">
        <v>1.79</v>
      </c>
      <c r="G122" s="15">
        <v>1.19</v>
      </c>
      <c r="H122" s="15">
        <v>4.6879</v>
      </c>
      <c r="I122" s="16">
        <f t="shared" si="3"/>
        <v>1</v>
      </c>
      <c r="U122" s="27" t="s">
        <v>28</v>
      </c>
      <c r="V122" s="30">
        <f>(V119-V118)/V119</f>
        <v>0.4</v>
      </c>
      <c r="W122" s="31">
        <f>(W119-W118)/W119</f>
        <v>0.24050632911392411</v>
      </c>
    </row>
    <row r="123" spans="1:23" x14ac:dyDescent="0.2">
      <c r="A123" s="17">
        <v>18</v>
      </c>
      <c r="B123" s="18">
        <v>2</v>
      </c>
      <c r="C123" s="18">
        <v>0</v>
      </c>
      <c r="D123" s="18">
        <v>2</v>
      </c>
      <c r="E123" s="18">
        <v>202</v>
      </c>
      <c r="F123" s="18">
        <v>1.79</v>
      </c>
      <c r="G123" s="18">
        <v>1.19</v>
      </c>
      <c r="H123" s="18">
        <v>4.7701000000000002</v>
      </c>
      <c r="I123" s="19">
        <f t="shared" si="3"/>
        <v>1</v>
      </c>
      <c r="U123" s="32"/>
      <c r="V123" s="28"/>
      <c r="W123" s="29"/>
    </row>
    <row r="124" spans="1:23" x14ac:dyDescent="0.2">
      <c r="A124" s="11">
        <v>3</v>
      </c>
      <c r="B124" s="12">
        <v>3</v>
      </c>
      <c r="C124" s="12">
        <v>0</v>
      </c>
      <c r="D124" s="12">
        <v>2</v>
      </c>
      <c r="E124" s="12">
        <v>113</v>
      </c>
      <c r="F124" s="12">
        <v>1.79</v>
      </c>
      <c r="G124" s="12">
        <v>1.79</v>
      </c>
      <c r="H124" s="12">
        <v>4.9641999999999999</v>
      </c>
      <c r="I124" s="13">
        <f t="shared" si="3"/>
        <v>0</v>
      </c>
      <c r="J124" t="s">
        <v>10</v>
      </c>
      <c r="K124" s="10">
        <f>G124*SUM(E124:E133)</f>
        <v>1942.15</v>
      </c>
      <c r="U124" s="22" t="s">
        <v>36</v>
      </c>
      <c r="V124" s="33">
        <f>$N$105/5</f>
        <v>1087.5999999999999</v>
      </c>
      <c r="W124" s="34">
        <f>((W120/V120)^W129)*V124</f>
        <v>3506.5159353421245</v>
      </c>
    </row>
    <row r="125" spans="1:23" x14ac:dyDescent="0.2">
      <c r="A125" s="14">
        <v>4</v>
      </c>
      <c r="B125" s="15">
        <v>3</v>
      </c>
      <c r="C125" s="15">
        <v>0</v>
      </c>
      <c r="D125" s="15">
        <v>2</v>
      </c>
      <c r="E125" s="15">
        <v>121</v>
      </c>
      <c r="F125" s="15">
        <v>1.79</v>
      </c>
      <c r="G125" s="15">
        <v>1.79</v>
      </c>
      <c r="H125" s="15">
        <v>4.4256000000000002</v>
      </c>
      <c r="I125" s="16">
        <f t="shared" si="3"/>
        <v>0</v>
      </c>
      <c r="J125" t="s">
        <v>11</v>
      </c>
      <c r="K125" s="10">
        <f>$C$1*SUM(E124:E133)</f>
        <v>651</v>
      </c>
      <c r="U125" s="22" t="s">
        <v>31</v>
      </c>
      <c r="V125" s="35">
        <f>(V119-V118)*V124</f>
        <v>435.03999999999996</v>
      </c>
      <c r="W125" s="36">
        <f>(W119-W118)*W124</f>
        <v>666.23802771500391</v>
      </c>
    </row>
    <row r="126" spans="1:23" x14ac:dyDescent="0.2">
      <c r="A126" s="14">
        <v>5</v>
      </c>
      <c r="B126" s="15">
        <v>3</v>
      </c>
      <c r="C126" s="15">
        <v>0</v>
      </c>
      <c r="D126" s="15">
        <v>2</v>
      </c>
      <c r="E126" s="15">
        <v>83</v>
      </c>
      <c r="F126" s="15">
        <v>1.79</v>
      </c>
      <c r="G126" s="15">
        <v>1.79</v>
      </c>
      <c r="H126" s="15">
        <v>3.6553</v>
      </c>
      <c r="I126" s="16">
        <f t="shared" si="3"/>
        <v>0</v>
      </c>
      <c r="J126" t="s">
        <v>9</v>
      </c>
      <c r="K126" s="10">
        <f>K124-K125</f>
        <v>1291.1500000000001</v>
      </c>
      <c r="U126" s="22" t="s">
        <v>32</v>
      </c>
      <c r="V126" s="35">
        <f>(V120-V119)*V124</f>
        <v>859.20399999999995</v>
      </c>
      <c r="W126" s="36">
        <f>(W120-W119)*W124</f>
        <v>1051.9547806026376</v>
      </c>
    </row>
    <row r="127" spans="1:23" x14ac:dyDescent="0.2">
      <c r="A127" s="14">
        <v>7</v>
      </c>
      <c r="B127" s="15">
        <v>3</v>
      </c>
      <c r="C127" s="15">
        <v>0</v>
      </c>
      <c r="D127" s="15">
        <v>2</v>
      </c>
      <c r="E127" s="15">
        <v>97</v>
      </c>
      <c r="F127" s="15">
        <v>1.79</v>
      </c>
      <c r="G127" s="15">
        <v>1.79</v>
      </c>
      <c r="H127" s="15">
        <v>4.2</v>
      </c>
      <c r="I127" s="16">
        <f t="shared" si="3"/>
        <v>0</v>
      </c>
      <c r="U127" s="22" t="s">
        <v>33</v>
      </c>
      <c r="V127" s="28"/>
      <c r="W127" s="36">
        <f>W124*(V119-W119)</f>
        <v>736.36834642184601</v>
      </c>
    </row>
    <row r="128" spans="1:23" x14ac:dyDescent="0.2">
      <c r="A128" s="14">
        <v>9</v>
      </c>
      <c r="B128" s="15">
        <v>3</v>
      </c>
      <c r="C128" s="15">
        <v>0</v>
      </c>
      <c r="D128" s="15">
        <v>2</v>
      </c>
      <c r="E128" s="15">
        <v>98</v>
      </c>
      <c r="F128" s="15">
        <v>1.79</v>
      </c>
      <c r="G128" s="15">
        <v>1.79</v>
      </c>
      <c r="H128" s="15">
        <v>4.8470000000000004</v>
      </c>
      <c r="I128" s="16">
        <f t="shared" si="3"/>
        <v>0</v>
      </c>
      <c r="U128" s="22" t="s">
        <v>34</v>
      </c>
      <c r="V128" s="28"/>
      <c r="W128" s="29"/>
    </row>
    <row r="129" spans="1:23" x14ac:dyDescent="0.2">
      <c r="A129" s="14">
        <v>11</v>
      </c>
      <c r="B129" s="15">
        <v>3</v>
      </c>
      <c r="C129" s="15">
        <v>0</v>
      </c>
      <c r="D129" s="15">
        <v>2</v>
      </c>
      <c r="E129" s="15">
        <v>138</v>
      </c>
      <c r="F129" s="15">
        <v>1.79</v>
      </c>
      <c r="G129" s="15">
        <v>1.79</v>
      </c>
      <c r="H129" s="15">
        <v>4.1197999999999997</v>
      </c>
      <c r="I129" s="16">
        <f t="shared" si="3"/>
        <v>0</v>
      </c>
      <c r="U129" s="23" t="s">
        <v>35</v>
      </c>
      <c r="V129" s="37"/>
      <c r="W129" s="38">
        <v>-2.36</v>
      </c>
    </row>
    <row r="130" spans="1:23" x14ac:dyDescent="0.2">
      <c r="A130" s="14">
        <v>15</v>
      </c>
      <c r="B130" s="15">
        <v>3</v>
      </c>
      <c r="C130" s="15">
        <v>0</v>
      </c>
      <c r="D130" s="15">
        <v>2</v>
      </c>
      <c r="E130" s="15">
        <v>118</v>
      </c>
      <c r="F130" s="15">
        <v>1.79</v>
      </c>
      <c r="G130" s="15">
        <v>1.79</v>
      </c>
      <c r="H130" s="15">
        <v>4.0815999999999999</v>
      </c>
      <c r="I130" s="16">
        <f t="shared" si="3"/>
        <v>0</v>
      </c>
    </row>
    <row r="131" spans="1:23" x14ac:dyDescent="0.2">
      <c r="A131" s="14">
        <v>16</v>
      </c>
      <c r="B131" s="15">
        <v>3</v>
      </c>
      <c r="C131" s="15">
        <v>0</v>
      </c>
      <c r="D131" s="15">
        <v>2</v>
      </c>
      <c r="E131" s="15">
        <v>89</v>
      </c>
      <c r="F131" s="15">
        <v>1.79</v>
      </c>
      <c r="G131" s="15">
        <v>1.79</v>
      </c>
      <c r="H131" s="15">
        <v>3.8551000000000002</v>
      </c>
      <c r="I131" s="16">
        <f t="shared" si="3"/>
        <v>0</v>
      </c>
    </row>
    <row r="132" spans="1:23" x14ac:dyDescent="0.2">
      <c r="A132" s="14">
        <v>17</v>
      </c>
      <c r="B132" s="15">
        <v>3</v>
      </c>
      <c r="C132" s="15">
        <v>0</v>
      </c>
      <c r="D132" s="15">
        <v>2</v>
      </c>
      <c r="E132" s="15">
        <v>126</v>
      </c>
      <c r="F132" s="15">
        <v>1.79</v>
      </c>
      <c r="G132" s="15">
        <v>1.79</v>
      </c>
      <c r="H132" s="15">
        <v>4.6879</v>
      </c>
      <c r="I132" s="16">
        <f t="shared" ref="I132:I163" si="4">IF(F132&lt;&gt;G132,1,0)</f>
        <v>0</v>
      </c>
    </row>
    <row r="133" spans="1:23" x14ac:dyDescent="0.2">
      <c r="A133" s="17">
        <v>18</v>
      </c>
      <c r="B133" s="18">
        <v>3</v>
      </c>
      <c r="C133" s="18">
        <v>0</v>
      </c>
      <c r="D133" s="18">
        <v>2</v>
      </c>
      <c r="E133" s="18">
        <v>102</v>
      </c>
      <c r="F133" s="18">
        <v>1.79</v>
      </c>
      <c r="G133" s="18">
        <v>1.79</v>
      </c>
      <c r="H133" s="18">
        <v>4.7701000000000002</v>
      </c>
      <c r="I133" s="19">
        <f t="shared" si="4"/>
        <v>0</v>
      </c>
    </row>
    <row r="134" spans="1:23" x14ac:dyDescent="0.2">
      <c r="A134" s="11">
        <v>3</v>
      </c>
      <c r="B134" s="12">
        <v>4</v>
      </c>
      <c r="C134" s="12">
        <v>0</v>
      </c>
      <c r="D134" s="12">
        <v>2</v>
      </c>
      <c r="E134" s="12">
        <v>257</v>
      </c>
      <c r="F134" s="12">
        <v>1.79</v>
      </c>
      <c r="G134" s="12">
        <v>1.19</v>
      </c>
      <c r="H134" s="12">
        <v>4.9641999999999999</v>
      </c>
      <c r="I134" s="13">
        <f t="shared" si="4"/>
        <v>1</v>
      </c>
      <c r="J134" t="s">
        <v>10</v>
      </c>
      <c r="K134" s="10">
        <f>G134*SUM(E134:E143)</f>
        <v>3085.67</v>
      </c>
    </row>
    <row r="135" spans="1:23" x14ac:dyDescent="0.2">
      <c r="A135" s="14">
        <v>4</v>
      </c>
      <c r="B135" s="15">
        <v>4</v>
      </c>
      <c r="C135" s="15">
        <v>0</v>
      </c>
      <c r="D135" s="15">
        <v>2</v>
      </c>
      <c r="E135" s="15">
        <v>250</v>
      </c>
      <c r="F135" s="15">
        <v>1.79</v>
      </c>
      <c r="G135" s="15">
        <v>1.19</v>
      </c>
      <c r="H135" s="15">
        <v>4.4256000000000002</v>
      </c>
      <c r="I135" s="16">
        <f t="shared" si="4"/>
        <v>1</v>
      </c>
      <c r="J135" t="s">
        <v>11</v>
      </c>
      <c r="K135" s="10">
        <f>$C$1*SUM(E134:E143)</f>
        <v>1555.8</v>
      </c>
    </row>
    <row r="136" spans="1:23" x14ac:dyDescent="0.2">
      <c r="A136" s="14">
        <v>5</v>
      </c>
      <c r="B136" s="15">
        <v>4</v>
      </c>
      <c r="C136" s="15">
        <v>0</v>
      </c>
      <c r="D136" s="15">
        <v>2</v>
      </c>
      <c r="E136" s="15">
        <v>207</v>
      </c>
      <c r="F136" s="15">
        <v>1.79</v>
      </c>
      <c r="G136" s="15">
        <v>1.19</v>
      </c>
      <c r="H136" s="15">
        <v>3.6553</v>
      </c>
      <c r="I136" s="16">
        <f t="shared" si="4"/>
        <v>1</v>
      </c>
      <c r="J136" t="s">
        <v>9</v>
      </c>
      <c r="K136" s="10">
        <f>K134-K135</f>
        <v>1529.8700000000001</v>
      </c>
    </row>
    <row r="137" spans="1:23" x14ac:dyDescent="0.2">
      <c r="A137" s="14">
        <v>7</v>
      </c>
      <c r="B137" s="15">
        <v>4</v>
      </c>
      <c r="C137" s="15">
        <v>0</v>
      </c>
      <c r="D137" s="15">
        <v>2</v>
      </c>
      <c r="E137" s="15">
        <v>293</v>
      </c>
      <c r="F137" s="15">
        <v>1.79</v>
      </c>
      <c r="G137" s="15">
        <v>1.19</v>
      </c>
      <c r="H137" s="15">
        <v>4.2</v>
      </c>
      <c r="I137" s="16">
        <f t="shared" si="4"/>
        <v>1</v>
      </c>
    </row>
    <row r="138" spans="1:23" x14ac:dyDescent="0.2">
      <c r="A138" s="14">
        <v>9</v>
      </c>
      <c r="B138" s="15">
        <v>4</v>
      </c>
      <c r="C138" s="15">
        <v>0</v>
      </c>
      <c r="D138" s="15">
        <v>2</v>
      </c>
      <c r="E138" s="15">
        <v>197</v>
      </c>
      <c r="F138" s="15">
        <v>1.79</v>
      </c>
      <c r="G138" s="15">
        <v>1.19</v>
      </c>
      <c r="H138" s="15">
        <v>4.8470000000000004</v>
      </c>
      <c r="I138" s="16">
        <f t="shared" si="4"/>
        <v>1</v>
      </c>
    </row>
    <row r="139" spans="1:23" x14ac:dyDescent="0.2">
      <c r="A139" s="14">
        <v>11</v>
      </c>
      <c r="B139" s="15">
        <v>4</v>
      </c>
      <c r="C139" s="15">
        <v>0</v>
      </c>
      <c r="D139" s="15">
        <v>2</v>
      </c>
      <c r="E139" s="15">
        <v>238</v>
      </c>
      <c r="F139" s="15">
        <v>1.79</v>
      </c>
      <c r="G139" s="15">
        <v>1.19</v>
      </c>
      <c r="H139" s="15">
        <v>4.1197999999999997</v>
      </c>
      <c r="I139" s="16">
        <f t="shared" si="4"/>
        <v>1</v>
      </c>
    </row>
    <row r="140" spans="1:23" x14ac:dyDescent="0.2">
      <c r="A140" s="14">
        <v>15</v>
      </c>
      <c r="B140" s="15">
        <v>4</v>
      </c>
      <c r="C140" s="15">
        <v>0</v>
      </c>
      <c r="D140" s="15">
        <v>2</v>
      </c>
      <c r="E140" s="15">
        <v>339</v>
      </c>
      <c r="F140" s="15">
        <v>1.79</v>
      </c>
      <c r="G140" s="15">
        <v>1.19</v>
      </c>
      <c r="H140" s="15">
        <v>4.0815999999999999</v>
      </c>
      <c r="I140" s="16">
        <f t="shared" si="4"/>
        <v>1</v>
      </c>
    </row>
    <row r="141" spans="1:23" x14ac:dyDescent="0.2">
      <c r="A141" s="14">
        <v>16</v>
      </c>
      <c r="B141" s="15">
        <v>4</v>
      </c>
      <c r="C141" s="15">
        <v>0</v>
      </c>
      <c r="D141" s="15">
        <v>2</v>
      </c>
      <c r="E141" s="15">
        <v>233</v>
      </c>
      <c r="F141" s="15">
        <v>1.79</v>
      </c>
      <c r="G141" s="15">
        <v>1.19</v>
      </c>
      <c r="H141" s="15">
        <v>3.8551000000000002</v>
      </c>
      <c r="I141" s="16">
        <f t="shared" si="4"/>
        <v>1</v>
      </c>
    </row>
    <row r="142" spans="1:23" x14ac:dyDescent="0.2">
      <c r="A142" s="14">
        <v>17</v>
      </c>
      <c r="B142" s="15">
        <v>4</v>
      </c>
      <c r="C142" s="15">
        <v>0</v>
      </c>
      <c r="D142" s="15">
        <v>2</v>
      </c>
      <c r="E142" s="15">
        <v>250</v>
      </c>
      <c r="F142" s="15">
        <v>1.79</v>
      </c>
      <c r="G142" s="15">
        <v>1.19</v>
      </c>
      <c r="H142" s="15">
        <v>4.6879</v>
      </c>
      <c r="I142" s="16">
        <f t="shared" si="4"/>
        <v>1</v>
      </c>
    </row>
    <row r="143" spans="1:23" x14ac:dyDescent="0.2">
      <c r="A143" s="17">
        <v>18</v>
      </c>
      <c r="B143" s="18">
        <v>4</v>
      </c>
      <c r="C143" s="18">
        <v>0</v>
      </c>
      <c r="D143" s="18">
        <v>2</v>
      </c>
      <c r="E143" s="18">
        <v>329</v>
      </c>
      <c r="F143" s="18">
        <v>1.79</v>
      </c>
      <c r="G143" s="18">
        <v>1.19</v>
      </c>
      <c r="H143" s="18">
        <v>4.7701000000000002</v>
      </c>
      <c r="I143" s="19">
        <f t="shared" si="4"/>
        <v>1</v>
      </c>
    </row>
    <row r="144" spans="1:23" x14ac:dyDescent="0.2">
      <c r="A144" s="11">
        <v>3</v>
      </c>
      <c r="B144" s="12">
        <v>5</v>
      </c>
      <c r="C144" s="12">
        <v>0</v>
      </c>
      <c r="D144" s="12">
        <v>2</v>
      </c>
      <c r="E144" s="12">
        <v>88</v>
      </c>
      <c r="F144" s="12">
        <v>1.79</v>
      </c>
      <c r="G144" s="12">
        <v>1.79</v>
      </c>
      <c r="H144" s="12">
        <v>4.9641999999999999</v>
      </c>
      <c r="I144" s="13">
        <f t="shared" si="4"/>
        <v>0</v>
      </c>
      <c r="J144" t="s">
        <v>10</v>
      </c>
      <c r="K144" s="10">
        <f>G144*SUM(E144:E153)</f>
        <v>2121.15</v>
      </c>
    </row>
    <row r="145" spans="1:11" x14ac:dyDescent="0.2">
      <c r="A145" s="14">
        <v>4</v>
      </c>
      <c r="B145" s="15">
        <v>5</v>
      </c>
      <c r="C145" s="15">
        <v>0</v>
      </c>
      <c r="D145" s="15">
        <v>2</v>
      </c>
      <c r="E145" s="15">
        <v>93</v>
      </c>
      <c r="F145" s="15">
        <v>1.79</v>
      </c>
      <c r="G145" s="15">
        <v>1.79</v>
      </c>
      <c r="H145" s="15">
        <v>4.4256000000000002</v>
      </c>
      <c r="I145" s="16">
        <f t="shared" si="4"/>
        <v>0</v>
      </c>
      <c r="J145" t="s">
        <v>11</v>
      </c>
      <c r="K145" s="10">
        <f>$C$1*SUM(E144:E153)</f>
        <v>711</v>
      </c>
    </row>
    <row r="146" spans="1:11" x14ac:dyDescent="0.2">
      <c r="A146" s="14">
        <v>5</v>
      </c>
      <c r="B146" s="15">
        <v>5</v>
      </c>
      <c r="C146" s="15">
        <v>0</v>
      </c>
      <c r="D146" s="15">
        <v>2</v>
      </c>
      <c r="E146" s="15">
        <v>94</v>
      </c>
      <c r="F146" s="15">
        <v>1.79</v>
      </c>
      <c r="G146" s="15">
        <v>1.79</v>
      </c>
      <c r="H146" s="15">
        <v>3.6553</v>
      </c>
      <c r="I146" s="16">
        <f t="shared" si="4"/>
        <v>0</v>
      </c>
      <c r="J146" t="s">
        <v>9</v>
      </c>
      <c r="K146" s="10">
        <f>K144-K145</f>
        <v>1410.15</v>
      </c>
    </row>
    <row r="147" spans="1:11" x14ac:dyDescent="0.2">
      <c r="A147" s="14">
        <v>7</v>
      </c>
      <c r="B147" s="15">
        <v>5</v>
      </c>
      <c r="C147" s="15">
        <v>0</v>
      </c>
      <c r="D147" s="15">
        <v>2</v>
      </c>
      <c r="E147" s="15">
        <v>125</v>
      </c>
      <c r="F147" s="15">
        <v>1.79</v>
      </c>
      <c r="G147" s="15">
        <v>1.79</v>
      </c>
      <c r="H147" s="15">
        <v>4.2</v>
      </c>
      <c r="I147" s="16">
        <f t="shared" si="4"/>
        <v>0</v>
      </c>
    </row>
    <row r="148" spans="1:11" x14ac:dyDescent="0.2">
      <c r="A148" s="14">
        <v>9</v>
      </c>
      <c r="B148" s="15">
        <v>5</v>
      </c>
      <c r="C148" s="15">
        <v>0</v>
      </c>
      <c r="D148" s="15">
        <v>2</v>
      </c>
      <c r="E148" s="15">
        <v>211</v>
      </c>
      <c r="F148" s="15">
        <v>1.79</v>
      </c>
      <c r="G148" s="15">
        <v>1.79</v>
      </c>
      <c r="H148" s="15">
        <v>4.8470000000000004</v>
      </c>
      <c r="I148" s="16">
        <f t="shared" si="4"/>
        <v>0</v>
      </c>
    </row>
    <row r="149" spans="1:11" x14ac:dyDescent="0.2">
      <c r="A149" s="14">
        <v>11</v>
      </c>
      <c r="B149" s="15">
        <v>5</v>
      </c>
      <c r="C149" s="15">
        <v>0</v>
      </c>
      <c r="D149" s="15">
        <v>2</v>
      </c>
      <c r="E149" s="15">
        <v>103</v>
      </c>
      <c r="F149" s="15">
        <v>1.79</v>
      </c>
      <c r="G149" s="15">
        <v>1.79</v>
      </c>
      <c r="H149" s="15">
        <v>4.1197999999999997</v>
      </c>
      <c r="I149" s="16">
        <f t="shared" si="4"/>
        <v>0</v>
      </c>
    </row>
    <row r="150" spans="1:11" x14ac:dyDescent="0.2">
      <c r="A150" s="14">
        <v>15</v>
      </c>
      <c r="B150" s="15">
        <v>5</v>
      </c>
      <c r="C150" s="15">
        <v>0</v>
      </c>
      <c r="D150" s="15">
        <v>2</v>
      </c>
      <c r="E150" s="15">
        <v>163</v>
      </c>
      <c r="F150" s="15">
        <v>1.79</v>
      </c>
      <c r="G150" s="15">
        <v>1.79</v>
      </c>
      <c r="H150" s="15">
        <v>4.0815999999999999</v>
      </c>
      <c r="I150" s="16">
        <f t="shared" si="4"/>
        <v>0</v>
      </c>
    </row>
    <row r="151" spans="1:11" x14ac:dyDescent="0.2">
      <c r="A151" s="14">
        <v>16</v>
      </c>
      <c r="B151" s="15">
        <v>5</v>
      </c>
      <c r="C151" s="15">
        <v>0</v>
      </c>
      <c r="D151" s="15">
        <v>2</v>
      </c>
      <c r="E151" s="15">
        <v>72</v>
      </c>
      <c r="F151" s="15">
        <v>1.79</v>
      </c>
      <c r="G151" s="15">
        <v>1.79</v>
      </c>
      <c r="H151" s="15">
        <v>3.8551000000000002</v>
      </c>
      <c r="I151" s="16">
        <f t="shared" si="4"/>
        <v>0</v>
      </c>
    </row>
    <row r="152" spans="1:11" x14ac:dyDescent="0.2">
      <c r="A152" s="14">
        <v>17</v>
      </c>
      <c r="B152" s="15">
        <v>5</v>
      </c>
      <c r="C152" s="15">
        <v>0</v>
      </c>
      <c r="D152" s="15">
        <v>2</v>
      </c>
      <c r="E152" s="15">
        <v>138</v>
      </c>
      <c r="F152" s="15">
        <v>1.79</v>
      </c>
      <c r="G152" s="15">
        <v>1.79</v>
      </c>
      <c r="H152" s="15">
        <v>4.6879</v>
      </c>
      <c r="I152" s="16">
        <f t="shared" si="4"/>
        <v>0</v>
      </c>
    </row>
    <row r="153" spans="1:11" x14ac:dyDescent="0.2">
      <c r="A153" s="17">
        <v>18</v>
      </c>
      <c r="B153" s="18">
        <v>5</v>
      </c>
      <c r="C153" s="18">
        <v>0</v>
      </c>
      <c r="D153" s="18">
        <v>2</v>
      </c>
      <c r="E153" s="18">
        <v>98</v>
      </c>
      <c r="F153" s="18">
        <v>1.79</v>
      </c>
      <c r="G153" s="18">
        <v>1.79</v>
      </c>
      <c r="H153" s="18">
        <v>4.7701000000000002</v>
      </c>
      <c r="I153" s="19">
        <f t="shared" si="4"/>
        <v>0</v>
      </c>
    </row>
    <row r="154" spans="1:11" x14ac:dyDescent="0.2">
      <c r="A154" s="11">
        <v>3</v>
      </c>
      <c r="B154" s="12">
        <v>6</v>
      </c>
      <c r="C154" s="12">
        <v>1</v>
      </c>
      <c r="D154" s="12">
        <v>2</v>
      </c>
      <c r="E154" s="12">
        <v>1086</v>
      </c>
      <c r="F154" s="12">
        <v>1.79</v>
      </c>
      <c r="G154" s="12">
        <v>0.99</v>
      </c>
      <c r="H154" s="12">
        <v>4.9641999999999999</v>
      </c>
      <c r="I154" s="13">
        <f t="shared" si="4"/>
        <v>1</v>
      </c>
      <c r="J154" t="s">
        <v>10</v>
      </c>
      <c r="K154" s="10">
        <f>G154*SUM(E154:E163)</f>
        <v>8649.6299999999992</v>
      </c>
    </row>
    <row r="155" spans="1:11" x14ac:dyDescent="0.2">
      <c r="A155" s="14">
        <v>4</v>
      </c>
      <c r="B155" s="15">
        <v>6</v>
      </c>
      <c r="C155" s="15">
        <v>1</v>
      </c>
      <c r="D155" s="15">
        <v>2</v>
      </c>
      <c r="E155" s="15">
        <v>1003</v>
      </c>
      <c r="F155" s="15">
        <v>1.79</v>
      </c>
      <c r="G155" s="15">
        <v>0.99</v>
      </c>
      <c r="H155" s="15">
        <v>4.4256000000000002</v>
      </c>
      <c r="I155" s="16">
        <f t="shared" si="4"/>
        <v>1</v>
      </c>
      <c r="J155" t="s">
        <v>11</v>
      </c>
      <c r="K155" s="10">
        <f>$C$1*SUM(E154:E163)</f>
        <v>5242.2</v>
      </c>
    </row>
    <row r="156" spans="1:11" x14ac:dyDescent="0.2">
      <c r="A156" s="14">
        <v>5</v>
      </c>
      <c r="B156" s="15">
        <v>6</v>
      </c>
      <c r="C156" s="15">
        <v>1</v>
      </c>
      <c r="D156" s="15">
        <v>2</v>
      </c>
      <c r="E156" s="15">
        <v>1172</v>
      </c>
      <c r="F156" s="15">
        <v>1.79</v>
      </c>
      <c r="G156" s="15">
        <v>0.99</v>
      </c>
      <c r="H156" s="15">
        <v>3.6553</v>
      </c>
      <c r="I156" s="16">
        <f t="shared" si="4"/>
        <v>1</v>
      </c>
      <c r="J156" t="s">
        <v>9</v>
      </c>
      <c r="K156" s="10">
        <f>K154-K155</f>
        <v>3407.4299999999994</v>
      </c>
    </row>
    <row r="157" spans="1:11" x14ac:dyDescent="0.2">
      <c r="A157" s="14">
        <v>7</v>
      </c>
      <c r="B157" s="15">
        <v>6</v>
      </c>
      <c r="C157" s="15">
        <v>1</v>
      </c>
      <c r="D157" s="15">
        <v>2</v>
      </c>
      <c r="E157" s="15">
        <v>903</v>
      </c>
      <c r="F157" s="15">
        <v>1.79</v>
      </c>
      <c r="G157" s="15">
        <v>0.99</v>
      </c>
      <c r="H157" s="15">
        <v>4.2</v>
      </c>
      <c r="I157" s="16">
        <f t="shared" si="4"/>
        <v>1</v>
      </c>
    </row>
    <row r="158" spans="1:11" x14ac:dyDescent="0.2">
      <c r="A158" s="14">
        <v>9</v>
      </c>
      <c r="B158" s="15">
        <v>6</v>
      </c>
      <c r="C158" s="15">
        <v>1</v>
      </c>
      <c r="D158" s="15">
        <v>2</v>
      </c>
      <c r="E158" s="15">
        <v>989</v>
      </c>
      <c r="F158" s="15">
        <v>1.79</v>
      </c>
      <c r="G158" s="15">
        <v>0.99</v>
      </c>
      <c r="H158" s="15">
        <v>4.8470000000000004</v>
      </c>
      <c r="I158" s="16">
        <f t="shared" si="4"/>
        <v>1</v>
      </c>
    </row>
    <row r="159" spans="1:11" x14ac:dyDescent="0.2">
      <c r="A159" s="14">
        <v>11</v>
      </c>
      <c r="B159" s="15">
        <v>6</v>
      </c>
      <c r="C159" s="15">
        <v>1</v>
      </c>
      <c r="D159" s="15">
        <v>2</v>
      </c>
      <c r="E159" s="15">
        <v>620</v>
      </c>
      <c r="F159" s="15">
        <v>1.79</v>
      </c>
      <c r="G159" s="15">
        <v>0.99</v>
      </c>
      <c r="H159" s="15">
        <v>4.1197999999999997</v>
      </c>
      <c r="I159" s="16">
        <f t="shared" si="4"/>
        <v>1</v>
      </c>
    </row>
    <row r="160" spans="1:11" x14ac:dyDescent="0.2">
      <c r="A160" s="14">
        <v>15</v>
      </c>
      <c r="B160" s="15">
        <v>6</v>
      </c>
      <c r="C160" s="15">
        <v>1</v>
      </c>
      <c r="D160" s="15">
        <v>2</v>
      </c>
      <c r="E160" s="15">
        <v>640</v>
      </c>
      <c r="F160" s="15">
        <v>1.79</v>
      </c>
      <c r="G160" s="15">
        <v>0.99</v>
      </c>
      <c r="H160" s="15">
        <v>4.0815999999999999</v>
      </c>
      <c r="I160" s="16">
        <f t="shared" si="4"/>
        <v>1</v>
      </c>
    </row>
    <row r="161" spans="1:11" x14ac:dyDescent="0.2">
      <c r="A161" s="14">
        <v>16</v>
      </c>
      <c r="B161" s="15">
        <v>6</v>
      </c>
      <c r="C161" s="15">
        <v>1</v>
      </c>
      <c r="D161" s="15">
        <v>2</v>
      </c>
      <c r="E161" s="15">
        <v>452</v>
      </c>
      <c r="F161" s="15">
        <v>1.79</v>
      </c>
      <c r="G161" s="15">
        <v>0.99</v>
      </c>
      <c r="H161" s="15">
        <v>3.8551000000000002</v>
      </c>
      <c r="I161" s="16">
        <f t="shared" si="4"/>
        <v>1</v>
      </c>
    </row>
    <row r="162" spans="1:11" x14ac:dyDescent="0.2">
      <c r="A162" s="14">
        <v>17</v>
      </c>
      <c r="B162" s="15">
        <v>6</v>
      </c>
      <c r="C162" s="15">
        <v>1</v>
      </c>
      <c r="D162" s="15">
        <v>2</v>
      </c>
      <c r="E162" s="15">
        <v>880</v>
      </c>
      <c r="F162" s="15">
        <v>1.79</v>
      </c>
      <c r="G162" s="15">
        <v>0.99</v>
      </c>
      <c r="H162" s="15">
        <v>4.6879</v>
      </c>
      <c r="I162" s="16">
        <f t="shared" si="4"/>
        <v>1</v>
      </c>
    </row>
    <row r="163" spans="1:11" x14ac:dyDescent="0.2">
      <c r="A163" s="17">
        <v>18</v>
      </c>
      <c r="B163" s="18">
        <v>6</v>
      </c>
      <c r="C163" s="18">
        <v>1</v>
      </c>
      <c r="D163" s="18">
        <v>2</v>
      </c>
      <c r="E163" s="18">
        <v>992</v>
      </c>
      <c r="F163" s="18">
        <v>1.79</v>
      </c>
      <c r="G163" s="18">
        <v>0.99</v>
      </c>
      <c r="H163" s="18">
        <v>4.7701000000000002</v>
      </c>
      <c r="I163" s="19">
        <f t="shared" si="4"/>
        <v>1</v>
      </c>
    </row>
    <row r="164" spans="1:11" x14ac:dyDescent="0.2">
      <c r="A164" s="11">
        <v>3</v>
      </c>
      <c r="B164" s="12">
        <v>7</v>
      </c>
      <c r="C164" s="12">
        <v>0</v>
      </c>
      <c r="D164" s="12">
        <v>2</v>
      </c>
      <c r="E164" s="12">
        <v>131</v>
      </c>
      <c r="F164" s="12">
        <v>1.79</v>
      </c>
      <c r="G164" s="12">
        <v>1.79</v>
      </c>
      <c r="H164" s="12">
        <v>4.9641999999999999</v>
      </c>
      <c r="I164" s="13">
        <f t="shared" ref="I164:I195" si="5">IF(F164&lt;&gt;G164,1,0)</f>
        <v>0</v>
      </c>
      <c r="J164" t="s">
        <v>10</v>
      </c>
      <c r="K164" s="10">
        <f>G164*SUM(E164:E173)</f>
        <v>1687.97</v>
      </c>
    </row>
    <row r="165" spans="1:11" x14ac:dyDescent="0.2">
      <c r="A165" s="14">
        <v>4</v>
      </c>
      <c r="B165" s="15">
        <v>7</v>
      </c>
      <c r="C165" s="15">
        <v>0</v>
      </c>
      <c r="D165" s="15">
        <v>2</v>
      </c>
      <c r="E165" s="15">
        <v>112</v>
      </c>
      <c r="F165" s="15">
        <v>1.79</v>
      </c>
      <c r="G165" s="15">
        <v>1.79</v>
      </c>
      <c r="H165" s="15">
        <v>4.4256000000000002</v>
      </c>
      <c r="I165" s="16">
        <f t="shared" si="5"/>
        <v>0</v>
      </c>
      <c r="J165" t="s">
        <v>11</v>
      </c>
      <c r="K165" s="10">
        <f>$C$1*SUM(E164:E173)</f>
        <v>565.79999999999995</v>
      </c>
    </row>
    <row r="166" spans="1:11" x14ac:dyDescent="0.2">
      <c r="A166" s="14">
        <v>5</v>
      </c>
      <c r="B166" s="15">
        <v>7</v>
      </c>
      <c r="C166" s="15">
        <v>0</v>
      </c>
      <c r="D166" s="15">
        <v>2</v>
      </c>
      <c r="E166" s="15">
        <v>67</v>
      </c>
      <c r="F166" s="15">
        <v>1.79</v>
      </c>
      <c r="G166" s="15">
        <v>1.79</v>
      </c>
      <c r="H166" s="15">
        <v>3.6553</v>
      </c>
      <c r="I166" s="16">
        <f t="shared" si="5"/>
        <v>0</v>
      </c>
      <c r="J166" t="s">
        <v>9</v>
      </c>
      <c r="K166" s="10">
        <f>K164-K165</f>
        <v>1122.17</v>
      </c>
    </row>
    <row r="167" spans="1:11" x14ac:dyDescent="0.2">
      <c r="A167" s="14">
        <v>7</v>
      </c>
      <c r="B167" s="15">
        <v>7</v>
      </c>
      <c r="C167" s="15">
        <v>0</v>
      </c>
      <c r="D167" s="15">
        <v>2</v>
      </c>
      <c r="E167" s="15">
        <v>123</v>
      </c>
      <c r="F167" s="15">
        <v>1.79</v>
      </c>
      <c r="G167" s="15">
        <v>1.79</v>
      </c>
      <c r="H167" s="15">
        <v>4.2</v>
      </c>
      <c r="I167" s="16">
        <f t="shared" si="5"/>
        <v>0</v>
      </c>
    </row>
    <row r="168" spans="1:11" x14ac:dyDescent="0.2">
      <c r="A168" s="14">
        <v>9</v>
      </c>
      <c r="B168" s="15">
        <v>7</v>
      </c>
      <c r="C168" s="15">
        <v>0</v>
      </c>
      <c r="D168" s="15">
        <v>2</v>
      </c>
      <c r="E168" s="15">
        <v>103</v>
      </c>
      <c r="F168" s="15">
        <v>1.79</v>
      </c>
      <c r="G168" s="15">
        <v>1.79</v>
      </c>
      <c r="H168" s="15">
        <v>4.8470000000000004</v>
      </c>
      <c r="I168" s="16">
        <f t="shared" si="5"/>
        <v>0</v>
      </c>
    </row>
    <row r="169" spans="1:11" x14ac:dyDescent="0.2">
      <c r="A169" s="14">
        <v>11</v>
      </c>
      <c r="B169" s="15">
        <v>7</v>
      </c>
      <c r="C169" s="15">
        <v>0</v>
      </c>
      <c r="D169" s="15">
        <v>2</v>
      </c>
      <c r="E169" s="15">
        <v>77</v>
      </c>
      <c r="F169" s="15">
        <v>1.79</v>
      </c>
      <c r="G169" s="15">
        <v>1.79</v>
      </c>
      <c r="H169" s="15">
        <v>4.1197999999999997</v>
      </c>
      <c r="I169" s="16">
        <f t="shared" si="5"/>
        <v>0</v>
      </c>
    </row>
    <row r="170" spans="1:11" x14ac:dyDescent="0.2">
      <c r="A170" s="14">
        <v>15</v>
      </c>
      <c r="B170" s="15">
        <v>7</v>
      </c>
      <c r="C170" s="15">
        <v>0</v>
      </c>
      <c r="D170" s="15">
        <v>2</v>
      </c>
      <c r="E170" s="15">
        <v>91</v>
      </c>
      <c r="F170" s="15">
        <v>1.79</v>
      </c>
      <c r="G170" s="15">
        <v>1.79</v>
      </c>
      <c r="H170" s="15">
        <v>4.0815999999999999</v>
      </c>
      <c r="I170" s="16">
        <f t="shared" si="5"/>
        <v>0</v>
      </c>
    </row>
    <row r="171" spans="1:11" x14ac:dyDescent="0.2">
      <c r="A171" s="14">
        <v>16</v>
      </c>
      <c r="B171" s="15">
        <v>7</v>
      </c>
      <c r="C171" s="15">
        <v>0</v>
      </c>
      <c r="D171" s="15">
        <v>2</v>
      </c>
      <c r="E171" s="15">
        <v>87</v>
      </c>
      <c r="F171" s="15">
        <v>1.79</v>
      </c>
      <c r="G171" s="15">
        <v>1.79</v>
      </c>
      <c r="H171" s="15">
        <v>3.8551000000000002</v>
      </c>
      <c r="I171" s="16">
        <f t="shared" si="5"/>
        <v>0</v>
      </c>
    </row>
    <row r="172" spans="1:11" x14ac:dyDescent="0.2">
      <c r="A172" s="14">
        <v>17</v>
      </c>
      <c r="B172" s="15">
        <v>7</v>
      </c>
      <c r="C172" s="15">
        <v>0</v>
      </c>
      <c r="D172" s="15">
        <v>2</v>
      </c>
      <c r="E172" s="15">
        <v>67</v>
      </c>
      <c r="F172" s="15">
        <v>1.79</v>
      </c>
      <c r="G172" s="15">
        <v>1.79</v>
      </c>
      <c r="H172" s="15">
        <v>4.6879</v>
      </c>
      <c r="I172" s="16">
        <f t="shared" si="5"/>
        <v>0</v>
      </c>
    </row>
    <row r="173" spans="1:11" x14ac:dyDescent="0.2">
      <c r="A173" s="14">
        <v>18</v>
      </c>
      <c r="B173" s="15">
        <v>7</v>
      </c>
      <c r="C173" s="15">
        <v>0</v>
      </c>
      <c r="D173" s="15">
        <v>2</v>
      </c>
      <c r="E173" s="15">
        <v>85</v>
      </c>
      <c r="F173" s="15">
        <v>1.79</v>
      </c>
      <c r="G173" s="15">
        <v>1.79</v>
      </c>
      <c r="H173" s="15">
        <v>4.7701000000000002</v>
      </c>
      <c r="I173" s="16">
        <f t="shared" si="5"/>
        <v>0</v>
      </c>
    </row>
    <row r="174" spans="1:11" x14ac:dyDescent="0.2">
      <c r="A174" s="11">
        <v>3</v>
      </c>
      <c r="B174" s="12">
        <v>8</v>
      </c>
      <c r="C174" s="12">
        <v>0</v>
      </c>
      <c r="D174" s="12">
        <v>2</v>
      </c>
      <c r="E174" s="12">
        <v>323</v>
      </c>
      <c r="F174" s="12">
        <v>1.79</v>
      </c>
      <c r="G174" s="12">
        <v>1.19</v>
      </c>
      <c r="H174" s="12">
        <v>4.9641999999999999</v>
      </c>
      <c r="I174" s="13">
        <f t="shared" si="5"/>
        <v>1</v>
      </c>
      <c r="J174" t="s">
        <v>10</v>
      </c>
      <c r="K174" s="10">
        <f>G174*SUM(E174:E183)</f>
        <v>3218.95</v>
      </c>
    </row>
    <row r="175" spans="1:11" x14ac:dyDescent="0.2">
      <c r="A175" s="14">
        <v>4</v>
      </c>
      <c r="B175" s="15">
        <v>8</v>
      </c>
      <c r="C175" s="15">
        <v>0</v>
      </c>
      <c r="D175" s="15">
        <v>2</v>
      </c>
      <c r="E175" s="15">
        <v>345</v>
      </c>
      <c r="F175" s="15">
        <v>1.79</v>
      </c>
      <c r="G175" s="15">
        <v>1.19</v>
      </c>
      <c r="H175" s="15">
        <v>4.4256000000000002</v>
      </c>
      <c r="I175" s="16">
        <f t="shared" si="5"/>
        <v>1</v>
      </c>
      <c r="J175" t="s">
        <v>11</v>
      </c>
      <c r="K175" s="10">
        <f>$C$1*SUM(E174:E183)</f>
        <v>1623</v>
      </c>
    </row>
    <row r="176" spans="1:11" x14ac:dyDescent="0.2">
      <c r="A176" s="14">
        <v>5</v>
      </c>
      <c r="B176" s="15">
        <v>8</v>
      </c>
      <c r="C176" s="15">
        <v>0</v>
      </c>
      <c r="D176" s="15">
        <v>2</v>
      </c>
      <c r="E176" s="15">
        <v>173</v>
      </c>
      <c r="F176" s="15">
        <v>1.79</v>
      </c>
      <c r="G176" s="15">
        <v>1.19</v>
      </c>
      <c r="H176" s="15">
        <v>3.6553</v>
      </c>
      <c r="I176" s="16">
        <f t="shared" si="5"/>
        <v>1</v>
      </c>
      <c r="J176" t="s">
        <v>9</v>
      </c>
      <c r="K176" s="10">
        <f>K174-K175</f>
        <v>1595.9499999999998</v>
      </c>
    </row>
    <row r="177" spans="1:11" x14ac:dyDescent="0.2">
      <c r="A177" s="14">
        <v>7</v>
      </c>
      <c r="B177" s="15">
        <v>8</v>
      </c>
      <c r="C177" s="15">
        <v>0</v>
      </c>
      <c r="D177" s="15">
        <v>2</v>
      </c>
      <c r="E177" s="15">
        <v>245</v>
      </c>
      <c r="F177" s="15">
        <v>1.79</v>
      </c>
      <c r="G177" s="15">
        <v>1.19</v>
      </c>
      <c r="H177" s="15">
        <v>4.2</v>
      </c>
      <c r="I177" s="16">
        <f t="shared" si="5"/>
        <v>1</v>
      </c>
    </row>
    <row r="178" spans="1:11" x14ac:dyDescent="0.2">
      <c r="A178" s="14">
        <v>9</v>
      </c>
      <c r="B178" s="15">
        <v>8</v>
      </c>
      <c r="C178" s="15">
        <v>0</v>
      </c>
      <c r="D178" s="15">
        <v>2</v>
      </c>
      <c r="E178" s="15">
        <v>210</v>
      </c>
      <c r="F178" s="15">
        <v>1.79</v>
      </c>
      <c r="G178" s="15">
        <v>1.19</v>
      </c>
      <c r="H178" s="15">
        <v>4.8470000000000004</v>
      </c>
      <c r="I178" s="16">
        <f t="shared" si="5"/>
        <v>1</v>
      </c>
    </row>
    <row r="179" spans="1:11" x14ac:dyDescent="0.2">
      <c r="A179" s="14">
        <v>11</v>
      </c>
      <c r="B179" s="15">
        <v>8</v>
      </c>
      <c r="C179" s="15">
        <v>0</v>
      </c>
      <c r="D179" s="15">
        <v>2</v>
      </c>
      <c r="E179" s="15">
        <v>160</v>
      </c>
      <c r="F179" s="15">
        <v>1.79</v>
      </c>
      <c r="G179" s="15">
        <v>1.19</v>
      </c>
      <c r="H179" s="15">
        <v>4.1197999999999997</v>
      </c>
      <c r="I179" s="16">
        <f t="shared" si="5"/>
        <v>1</v>
      </c>
    </row>
    <row r="180" spans="1:11" x14ac:dyDescent="0.2">
      <c r="A180" s="14">
        <v>15</v>
      </c>
      <c r="B180" s="15">
        <v>8</v>
      </c>
      <c r="C180" s="15">
        <v>0</v>
      </c>
      <c r="D180" s="15">
        <v>2</v>
      </c>
      <c r="E180" s="15">
        <v>261</v>
      </c>
      <c r="F180" s="15">
        <v>1.79</v>
      </c>
      <c r="G180" s="15">
        <v>1.19</v>
      </c>
      <c r="H180" s="15">
        <v>4.0815999999999999</v>
      </c>
      <c r="I180" s="16">
        <f t="shared" si="5"/>
        <v>1</v>
      </c>
    </row>
    <row r="181" spans="1:11" x14ac:dyDescent="0.2">
      <c r="A181" s="14">
        <v>16</v>
      </c>
      <c r="B181" s="15">
        <v>8</v>
      </c>
      <c r="C181" s="15">
        <v>0</v>
      </c>
      <c r="D181" s="15">
        <v>2</v>
      </c>
      <c r="E181" s="15">
        <v>232</v>
      </c>
      <c r="F181" s="15">
        <v>1.79</v>
      </c>
      <c r="G181" s="15">
        <v>1.19</v>
      </c>
      <c r="H181" s="15">
        <v>3.8551000000000002</v>
      </c>
      <c r="I181" s="16">
        <f t="shared" si="5"/>
        <v>1</v>
      </c>
    </row>
    <row r="182" spans="1:11" x14ac:dyDescent="0.2">
      <c r="A182" s="14">
        <v>17</v>
      </c>
      <c r="B182" s="15">
        <v>8</v>
      </c>
      <c r="C182" s="15">
        <v>0</v>
      </c>
      <c r="D182" s="15">
        <v>2</v>
      </c>
      <c r="E182" s="15">
        <v>390</v>
      </c>
      <c r="F182" s="15">
        <v>1.79</v>
      </c>
      <c r="G182" s="15">
        <v>1.19</v>
      </c>
      <c r="H182" s="15">
        <v>4.6879</v>
      </c>
      <c r="I182" s="16">
        <f t="shared" si="5"/>
        <v>1</v>
      </c>
    </row>
    <row r="183" spans="1:11" x14ac:dyDescent="0.2">
      <c r="A183" s="17">
        <v>18</v>
      </c>
      <c r="B183" s="18">
        <v>8</v>
      </c>
      <c r="C183" s="18">
        <v>0</v>
      </c>
      <c r="D183" s="18">
        <v>2</v>
      </c>
      <c r="E183" s="18">
        <v>366</v>
      </c>
      <c r="F183" s="18">
        <v>1.79</v>
      </c>
      <c r="G183" s="18">
        <v>1.19</v>
      </c>
      <c r="H183" s="18">
        <v>4.7701000000000002</v>
      </c>
      <c r="I183" s="19">
        <f t="shared" si="5"/>
        <v>1</v>
      </c>
    </row>
    <row r="184" spans="1:11" x14ac:dyDescent="0.2">
      <c r="A184" s="11">
        <v>3</v>
      </c>
      <c r="B184" s="12">
        <v>9</v>
      </c>
      <c r="C184" s="12">
        <v>0</v>
      </c>
      <c r="D184" s="12">
        <v>2</v>
      </c>
      <c r="E184" s="12">
        <v>156</v>
      </c>
      <c r="F184" s="12">
        <v>1.79</v>
      </c>
      <c r="G184" s="12">
        <v>1.79</v>
      </c>
      <c r="H184" s="12">
        <v>4.9641999999999999</v>
      </c>
      <c r="I184" s="13">
        <f t="shared" si="5"/>
        <v>0</v>
      </c>
      <c r="J184" t="s">
        <v>10</v>
      </c>
      <c r="K184" s="10">
        <f>G184*SUM(E184:E193)</f>
        <v>1997.64</v>
      </c>
    </row>
    <row r="185" spans="1:11" x14ac:dyDescent="0.2">
      <c r="A185" s="14">
        <v>4</v>
      </c>
      <c r="B185" s="15">
        <v>9</v>
      </c>
      <c r="C185" s="15">
        <v>0</v>
      </c>
      <c r="D185" s="15">
        <v>2</v>
      </c>
      <c r="E185" s="15">
        <v>99</v>
      </c>
      <c r="F185" s="15">
        <v>1.79</v>
      </c>
      <c r="G185" s="15">
        <v>1.79</v>
      </c>
      <c r="H185" s="15">
        <v>4.4256000000000002</v>
      </c>
      <c r="I185" s="16">
        <f t="shared" si="5"/>
        <v>0</v>
      </c>
      <c r="J185" t="s">
        <v>11</v>
      </c>
      <c r="K185" s="10">
        <f>$C$1*SUM(E184:E193)</f>
        <v>669.6</v>
      </c>
    </row>
    <row r="186" spans="1:11" x14ac:dyDescent="0.2">
      <c r="A186" s="14">
        <v>5</v>
      </c>
      <c r="B186" s="15">
        <v>9</v>
      </c>
      <c r="C186" s="15">
        <v>0</v>
      </c>
      <c r="D186" s="15">
        <v>2</v>
      </c>
      <c r="E186" s="15">
        <v>104</v>
      </c>
      <c r="F186" s="15">
        <v>1.79</v>
      </c>
      <c r="G186" s="15">
        <v>1.79</v>
      </c>
      <c r="H186" s="15">
        <v>3.6553</v>
      </c>
      <c r="I186" s="16">
        <f t="shared" si="5"/>
        <v>0</v>
      </c>
      <c r="J186" t="s">
        <v>9</v>
      </c>
      <c r="K186" s="10">
        <f>K184-K185</f>
        <v>1328.04</v>
      </c>
    </row>
    <row r="187" spans="1:11" x14ac:dyDescent="0.2">
      <c r="A187" s="14">
        <v>7</v>
      </c>
      <c r="B187" s="15">
        <v>9</v>
      </c>
      <c r="C187" s="15">
        <v>0</v>
      </c>
      <c r="D187" s="15">
        <v>2</v>
      </c>
      <c r="E187" s="15">
        <v>88</v>
      </c>
      <c r="F187" s="15">
        <v>1.79</v>
      </c>
      <c r="G187" s="15">
        <v>1.79</v>
      </c>
      <c r="H187" s="15">
        <v>4.2</v>
      </c>
      <c r="I187" s="16">
        <f t="shared" si="5"/>
        <v>0</v>
      </c>
    </row>
    <row r="188" spans="1:11" x14ac:dyDescent="0.2">
      <c r="A188" s="14">
        <v>9</v>
      </c>
      <c r="B188" s="15">
        <v>9</v>
      </c>
      <c r="C188" s="15">
        <v>0</v>
      </c>
      <c r="D188" s="15">
        <v>2</v>
      </c>
      <c r="E188" s="15">
        <v>164</v>
      </c>
      <c r="F188" s="15">
        <v>1.79</v>
      </c>
      <c r="G188" s="15">
        <v>1.79</v>
      </c>
      <c r="H188" s="15">
        <v>4.8470000000000004</v>
      </c>
      <c r="I188" s="16">
        <f t="shared" si="5"/>
        <v>0</v>
      </c>
    </row>
    <row r="189" spans="1:11" x14ac:dyDescent="0.2">
      <c r="A189" s="14">
        <v>11</v>
      </c>
      <c r="B189" s="15">
        <v>9</v>
      </c>
      <c r="C189" s="15">
        <v>0</v>
      </c>
      <c r="D189" s="15">
        <v>2</v>
      </c>
      <c r="E189" s="15">
        <v>112</v>
      </c>
      <c r="F189" s="15">
        <v>1.79</v>
      </c>
      <c r="G189" s="15">
        <v>1.79</v>
      </c>
      <c r="H189" s="15">
        <v>4.1197999999999997</v>
      </c>
      <c r="I189" s="16">
        <f t="shared" si="5"/>
        <v>0</v>
      </c>
    </row>
    <row r="190" spans="1:11" x14ac:dyDescent="0.2">
      <c r="A190" s="14">
        <v>15</v>
      </c>
      <c r="B190" s="15">
        <v>9</v>
      </c>
      <c r="C190" s="15">
        <v>0</v>
      </c>
      <c r="D190" s="15">
        <v>2</v>
      </c>
      <c r="E190" s="15">
        <v>80</v>
      </c>
      <c r="F190" s="15">
        <v>1.79</v>
      </c>
      <c r="G190" s="15">
        <v>1.79</v>
      </c>
      <c r="H190" s="15">
        <v>4.0815999999999999</v>
      </c>
      <c r="I190" s="16">
        <f t="shared" si="5"/>
        <v>0</v>
      </c>
    </row>
    <row r="191" spans="1:11" x14ac:dyDescent="0.2">
      <c r="A191" s="14">
        <v>16</v>
      </c>
      <c r="B191" s="15">
        <v>9</v>
      </c>
      <c r="C191" s="15">
        <v>0</v>
      </c>
      <c r="D191" s="15">
        <v>2</v>
      </c>
      <c r="E191" s="15">
        <v>74</v>
      </c>
      <c r="F191" s="15">
        <v>1.79</v>
      </c>
      <c r="G191" s="15">
        <v>1.79</v>
      </c>
      <c r="H191" s="15">
        <v>3.8551000000000002</v>
      </c>
      <c r="I191" s="16">
        <f t="shared" si="5"/>
        <v>0</v>
      </c>
    </row>
    <row r="192" spans="1:11" x14ac:dyDescent="0.2">
      <c r="A192" s="14">
        <v>17</v>
      </c>
      <c r="B192" s="15">
        <v>9</v>
      </c>
      <c r="C192" s="15">
        <v>0</v>
      </c>
      <c r="D192" s="15">
        <v>2</v>
      </c>
      <c r="E192" s="15">
        <v>105</v>
      </c>
      <c r="F192" s="15">
        <v>1.79</v>
      </c>
      <c r="G192" s="15">
        <v>1.79</v>
      </c>
      <c r="H192" s="15">
        <v>4.6879</v>
      </c>
      <c r="I192" s="16">
        <f t="shared" si="5"/>
        <v>0</v>
      </c>
    </row>
    <row r="193" spans="1:11" x14ac:dyDescent="0.2">
      <c r="A193" s="17">
        <v>18</v>
      </c>
      <c r="B193" s="18">
        <v>9</v>
      </c>
      <c r="C193" s="18">
        <v>0</v>
      </c>
      <c r="D193" s="18">
        <v>2</v>
      </c>
      <c r="E193" s="18">
        <v>134</v>
      </c>
      <c r="F193" s="18">
        <v>1.79</v>
      </c>
      <c r="G193" s="18">
        <v>1.79</v>
      </c>
      <c r="H193" s="18">
        <v>4.7701000000000002</v>
      </c>
      <c r="I193" s="19">
        <f t="shared" si="5"/>
        <v>0</v>
      </c>
    </row>
    <row r="194" spans="1:11" x14ac:dyDescent="0.2">
      <c r="A194" s="11">
        <v>3</v>
      </c>
      <c r="B194" s="12">
        <v>10</v>
      </c>
      <c r="C194" s="12">
        <v>0</v>
      </c>
      <c r="D194" s="12">
        <v>2</v>
      </c>
      <c r="E194" s="12">
        <v>390</v>
      </c>
      <c r="F194" s="12">
        <v>1.79</v>
      </c>
      <c r="G194" s="12">
        <v>1.19</v>
      </c>
      <c r="H194" s="12">
        <v>4.9641999999999999</v>
      </c>
      <c r="I194" s="13">
        <f t="shared" si="5"/>
        <v>1</v>
      </c>
      <c r="J194" t="s">
        <v>10</v>
      </c>
      <c r="K194" s="10">
        <f>G194*SUM(E194:E203)</f>
        <v>3612.8399999999997</v>
      </c>
    </row>
    <row r="195" spans="1:11" x14ac:dyDescent="0.2">
      <c r="A195" s="14">
        <v>4</v>
      </c>
      <c r="B195" s="15">
        <v>10</v>
      </c>
      <c r="C195" s="15">
        <v>0</v>
      </c>
      <c r="D195" s="15">
        <v>2</v>
      </c>
      <c r="E195" s="15">
        <v>332</v>
      </c>
      <c r="F195" s="15">
        <v>1.79</v>
      </c>
      <c r="G195" s="15">
        <v>1.19</v>
      </c>
      <c r="H195" s="15">
        <v>4.4256000000000002</v>
      </c>
      <c r="I195" s="16">
        <f t="shared" si="5"/>
        <v>1</v>
      </c>
      <c r="J195" t="s">
        <v>11</v>
      </c>
      <c r="K195" s="10">
        <f>$C$1*SUM(E194:E203)</f>
        <v>1821.6</v>
      </c>
    </row>
    <row r="196" spans="1:11" x14ac:dyDescent="0.2">
      <c r="A196" s="14">
        <v>5</v>
      </c>
      <c r="B196" s="15">
        <v>10</v>
      </c>
      <c r="C196" s="15">
        <v>0</v>
      </c>
      <c r="D196" s="15">
        <v>2</v>
      </c>
      <c r="E196" s="15">
        <v>205</v>
      </c>
      <c r="F196" s="15">
        <v>1.79</v>
      </c>
      <c r="G196" s="15">
        <v>1.19</v>
      </c>
      <c r="H196" s="15">
        <v>3.6553</v>
      </c>
      <c r="I196" s="16">
        <f t="shared" ref="I196:I203" si="6">IF(F196&lt;&gt;G196,1,0)</f>
        <v>1</v>
      </c>
      <c r="J196" t="s">
        <v>9</v>
      </c>
      <c r="K196" s="10">
        <f>K194-K195</f>
        <v>1791.2399999999998</v>
      </c>
    </row>
    <row r="197" spans="1:11" x14ac:dyDescent="0.2">
      <c r="A197" s="14">
        <v>7</v>
      </c>
      <c r="B197" s="15">
        <v>10</v>
      </c>
      <c r="C197" s="15">
        <v>0</v>
      </c>
      <c r="D197" s="15">
        <v>2</v>
      </c>
      <c r="E197" s="15">
        <v>376</v>
      </c>
      <c r="F197" s="15">
        <v>1.79</v>
      </c>
      <c r="G197" s="15">
        <v>1.19</v>
      </c>
      <c r="H197" s="15">
        <v>4.2</v>
      </c>
      <c r="I197" s="16">
        <f t="shared" si="6"/>
        <v>1</v>
      </c>
    </row>
    <row r="198" spans="1:11" x14ac:dyDescent="0.2">
      <c r="A198" s="14">
        <v>9</v>
      </c>
      <c r="B198" s="15">
        <v>10</v>
      </c>
      <c r="C198" s="15">
        <v>0</v>
      </c>
      <c r="D198" s="15">
        <v>2</v>
      </c>
      <c r="E198" s="15">
        <v>335</v>
      </c>
      <c r="F198" s="15">
        <v>1.79</v>
      </c>
      <c r="G198" s="15">
        <v>1.19</v>
      </c>
      <c r="H198" s="15">
        <v>4.8470000000000004</v>
      </c>
      <c r="I198" s="16">
        <f t="shared" si="6"/>
        <v>1</v>
      </c>
    </row>
    <row r="199" spans="1:11" x14ac:dyDescent="0.2">
      <c r="A199" s="14">
        <v>11</v>
      </c>
      <c r="B199" s="15">
        <v>10</v>
      </c>
      <c r="C199" s="15">
        <v>0</v>
      </c>
      <c r="D199" s="15">
        <v>2</v>
      </c>
      <c r="E199" s="15">
        <v>229</v>
      </c>
      <c r="F199" s="15">
        <v>1.79</v>
      </c>
      <c r="G199" s="15">
        <v>1.19</v>
      </c>
      <c r="H199" s="15">
        <v>4.1197999999999997</v>
      </c>
      <c r="I199" s="16">
        <f t="shared" si="6"/>
        <v>1</v>
      </c>
    </row>
    <row r="200" spans="1:11" x14ac:dyDescent="0.2">
      <c r="A200" s="14">
        <v>15</v>
      </c>
      <c r="B200" s="15">
        <v>10</v>
      </c>
      <c r="C200" s="15">
        <v>0</v>
      </c>
      <c r="D200" s="15">
        <v>2</v>
      </c>
      <c r="E200" s="15">
        <v>313</v>
      </c>
      <c r="F200" s="15">
        <v>1.79</v>
      </c>
      <c r="G200" s="15">
        <v>1.19</v>
      </c>
      <c r="H200" s="15">
        <v>4.0815999999999999</v>
      </c>
      <c r="I200" s="16">
        <f t="shared" si="6"/>
        <v>1</v>
      </c>
    </row>
    <row r="201" spans="1:11" x14ac:dyDescent="0.2">
      <c r="A201" s="14">
        <v>16</v>
      </c>
      <c r="B201" s="15">
        <v>10</v>
      </c>
      <c r="C201" s="15">
        <v>0</v>
      </c>
      <c r="D201" s="15">
        <v>2</v>
      </c>
      <c r="E201" s="15">
        <v>219</v>
      </c>
      <c r="F201" s="15">
        <v>1.79</v>
      </c>
      <c r="G201" s="15">
        <v>1.19</v>
      </c>
      <c r="H201" s="15">
        <v>3.8551000000000002</v>
      </c>
      <c r="I201" s="16">
        <f t="shared" si="6"/>
        <v>1</v>
      </c>
    </row>
    <row r="202" spans="1:11" x14ac:dyDescent="0.2">
      <c r="A202" s="14">
        <v>17</v>
      </c>
      <c r="B202" s="15">
        <v>10</v>
      </c>
      <c r="C202" s="15">
        <v>0</v>
      </c>
      <c r="D202" s="15">
        <v>2</v>
      </c>
      <c r="E202" s="15">
        <v>301</v>
      </c>
      <c r="F202" s="15">
        <v>1.79</v>
      </c>
      <c r="G202" s="15">
        <v>1.19</v>
      </c>
      <c r="H202" s="15">
        <v>4.6879</v>
      </c>
      <c r="I202" s="16">
        <f t="shared" si="6"/>
        <v>1</v>
      </c>
    </row>
    <row r="203" spans="1:11" x14ac:dyDescent="0.2">
      <c r="A203" s="17">
        <v>18</v>
      </c>
      <c r="B203" s="18">
        <v>10</v>
      </c>
      <c r="C203" s="18">
        <v>0</v>
      </c>
      <c r="D203" s="18">
        <v>2</v>
      </c>
      <c r="E203" s="18">
        <v>336</v>
      </c>
      <c r="F203" s="18">
        <v>1.79</v>
      </c>
      <c r="G203" s="18">
        <v>1.19</v>
      </c>
      <c r="H203" s="18">
        <v>4.7701000000000002</v>
      </c>
      <c r="I203" s="19">
        <f t="shared" si="6"/>
        <v>1</v>
      </c>
    </row>
  </sheetData>
  <sortState xmlns:xlrd2="http://schemas.microsoft.com/office/spreadsheetml/2017/richdata2" ref="A4:I203">
    <sortCondition ref="D4:D203"/>
  </sortState>
  <mergeCells count="11">
    <mergeCell ref="U1:W2"/>
    <mergeCell ref="Y1:AA2"/>
    <mergeCell ref="U22:V22"/>
    <mergeCell ref="U43:V43"/>
    <mergeCell ref="V9:W9"/>
    <mergeCell ref="V14:W14"/>
    <mergeCell ref="Z14:AA14"/>
    <mergeCell ref="Z9:AA9"/>
    <mergeCell ref="V35:W35"/>
    <mergeCell ref="Z35:AA35"/>
    <mergeCell ref="Z30:AA30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8E6D-625D-2F42-91CA-4AFABBD238F9}">
  <dimension ref="A1"/>
  <sheetViews>
    <sheetView workbookViewId="0">
      <selection sqref="A1:C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Maryclare Leonard</cp:lastModifiedBy>
  <dcterms:created xsi:type="dcterms:W3CDTF">2018-07-07T12:34:43Z</dcterms:created>
  <dcterms:modified xsi:type="dcterms:W3CDTF">2022-03-28T21:51:39Z</dcterms:modified>
</cp:coreProperties>
</file>