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/Documents/CASE/HPG/JHE_submission/"/>
    </mc:Choice>
  </mc:AlternateContent>
  <xr:revisionPtr revIDLastSave="0" documentId="13_ncr:1_{86F128D9-7EA3-7A4E-9BBB-CC5462F8020A}" xr6:coauthVersionLast="47" xr6:coauthVersionMax="47" xr10:uidLastSave="{00000000-0000-0000-0000-000000000000}"/>
  <bookViews>
    <workbookView xWindow="880" yWindow="1500" windowWidth="24640" windowHeight="13480" xr2:uid="{D9E191F0-FFD9-8F4D-A73F-763585F04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G33" i="1"/>
  <c r="G32" i="1"/>
  <c r="G31" i="1"/>
  <c r="G30" i="1"/>
  <c r="G29" i="1"/>
  <c r="G28" i="1"/>
  <c r="G27" i="1"/>
  <c r="G26" i="1"/>
  <c r="D33" i="1"/>
  <c r="D32" i="1"/>
  <c r="D31" i="1"/>
  <c r="D30" i="1"/>
  <c r="D29" i="1"/>
  <c r="D28" i="1"/>
  <c r="D27" i="1"/>
  <c r="D26" i="1"/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<sst xmlns="http://schemas.openxmlformats.org/spreadsheetml/2006/main" count="49" uniqueCount="48">
  <si>
    <t>2007/08 Q1</t>
  </si>
  <si>
    <t>2007/08 Q2</t>
  </si>
  <si>
    <t>2007/08 Q3</t>
  </si>
  <si>
    <t>2007/08 Q4</t>
  </si>
  <si>
    <t>2008/09 Q1</t>
  </si>
  <si>
    <t>2008/09 Q2</t>
  </si>
  <si>
    <t>2008/09 Q3</t>
  </si>
  <si>
    <t>2008/09 Q4</t>
  </si>
  <si>
    <t>2009/10 Q1</t>
  </si>
  <si>
    <t>2009/10 Q2</t>
  </si>
  <si>
    <t>2009/10 Q3</t>
  </si>
  <si>
    <t>2009/10 Q4</t>
  </si>
  <si>
    <t>2010/11 Q1</t>
  </si>
  <si>
    <t>2010/11 Q2</t>
  </si>
  <si>
    <t>2010/11 Q3</t>
  </si>
  <si>
    <t>2010/11 Q4</t>
  </si>
  <si>
    <t>quarter</t>
  </si>
  <si>
    <t>maternities</t>
  </si>
  <si>
    <t>smoking</t>
  </si>
  <si>
    <t>smoking_percent</t>
  </si>
  <si>
    <t>smoking_ci</t>
  </si>
  <si>
    <t>no_smoking</t>
  </si>
  <si>
    <t>no_smoking_percent</t>
  </si>
  <si>
    <t>missing_smoking</t>
  </si>
  <si>
    <t>missing_smoking_percent</t>
  </si>
  <si>
    <t>2011/12 Q1</t>
  </si>
  <si>
    <t>2011/12 Q2</t>
  </si>
  <si>
    <t>2011/12 Q3</t>
  </si>
  <si>
    <t>2011/12 Q4</t>
  </si>
  <si>
    <t>2012/13 Q1</t>
  </si>
  <si>
    <t>2012/13 Q2</t>
  </si>
  <si>
    <t>2012/13 Q3</t>
  </si>
  <si>
    <t>2012/13/Q4</t>
  </si>
  <si>
    <t>11.8 - 12.1</t>
  </si>
  <si>
    <t>11.6 - 11.9</t>
  </si>
  <si>
    <t>11.8 - 12.2</t>
  </si>
  <si>
    <t>12.1 - 12.4</t>
  </si>
  <si>
    <t>11.3 - 11.7</t>
  </si>
  <si>
    <t>11.3 - 11.6</t>
  </si>
  <si>
    <t>11.0 - 11.3</t>
  </si>
  <si>
    <t>2013/14 Q1</t>
  </si>
  <si>
    <t>2013/14 Q2</t>
  </si>
  <si>
    <t>2013/14 Q3</t>
  </si>
  <si>
    <t>2013/14 Q4</t>
  </si>
  <si>
    <t>2014/15 Q1</t>
  </si>
  <si>
    <t>2014/15 Q2</t>
  </si>
  <si>
    <t>2014/15 Q3</t>
  </si>
  <si>
    <t>2014/15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</si>
</sst>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4" xfId="0" applyBorder="1"/>
    <xf numFmtId="164" fontId="3" fillId="0" borderId="3" xfId="1" applyNumberFormat="1" applyFont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 wrapText="1"/>
    </xf>
    <xf numFmtId="0" fontId="0" fillId="2" borderId="6" xfId="0" applyFill="1" applyBorder="1" applyAlignment="1">
      <alignment horizontal="right" wrapText="1"/>
    </xf>
    <xf numFmtId="3" fontId="2" fillId="0" borderId="4" xfId="0" applyNumberFormat="1" applyFont="1" applyBorder="1"/>
    <xf numFmtId="3" fontId="2" fillId="0" borderId="5" xfId="0" applyNumberFormat="1" applyFont="1" applyBorder="1"/>
    <xf numFmtId="164" fontId="2" fillId="0" borderId="0" xfId="1" applyNumberFormat="1" applyFont="1" applyBorder="1"/>
    <xf numFmtId="164" fontId="3" fillId="0" borderId="6" xfId="1" applyNumberFormat="1" applyFont="1" applyBorder="1" applyAlignment="1">
      <alignment horizontal="right"/>
    </xf>
    <xf numFmtId="164" fontId="2" fillId="0" borderId="6" xfId="1" applyNumberFormat="1" applyFont="1" applyBorder="1"/>
    <xf numFmtId="0" fontId="2" fillId="0" borderId="4" xfId="0" applyFont="1" applyBorder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2" fillId="0" borderId="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3" fontId="4" fillId="0" borderId="6" xfId="0" applyNumberFormat="1" applyFont="1" applyBorder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10" fontId="4" fillId="0" borderId="6" xfId="2" applyNumberFormat="1" applyFont="1" applyBorder="1" applyAlignment="1">
      <alignment horizontal="left" indent="4"/>
    </xf>
    <xf numFmtId="164" fontId="4" fillId="0" borderId="6" xfId="2" applyNumberFormat="1" applyFont="1" applyBorder="1" applyAlignment="1">
      <alignment horizontal="left" indent="4"/>
    </xf>
    <xf numFmtId="0" fontId="2" fillId="0" borderId="4" xfId="0" applyFont="1" applyFill="1" applyBorder="1"/>
    <xf numFmtId="164" fontId="5" fillId="0" borderId="0" xfId="1" applyNumberFormat="1" applyFont="1" applyBorder="1" applyAlignment="1">
      <alignment horizontal="right" indent="2"/>
    </xf>
    <xf numFmtId="164" fontId="5" fillId="0" borderId="0" xfId="2" applyNumberFormat="1" applyFont="1" applyBorder="1" applyAlignment="1">
      <alignment horizontal="right" indent="2"/>
    </xf>
    <xf numFmtId="164" fontId="5" fillId="0" borderId="6" xfId="1" applyNumberFormat="1" applyFont="1" applyBorder="1" applyAlignment="1">
      <alignment horizontal="right" indent="2"/>
    </xf>
  </cellXfs>
  <cellStyles count="3">
    <cellStyle name="Normal" xfId="0" builtinId="0"/>
    <cellStyle name="Per cent" xfId="1" builtinId="5"/>
    <cellStyle name="Percent 2 2" xfId="2" xr:uid="{B5A1E058-D1BC-FD47-8A5A-0D65B1709CE7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BA24-EFFE-2640-B570-A59E3580A03C}">
  <dimension ref="A1:I33"/>
  <sheetViews>
    <sheetView tabSelected="1" workbookViewId="0">
      <selection activeCell="K29" sqref="K29"/>
    </sheetView>
  </sheetViews>
  <sheetFormatPr baseColWidth="10" defaultRowHeight="16" x14ac:dyDescent="0.2"/>
  <sheetData>
    <row r="1" spans="1:9" ht="51" x14ac:dyDescent="0.2">
      <c r="A1" s="3" t="s">
        <v>16</v>
      </c>
      <c r="B1" s="4" t="s">
        <v>17</v>
      </c>
      <c r="C1" s="5" t="s">
        <v>18</v>
      </c>
      <c r="D1" s="6" t="s">
        <v>19</v>
      </c>
      <c r="E1" s="6" t="s">
        <v>20</v>
      </c>
      <c r="F1" s="5" t="s">
        <v>21</v>
      </c>
      <c r="G1" s="7" t="s">
        <v>22</v>
      </c>
      <c r="H1" s="5" t="s">
        <v>23</v>
      </c>
      <c r="I1" s="7" t="s">
        <v>24</v>
      </c>
    </row>
    <row r="2" spans="1:9" x14ac:dyDescent="0.2">
      <c r="A2" s="1" t="s">
        <v>0</v>
      </c>
      <c r="B2" s="8">
        <v>151629</v>
      </c>
      <c r="C2" s="9">
        <v>22908</v>
      </c>
      <c r="D2" s="10">
        <v>0.15107927902973706</v>
      </c>
      <c r="E2" s="11" t="str">
        <f t="shared" ref="E2:E24" si="0">IF(ISNUMBER(D2),TEXT(((2*C2)+(1.96^2)-(1.96*((1.96^2)+(4*C2*(100%-D2)))^0.5))/(2*(B2+(1.96^2))),"0.0%")&amp;" - "&amp;TEXT(((2*C2)+(1.96^2)+(1.96*((1.96^2)+(4*C2*(100%-D2)))^0.5))/(2*(B2+(1.96^2))),"0.0%"),"")</f>
        <v>14.9% - 15.3%</v>
      </c>
      <c r="F2" s="9">
        <v>124956</v>
      </c>
      <c r="G2" s="12">
        <v>0.82409037848960287</v>
      </c>
      <c r="H2" s="9">
        <v>3765</v>
      </c>
      <c r="I2" s="12">
        <v>2.4830342480660031E-2</v>
      </c>
    </row>
    <row r="3" spans="1:9" x14ac:dyDescent="0.2">
      <c r="A3" s="1" t="s">
        <v>1</v>
      </c>
      <c r="B3" s="8">
        <v>161658</v>
      </c>
      <c r="C3" s="9">
        <v>24151</v>
      </c>
      <c r="D3" s="10">
        <v>0.14939563770428929</v>
      </c>
      <c r="E3" s="11" t="str">
        <f t="shared" si="0"/>
        <v>14.8% - 15.1%</v>
      </c>
      <c r="F3" s="9">
        <v>134206</v>
      </c>
      <c r="G3" s="12">
        <v>0.8301847109329572</v>
      </c>
      <c r="H3" s="9">
        <v>3301</v>
      </c>
      <c r="I3" s="12">
        <v>2.0419651362753467E-2</v>
      </c>
    </row>
    <row r="4" spans="1:9" x14ac:dyDescent="0.2">
      <c r="A4" s="1" t="s">
        <v>2</v>
      </c>
      <c r="B4" s="8">
        <v>157773</v>
      </c>
      <c r="C4" s="9">
        <v>22735</v>
      </c>
      <c r="D4" s="10">
        <v>0.14409943399694497</v>
      </c>
      <c r="E4" s="11" t="str">
        <f t="shared" si="0"/>
        <v>14.2% - 14.6%</v>
      </c>
      <c r="F4" s="9">
        <v>132049</v>
      </c>
      <c r="G4" s="12">
        <v>0.83695562612107266</v>
      </c>
      <c r="H4" s="9">
        <v>2989</v>
      </c>
      <c r="I4" s="12">
        <v>1.8944939881982342E-2</v>
      </c>
    </row>
    <row r="5" spans="1:9" x14ac:dyDescent="0.2">
      <c r="A5" s="1" t="s">
        <v>3</v>
      </c>
      <c r="B5" s="8">
        <v>157844</v>
      </c>
      <c r="C5" s="9">
        <v>22624</v>
      </c>
      <c r="D5" s="10">
        <v>0.14333139048680976</v>
      </c>
      <c r="E5" s="11" t="str">
        <f t="shared" si="0"/>
        <v>14.2% - 14.5%</v>
      </c>
      <c r="F5" s="9">
        <v>133447</v>
      </c>
      <c r="G5" s="12">
        <v>0.84543600010136588</v>
      </c>
      <c r="H5" s="9">
        <v>1773</v>
      </c>
      <c r="I5" s="12">
        <v>1.1232609411824333E-2</v>
      </c>
    </row>
    <row r="6" spans="1:9" x14ac:dyDescent="0.2">
      <c r="A6" s="1" t="s">
        <v>4</v>
      </c>
      <c r="B6" s="8">
        <v>160230</v>
      </c>
      <c r="C6" s="9">
        <v>23192</v>
      </c>
      <c r="D6" s="10">
        <v>0.14474193347063596</v>
      </c>
      <c r="E6" s="11" t="str">
        <f t="shared" si="0"/>
        <v>14.3% - 14.6%</v>
      </c>
      <c r="F6" s="9">
        <v>134831</v>
      </c>
      <c r="G6" s="12">
        <v>0.84148411658241273</v>
      </c>
      <c r="H6" s="9">
        <v>2207</v>
      </c>
      <c r="I6" s="12">
        <v>1.3773949946951258E-2</v>
      </c>
    </row>
    <row r="7" spans="1:9" x14ac:dyDescent="0.2">
      <c r="A7" s="1" t="s">
        <v>5</v>
      </c>
      <c r="B7" s="8">
        <v>164756</v>
      </c>
      <c r="C7" s="9">
        <v>23768</v>
      </c>
      <c r="D7" s="10">
        <v>0.14426181747553959</v>
      </c>
      <c r="E7" s="11" t="str">
        <f t="shared" si="0"/>
        <v>14.3% - 14.6%</v>
      </c>
      <c r="F7" s="9">
        <v>138727</v>
      </c>
      <c r="G7" s="12">
        <v>0.84201485833596346</v>
      </c>
      <c r="H7" s="9">
        <v>2261</v>
      </c>
      <c r="I7" s="12">
        <v>1.3723324188496928E-2</v>
      </c>
    </row>
    <row r="8" spans="1:9" x14ac:dyDescent="0.2">
      <c r="A8" s="1" t="s">
        <v>6</v>
      </c>
      <c r="B8" s="8">
        <v>159015</v>
      </c>
      <c r="C8" s="9">
        <v>22916</v>
      </c>
      <c r="D8" s="10">
        <v>0.14411219067383579</v>
      </c>
      <c r="E8" s="11" t="str">
        <f t="shared" si="0"/>
        <v>14.2% - 14.6%</v>
      </c>
      <c r="F8" s="9">
        <v>134183</v>
      </c>
      <c r="G8" s="12">
        <v>0.84383863157563754</v>
      </c>
      <c r="H8" s="9">
        <v>1916</v>
      </c>
      <c r="I8" s="12">
        <v>1.204917775052668E-2</v>
      </c>
    </row>
    <row r="9" spans="1:9" x14ac:dyDescent="0.2">
      <c r="A9" s="1" t="s">
        <v>7</v>
      </c>
      <c r="B9" s="8">
        <v>154036</v>
      </c>
      <c r="C9" s="9">
        <v>22416</v>
      </c>
      <c r="D9" s="10">
        <v>0.14552442286218806</v>
      </c>
      <c r="E9" s="11" t="str">
        <f t="shared" si="0"/>
        <v>14.4% - 14.7%</v>
      </c>
      <c r="F9" s="9">
        <v>129754</v>
      </c>
      <c r="G9" s="12">
        <v>0.8423615258770677</v>
      </c>
      <c r="H9" s="9">
        <v>1866</v>
      </c>
      <c r="I9" s="12">
        <v>1.2114051260744241E-2</v>
      </c>
    </row>
    <row r="10" spans="1:9" x14ac:dyDescent="0.2">
      <c r="A10" s="13" t="s">
        <v>8</v>
      </c>
      <c r="B10" s="8">
        <v>159080</v>
      </c>
      <c r="C10" s="9">
        <v>22218</v>
      </c>
      <c r="D10" s="10">
        <v>0.13966557706814181</v>
      </c>
      <c r="E10" s="11" t="str">
        <f t="shared" si="0"/>
        <v>13.8% - 14.1%</v>
      </c>
      <c r="F10" s="9">
        <v>135122</v>
      </c>
      <c r="G10" s="12">
        <v>0.84939653004777471</v>
      </c>
      <c r="H10" s="9">
        <v>1740</v>
      </c>
      <c r="I10" s="12">
        <v>1.0937892884083479E-2</v>
      </c>
    </row>
    <row r="11" spans="1:9" x14ac:dyDescent="0.2">
      <c r="A11" s="13" t="s">
        <v>9</v>
      </c>
      <c r="B11" s="8">
        <v>164728</v>
      </c>
      <c r="C11" s="9">
        <v>23302</v>
      </c>
      <c r="D11" s="10">
        <v>0.14145743285901607</v>
      </c>
      <c r="E11" s="11" t="str">
        <f t="shared" si="0"/>
        <v>14.0% - 14.3%</v>
      </c>
      <c r="F11" s="9">
        <v>139501</v>
      </c>
      <c r="G11" s="12">
        <v>0.84685663639454134</v>
      </c>
      <c r="H11" s="9">
        <v>1925</v>
      </c>
      <c r="I11" s="12">
        <v>1.168593074644262E-2</v>
      </c>
    </row>
    <row r="12" spans="1:9" x14ac:dyDescent="0.2">
      <c r="A12" s="13" t="s">
        <v>10</v>
      </c>
      <c r="B12" s="8">
        <v>164510</v>
      </c>
      <c r="C12" s="9">
        <v>22951</v>
      </c>
      <c r="D12" s="10">
        <v>0.13951127591027901</v>
      </c>
      <c r="E12" s="11" t="str">
        <f t="shared" si="0"/>
        <v>13.8% - 14.1%</v>
      </c>
      <c r="F12" s="9">
        <v>139693</v>
      </c>
      <c r="G12" s="12">
        <v>0.84914594857455472</v>
      </c>
      <c r="H12" s="9">
        <v>1866</v>
      </c>
      <c r="I12" s="12">
        <v>1.1342775515166251E-2</v>
      </c>
    </row>
    <row r="13" spans="1:9" x14ac:dyDescent="0.2">
      <c r="A13" s="13" t="s">
        <v>11</v>
      </c>
      <c r="B13" s="8">
        <v>159092</v>
      </c>
      <c r="C13" s="9">
        <v>22437</v>
      </c>
      <c r="D13" s="10">
        <v>0.14103160435471299</v>
      </c>
      <c r="E13" s="11" t="str">
        <f t="shared" si="0"/>
        <v>13.9% - 14.3%</v>
      </c>
      <c r="F13" s="9">
        <v>135293</v>
      </c>
      <c r="G13" s="12">
        <v>0.8504073114927212</v>
      </c>
      <c r="H13" s="9">
        <v>1362</v>
      </c>
      <c r="I13" s="12">
        <v>8.5610841525658107E-3</v>
      </c>
    </row>
    <row r="14" spans="1:9" x14ac:dyDescent="0.2">
      <c r="A14" s="13" t="s">
        <v>12</v>
      </c>
      <c r="B14" s="8">
        <v>160618</v>
      </c>
      <c r="C14" s="9">
        <v>21659</v>
      </c>
      <c r="D14" s="10">
        <v>0.13484789998630289</v>
      </c>
      <c r="E14" s="11" t="str">
        <f t="shared" si="0"/>
        <v>13.3% - 13.7%</v>
      </c>
      <c r="F14" s="9">
        <v>137218</v>
      </c>
      <c r="G14" s="12">
        <v>0.85431271713008505</v>
      </c>
      <c r="H14" s="9">
        <v>1741</v>
      </c>
      <c r="I14" s="12">
        <v>1.0839382883612048E-2</v>
      </c>
    </row>
    <row r="15" spans="1:9" x14ac:dyDescent="0.2">
      <c r="A15" s="13" t="s">
        <v>13</v>
      </c>
      <c r="B15" s="8">
        <v>169325</v>
      </c>
      <c r="C15" s="9">
        <v>22436</v>
      </c>
      <c r="D15" s="10">
        <v>0.13285959613904186</v>
      </c>
      <c r="E15" s="11" t="str">
        <f t="shared" si="0"/>
        <v>13.1% - 13.4%</v>
      </c>
      <c r="F15" s="9">
        <v>144945</v>
      </c>
      <c r="G15" s="12">
        <v>0.85601653624686258</v>
      </c>
      <c r="H15" s="9">
        <v>1944</v>
      </c>
      <c r="I15" s="12">
        <v>1.1480879964565186E-2</v>
      </c>
    </row>
    <row r="16" spans="1:9" x14ac:dyDescent="0.2">
      <c r="A16" s="13" t="s">
        <v>14</v>
      </c>
      <c r="B16" s="8">
        <v>169890</v>
      </c>
      <c r="C16" s="9">
        <v>22835</v>
      </c>
      <c r="D16" s="10">
        <v>0.13441050091235504</v>
      </c>
      <c r="E16" s="11" t="str">
        <f t="shared" si="0"/>
        <v>13.3% - 13.6%</v>
      </c>
      <c r="F16" s="9">
        <v>145290</v>
      </c>
      <c r="G16" s="12">
        <v>0.8552004238036377</v>
      </c>
      <c r="H16" s="14">
        <v>1765</v>
      </c>
      <c r="I16" s="12">
        <v>1.03890752840073E-2</v>
      </c>
    </row>
    <row r="17" spans="1:9" x14ac:dyDescent="0.2">
      <c r="A17" s="13" t="s">
        <v>15</v>
      </c>
      <c r="B17" s="8">
        <v>159913</v>
      </c>
      <c r="C17" s="9">
        <v>22112</v>
      </c>
      <c r="D17" s="10">
        <v>0.13827518713300357</v>
      </c>
      <c r="E17" s="11" t="str">
        <f t="shared" si="0"/>
        <v>13.7% - 14.0%</v>
      </c>
      <c r="F17" s="9">
        <v>136361</v>
      </c>
      <c r="G17" s="12">
        <v>0.85271991645457212</v>
      </c>
      <c r="H17" s="14">
        <v>1440</v>
      </c>
      <c r="I17" s="12">
        <v>9.0048964124242563E-3</v>
      </c>
    </row>
    <row r="18" spans="1:9" x14ac:dyDescent="0.2">
      <c r="A18" s="13" t="s">
        <v>25</v>
      </c>
      <c r="B18" s="8">
        <v>163472</v>
      </c>
      <c r="C18" s="9">
        <v>21542</v>
      </c>
      <c r="D18" s="10">
        <v>0.13177791915435058</v>
      </c>
      <c r="E18" s="11" t="str">
        <f t="shared" si="0"/>
        <v>13.0% - 13.3%</v>
      </c>
      <c r="F18" s="9">
        <v>140463</v>
      </c>
      <c r="G18" s="12">
        <v>0.85924806694724476</v>
      </c>
      <c r="H18" s="14">
        <v>1467</v>
      </c>
      <c r="I18" s="12">
        <v>8.9740138984046192E-3</v>
      </c>
    </row>
    <row r="19" spans="1:9" x14ac:dyDescent="0.2">
      <c r="A19" s="13" t="s">
        <v>26</v>
      </c>
      <c r="B19" s="8">
        <v>169603</v>
      </c>
      <c r="C19" s="9">
        <v>22141</v>
      </c>
      <c r="D19" s="10">
        <v>0.13054603986957777</v>
      </c>
      <c r="E19" s="11" t="str">
        <f t="shared" si="0"/>
        <v>12.9% - 13.2%</v>
      </c>
      <c r="F19" s="14">
        <v>145829</v>
      </c>
      <c r="G19" s="12">
        <v>0.85982559270767611</v>
      </c>
      <c r="H19" s="14">
        <v>1633</v>
      </c>
      <c r="I19" s="12">
        <v>9.6283674227460592E-3</v>
      </c>
    </row>
    <row r="20" spans="1:9" x14ac:dyDescent="0.2">
      <c r="A20" s="13" t="s">
        <v>27</v>
      </c>
      <c r="B20" s="8">
        <v>167570</v>
      </c>
      <c r="C20" s="9">
        <v>22374</v>
      </c>
      <c r="D20" s="10">
        <v>0.13352031986632451</v>
      </c>
      <c r="E20" s="11" t="str">
        <f t="shared" si="0"/>
        <v>13.2% - 13.5%</v>
      </c>
      <c r="F20" s="14">
        <v>143691</v>
      </c>
      <c r="G20" s="12">
        <v>0.8574983588947902</v>
      </c>
      <c r="H20" s="14">
        <v>1505</v>
      </c>
      <c r="I20" s="12">
        <v>8.9813212388852419E-3</v>
      </c>
    </row>
    <row r="21" spans="1:9" x14ac:dyDescent="0.2">
      <c r="A21" s="13" t="s">
        <v>28</v>
      </c>
      <c r="B21" s="8">
        <v>164338</v>
      </c>
      <c r="C21" s="14">
        <v>21650</v>
      </c>
      <c r="D21" s="10">
        <v>0.13174068079202619</v>
      </c>
      <c r="E21" s="11" t="str">
        <f t="shared" si="0"/>
        <v>13.0% - 13.3%</v>
      </c>
      <c r="F21" s="14">
        <v>141107</v>
      </c>
      <c r="G21" s="12">
        <v>0.85863890274921195</v>
      </c>
      <c r="H21" s="14">
        <v>1581</v>
      </c>
      <c r="I21" s="12">
        <v>9.6204164587618199E-3</v>
      </c>
    </row>
    <row r="22" spans="1:9" x14ac:dyDescent="0.2">
      <c r="A22" s="13" t="s">
        <v>29</v>
      </c>
      <c r="B22" s="8">
        <v>164781</v>
      </c>
      <c r="C22" s="14">
        <v>20856</v>
      </c>
      <c r="D22" s="10">
        <v>0.12656799024159338</v>
      </c>
      <c r="E22" s="11" t="str">
        <f t="shared" si="0"/>
        <v>12.5% - 12.8%</v>
      </c>
      <c r="F22" s="14">
        <v>142196</v>
      </c>
      <c r="G22" s="12">
        <v>0.86293929518573131</v>
      </c>
      <c r="H22" s="14">
        <v>1729</v>
      </c>
      <c r="I22" s="12">
        <v>1.0492714572675248E-2</v>
      </c>
    </row>
    <row r="23" spans="1:9" x14ac:dyDescent="0.2">
      <c r="A23" s="13" t="s">
        <v>30</v>
      </c>
      <c r="B23" s="8">
        <v>170333</v>
      </c>
      <c r="C23" s="14">
        <v>21661</v>
      </c>
      <c r="D23" s="10">
        <v>0.12716854631809454</v>
      </c>
      <c r="E23" s="11" t="str">
        <f t="shared" si="0"/>
        <v>12.6% - 12.9%</v>
      </c>
      <c r="F23" s="14">
        <v>146904</v>
      </c>
      <c r="G23" s="12">
        <v>0.86245178561993274</v>
      </c>
      <c r="H23" s="14">
        <v>1770</v>
      </c>
      <c r="I23" s="12">
        <v>1.0391409767925183E-2</v>
      </c>
    </row>
    <row r="24" spans="1:9" x14ac:dyDescent="0.2">
      <c r="A24" s="13" t="s">
        <v>31</v>
      </c>
      <c r="B24" s="8">
        <v>166507</v>
      </c>
      <c r="C24" s="14">
        <v>21038</v>
      </c>
      <c r="D24" s="10">
        <v>0.12634904238260253</v>
      </c>
      <c r="E24" s="11" t="str">
        <f t="shared" si="0"/>
        <v>12.5% - 12.8%</v>
      </c>
      <c r="F24" s="14">
        <v>143459</v>
      </c>
      <c r="G24" s="12">
        <v>0.86157939305855014</v>
      </c>
      <c r="H24" s="14">
        <v>2010</v>
      </c>
      <c r="I24" s="12">
        <v>1.2071564558847376E-2</v>
      </c>
    </row>
    <row r="25" spans="1:9" x14ac:dyDescent="0.2">
      <c r="A25" s="15" t="s">
        <v>32</v>
      </c>
      <c r="B25" s="16">
        <v>155930</v>
      </c>
      <c r="C25" s="17">
        <v>19951</v>
      </c>
      <c r="D25" s="18">
        <v>0.12794843840184697</v>
      </c>
      <c r="E25" s="2" t="str">
        <f>IF(ISNUMBER(D25),TEXT(((2*C25)+(1.96^2)-(1.96*((1.96^2)+(4*C25*(100%-D25)))^0.5))/(2*(B25+(1.96^2))),"0.0%")&amp;" - "&amp;TEXT(((2*C25)+(1.96^2)+(1.96*((1.96^2)+(4*C25*(100%-D25)))^0.5))/(2*(B25+(1.96^2))),"0.0%"),"")</f>
        <v>12.6% - 13.0%</v>
      </c>
      <c r="F25" s="17">
        <v>134165</v>
      </c>
      <c r="G25" s="19">
        <v>0.86041813634323094</v>
      </c>
      <c r="H25" s="17">
        <v>1814</v>
      </c>
      <c r="I25" s="19">
        <v>1.1633425254922081E-2</v>
      </c>
    </row>
    <row r="26" spans="1:9" x14ac:dyDescent="0.2">
      <c r="A26" s="24" t="s">
        <v>40</v>
      </c>
      <c r="B26" s="20">
        <v>155211</v>
      </c>
      <c r="C26" s="21">
        <v>18578</v>
      </c>
      <c r="D26" s="25">
        <f>11.9695124701213/100</f>
        <v>0.119695124701213</v>
      </c>
      <c r="E26" s="22" t="s">
        <v>33</v>
      </c>
      <c r="F26" s="21">
        <v>134735</v>
      </c>
      <c r="G26" s="27">
        <f>86.8076360567228/100</f>
        <v>0.86807636056722803</v>
      </c>
      <c r="H26" s="21">
        <v>1898</v>
      </c>
      <c r="I26" s="27">
        <f>1.2228514731559/100</f>
        <v>1.2228514731558998E-2</v>
      </c>
    </row>
    <row r="27" spans="1:9" x14ac:dyDescent="0.2">
      <c r="A27" s="24" t="s">
        <v>41</v>
      </c>
      <c r="B27" s="20">
        <v>165864</v>
      </c>
      <c r="C27" s="21">
        <v>19473</v>
      </c>
      <c r="D27" s="25">
        <f>11.7403414845898/100</f>
        <v>0.117403414845898</v>
      </c>
      <c r="E27" s="22" t="s">
        <v>34</v>
      </c>
      <c r="F27" s="21">
        <v>144128</v>
      </c>
      <c r="G27" s="27">
        <f>86.8952877055901/100</f>
        <v>0.86895287705590107</v>
      </c>
      <c r="H27" s="21">
        <v>2263</v>
      </c>
      <c r="I27" s="27">
        <f>1.36437080982009/100</f>
        <v>1.36437080982009E-2</v>
      </c>
    </row>
    <row r="28" spans="1:9" x14ac:dyDescent="0.2">
      <c r="A28" s="24" t="s">
        <v>42</v>
      </c>
      <c r="B28" s="20">
        <v>158644</v>
      </c>
      <c r="C28" s="21">
        <v>19044</v>
      </c>
      <c r="D28" s="26">
        <f>12.0042358992461/100</f>
        <v>0.12004235899246099</v>
      </c>
      <c r="E28" s="22" t="s">
        <v>35</v>
      </c>
      <c r="F28" s="21">
        <v>137090</v>
      </c>
      <c r="G28" s="27">
        <f>86.4136053049595/100</f>
        <v>0.86413605304959507</v>
      </c>
      <c r="H28" s="21">
        <v>2510</v>
      </c>
      <c r="I28" s="27">
        <f>1.58215879579436/100</f>
        <v>1.5821587957943598E-2</v>
      </c>
    </row>
    <row r="29" spans="1:9" x14ac:dyDescent="0.2">
      <c r="A29" s="24" t="s">
        <v>43</v>
      </c>
      <c r="B29" s="20">
        <v>153237</v>
      </c>
      <c r="C29" s="21">
        <v>18818</v>
      </c>
      <c r="D29" s="26">
        <f>12.2803239426509/100</f>
        <v>0.122803239426509</v>
      </c>
      <c r="E29" s="22" t="s">
        <v>36</v>
      </c>
      <c r="F29" s="21">
        <v>132250</v>
      </c>
      <c r="G29" s="27">
        <f>86.3042215652877/100</f>
        <v>0.86304221565287709</v>
      </c>
      <c r="H29" s="21">
        <v>2169</v>
      </c>
      <c r="I29" s="27">
        <f>1.41545449206132/100</f>
        <v>1.4154544920613198E-2</v>
      </c>
    </row>
    <row r="30" spans="1:9" x14ac:dyDescent="0.2">
      <c r="A30" s="24" t="s">
        <v>44</v>
      </c>
      <c r="B30" s="20">
        <v>155677</v>
      </c>
      <c r="C30" s="21">
        <v>17906</v>
      </c>
      <c r="D30" s="26">
        <f>11.5020202085086/100</f>
        <v>0.11502020208508601</v>
      </c>
      <c r="E30" s="23" t="s">
        <v>37</v>
      </c>
      <c r="F30" s="21">
        <v>134202</v>
      </c>
      <c r="G30" s="27">
        <f>86.2054124886785/100</f>
        <v>0.86205412488678501</v>
      </c>
      <c r="H30" s="21">
        <v>3569</v>
      </c>
      <c r="I30" s="27">
        <f>2.29256730281288/100</f>
        <v>2.2925673028128802E-2</v>
      </c>
    </row>
    <row r="31" spans="1:9" x14ac:dyDescent="0.2">
      <c r="A31" s="24" t="s">
        <v>45</v>
      </c>
      <c r="B31" s="20">
        <v>163185</v>
      </c>
      <c r="C31" s="21">
        <v>18686</v>
      </c>
      <c r="D31" s="26">
        <f>11.4508073658731/100</f>
        <v>0.114508073658731</v>
      </c>
      <c r="E31" s="23" t="s">
        <v>38</v>
      </c>
      <c r="F31" s="21">
        <v>140848</v>
      </c>
      <c r="G31" s="27">
        <f>86.3118546435028/100</f>
        <v>0.86311854643502794</v>
      </c>
      <c r="H31" s="21">
        <v>3651</v>
      </c>
      <c r="I31" s="27">
        <f>2.23733799062414/100</f>
        <v>2.23733799062414E-2</v>
      </c>
    </row>
    <row r="32" spans="1:9" x14ac:dyDescent="0.2">
      <c r="A32" s="24" t="s">
        <v>46</v>
      </c>
      <c r="B32" s="20">
        <v>153884</v>
      </c>
      <c r="C32" s="21">
        <v>17608</v>
      </c>
      <c r="D32" s="26">
        <f>11.4423851732474/100</f>
        <v>0.11442385173247401</v>
      </c>
      <c r="E32" s="23" t="s">
        <v>38</v>
      </c>
      <c r="F32" s="21">
        <v>131586</v>
      </c>
      <c r="G32" s="27">
        <f>85.509864573315/100</f>
        <v>0.85509864573314998</v>
      </c>
      <c r="H32" s="21">
        <v>4690</v>
      </c>
      <c r="I32" s="27">
        <f>3.04775025343765/100</f>
        <v>3.0477502534376501E-2</v>
      </c>
    </row>
    <row r="33" spans="1:9" x14ac:dyDescent="0.2">
      <c r="A33" s="24" t="s">
        <v>47</v>
      </c>
      <c r="B33" s="20">
        <v>149897</v>
      </c>
      <c r="C33" s="21">
        <v>16679</v>
      </c>
      <c r="D33" s="26">
        <f>11.1269738553807/100</f>
        <v>0.11126973855380699</v>
      </c>
      <c r="E33" s="23" t="s">
        <v>39</v>
      </c>
      <c r="F33" s="21">
        <v>126542</v>
      </c>
      <c r="G33" s="27">
        <f>84.4193012535274/100</f>
        <v>0.8441930125352739</v>
      </c>
      <c r="H33" s="21">
        <v>6676</v>
      </c>
      <c r="I33" s="27">
        <f>4.45372489109188/100</f>
        <v>4.4537248910918793E-2</v>
      </c>
    </row>
  </sheetData>
  <phoneticPr fontId="6" type="noConversion"/>
  <conditionalFormatting sqref="I2:I24">
    <cfRule type="cellIs" dxfId="2" priority="3" stopIfTrue="1" operator="greaterThan">
      <formula>0.05</formula>
    </cfRule>
  </conditionalFormatting>
  <conditionalFormatting sqref="I26:I29">
    <cfRule type="cellIs" dxfId="1" priority="2" stopIfTrue="1" operator="greaterThan">
      <formula>5</formula>
    </cfRule>
  </conditionalFormatting>
  <conditionalFormatting sqref="I30:I33">
    <cfRule type="cellIs" dxfId="0" priority="1" stopIfTrue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Reader,M</dc:creator>
  <cp:lastModifiedBy>Reader,M</cp:lastModifiedBy>
  <dcterms:created xsi:type="dcterms:W3CDTF">2022-07-14T17:16:45Z</dcterms:created>
  <dcterms:modified xsi:type="dcterms:W3CDTF">2022-07-14T17:40:52Z</dcterms:modified>
</cp:coreProperties>
</file>