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Users\Felipe\Documents\"/>
    </mc:Choice>
  </mc:AlternateContent>
  <xr:revisionPtr revIDLastSave="0" documentId="8_{73EE7DC0-54D2-46F6-A52A-8685B6B67C64}" xr6:coauthVersionLast="45" xr6:coauthVersionMax="45" xr10:uidLastSave="{00000000-0000-0000-0000-000000000000}"/>
  <bookViews>
    <workbookView xWindow="-120" yWindow="-120" windowWidth="29040" windowHeight="15840" xr2:uid="{2754FEC2-C86D-4DB3-9FEC-B1D3F562AF82}"/>
  </bookViews>
  <sheets>
    <sheet name="Cases" sheetId="1" r:id="rId1"/>
    <sheet name="STRIDE" sheetId="2" r:id="rId2"/>
    <sheet name="Security Requirement Definitio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3" i="3" l="1"/>
  <c r="E82" i="3"/>
  <c r="E81" i="3"/>
  <c r="E80" i="3"/>
  <c r="E79" i="3"/>
  <c r="E78" i="3"/>
  <c r="E77" i="3"/>
  <c r="E76" i="3"/>
  <c r="E75" i="3"/>
  <c r="E73" i="3"/>
  <c r="E74" i="3"/>
  <c r="E72" i="3"/>
  <c r="E71" i="3"/>
  <c r="E70" i="3"/>
  <c r="E65" i="3"/>
  <c r="E64" i="3"/>
  <c r="E63" i="3"/>
  <c r="E61" i="3"/>
  <c r="E59" i="3"/>
  <c r="E58" i="3"/>
  <c r="E57" i="3"/>
  <c r="E56" i="3"/>
  <c r="E55" i="3"/>
  <c r="E54" i="3"/>
  <c r="E53" i="3"/>
  <c r="E52" i="3"/>
  <c r="E51" i="3"/>
  <c r="E50" i="3"/>
  <c r="E49" i="3"/>
  <c r="F65" i="3"/>
  <c r="H65" i="3" s="1"/>
  <c r="E48" i="3"/>
  <c r="E43" i="3"/>
  <c r="E38" i="3"/>
  <c r="E37" i="3"/>
  <c r="E36" i="3"/>
  <c r="E35" i="3"/>
  <c r="E34" i="3"/>
  <c r="E33" i="3"/>
  <c r="E32" i="3"/>
  <c r="E29" i="3"/>
  <c r="E42" i="3"/>
  <c r="E41" i="3"/>
  <c r="E39" i="3"/>
  <c r="E30" i="3"/>
  <c r="E28" i="3"/>
  <c r="F43" i="3"/>
  <c r="H43" i="3" s="1"/>
  <c r="G65" i="3"/>
  <c r="I65" i="3" s="1"/>
  <c r="E27" i="3"/>
  <c r="G43" i="3"/>
  <c r="I43" i="3" s="1"/>
  <c r="E21" i="3"/>
  <c r="F21" i="3" s="1"/>
  <c r="H21" i="3" s="1"/>
  <c r="G22" i="3"/>
  <c r="I22" i="3" s="1"/>
  <c r="G21" i="3"/>
  <c r="I21" i="3" s="1"/>
  <c r="E22" i="3"/>
  <c r="E20" i="3"/>
  <c r="E19" i="3"/>
  <c r="E18" i="3"/>
  <c r="E17" i="3"/>
  <c r="E16" i="3"/>
  <c r="E15" i="3"/>
  <c r="E14" i="3"/>
  <c r="E13" i="3"/>
  <c r="E12" i="3"/>
  <c r="E11" i="3"/>
  <c r="E10" i="3"/>
  <c r="E9" i="3"/>
  <c r="E8" i="3"/>
  <c r="E7" i="3"/>
  <c r="E5" i="3"/>
  <c r="Y159" i="2"/>
  <c r="Y126" i="2"/>
  <c r="Y83" i="2"/>
  <c r="Y41" i="2"/>
  <c r="P41" i="2"/>
  <c r="P159" i="2"/>
  <c r="Z159" i="2"/>
  <c r="Z41" i="2"/>
  <c r="P83" i="2"/>
  <c r="P126" i="2"/>
  <c r="Z126" i="2"/>
  <c r="Z83" i="2"/>
  <c r="P67" i="2" l="1"/>
  <c r="P5" i="2"/>
  <c r="F82" i="3"/>
  <c r="H82" i="3" s="1"/>
  <c r="G82" i="3"/>
  <c r="I82" i="3" s="1"/>
  <c r="P157" i="2" l="1"/>
  <c r="P141" i="2"/>
  <c r="P148" i="2"/>
  <c r="P53" i="2"/>
  <c r="F8" i="3" l="1"/>
  <c r="F9" i="3"/>
  <c r="F10" i="3"/>
  <c r="F11" i="3"/>
  <c r="F12" i="3"/>
  <c r="F13" i="3"/>
  <c r="F14" i="3"/>
  <c r="F15" i="3"/>
  <c r="F16" i="3"/>
  <c r="F17" i="3"/>
  <c r="F18" i="3"/>
  <c r="F19" i="3"/>
  <c r="F20" i="3"/>
  <c r="F22" i="3"/>
  <c r="H22" i="3" s="1"/>
  <c r="F7" i="3"/>
  <c r="F5" i="3"/>
  <c r="F77" i="3" l="1"/>
  <c r="F79" i="3"/>
  <c r="F55" i="3"/>
  <c r="H55" i="3" s="1"/>
  <c r="F53" i="3"/>
  <c r="H53" i="3" s="1"/>
  <c r="G53" i="3"/>
  <c r="I53" i="3" s="1"/>
  <c r="F54" i="3"/>
  <c r="H54" i="3" s="1"/>
  <c r="G54" i="3"/>
  <c r="I54" i="3" s="1"/>
  <c r="G55" i="3"/>
  <c r="I55" i="3" s="1"/>
  <c r="F56" i="3"/>
  <c r="H56" i="3" s="1"/>
  <c r="G56" i="3"/>
  <c r="I56" i="3" s="1"/>
  <c r="F57" i="3"/>
  <c r="H57" i="3" s="1"/>
  <c r="G57" i="3"/>
  <c r="I57" i="3" s="1"/>
  <c r="F58" i="3"/>
  <c r="H58" i="3" s="1"/>
  <c r="G58" i="3"/>
  <c r="I58" i="3" s="1"/>
  <c r="G83" i="3"/>
  <c r="I83" i="3" s="1"/>
  <c r="F83" i="3"/>
  <c r="H83" i="3" s="1"/>
  <c r="F81" i="3"/>
  <c r="F80" i="3"/>
  <c r="G34" i="3"/>
  <c r="F78" i="3"/>
  <c r="F76" i="3"/>
  <c r="F75" i="3"/>
  <c r="F74" i="3"/>
  <c r="F73" i="3"/>
  <c r="F72" i="3"/>
  <c r="F71" i="3"/>
  <c r="F70" i="3"/>
  <c r="F64" i="3"/>
  <c r="F63" i="3"/>
  <c r="F61" i="3"/>
  <c r="F59" i="3"/>
  <c r="F52" i="3"/>
  <c r="F51" i="3"/>
  <c r="F50" i="3"/>
  <c r="F49" i="3"/>
  <c r="F48" i="3"/>
  <c r="F32" i="3" l="1"/>
  <c r="F33" i="3"/>
  <c r="F30" i="3"/>
  <c r="F29" i="3"/>
  <c r="F28" i="3"/>
  <c r="H7" i="3"/>
  <c r="H8" i="3"/>
  <c r="H9" i="3"/>
  <c r="H11" i="3"/>
  <c r="H12" i="3"/>
  <c r="H13" i="3"/>
  <c r="H14" i="3"/>
  <c r="H15" i="3"/>
  <c r="H16" i="3"/>
  <c r="H17" i="3"/>
  <c r="H18" i="3"/>
  <c r="H5" i="3"/>
  <c r="F35" i="3"/>
  <c r="F36" i="3"/>
  <c r="F37" i="3"/>
  <c r="F38" i="3"/>
  <c r="F39" i="3"/>
  <c r="F41" i="3"/>
  <c r="F42" i="3"/>
  <c r="F34" i="3"/>
  <c r="H19" i="3"/>
  <c r="H20" i="3"/>
  <c r="G19" i="3"/>
  <c r="I19" i="3" s="1"/>
  <c r="G8" i="3"/>
  <c r="I8" i="3" s="1"/>
  <c r="G9" i="3"/>
  <c r="I9" i="3" s="1"/>
  <c r="G10" i="3"/>
  <c r="I10" i="3" s="1"/>
  <c r="G11" i="3"/>
  <c r="I11" i="3" s="1"/>
  <c r="G12" i="3"/>
  <c r="I12" i="3" s="1"/>
  <c r="G13" i="3"/>
  <c r="I13" i="3" s="1"/>
  <c r="G14" i="3"/>
  <c r="I14" i="3" s="1"/>
  <c r="G15" i="3"/>
  <c r="I15" i="3" s="1"/>
  <c r="G16" i="3"/>
  <c r="I16" i="3" s="1"/>
  <c r="G17" i="3"/>
  <c r="I17" i="3" s="1"/>
  <c r="G18" i="3"/>
  <c r="I18" i="3" s="1"/>
  <c r="G20" i="3"/>
  <c r="I20" i="3" s="1"/>
  <c r="G7" i="3"/>
  <c r="I7" i="3" s="1"/>
  <c r="G5" i="3"/>
  <c r="I5" i="3" s="1"/>
  <c r="H10" i="3"/>
  <c r="H6" i="3"/>
  <c r="H70" i="3"/>
  <c r="G70" i="3"/>
  <c r="I70" i="3" s="1"/>
  <c r="H71" i="3"/>
  <c r="G71" i="3"/>
  <c r="I71" i="3" s="1"/>
  <c r="H72" i="3"/>
  <c r="G72" i="3"/>
  <c r="I72" i="3" s="1"/>
  <c r="H73" i="3"/>
  <c r="G73" i="3"/>
  <c r="I73" i="3" s="1"/>
  <c r="H74" i="3"/>
  <c r="G74" i="3"/>
  <c r="I74" i="3" s="1"/>
  <c r="H75" i="3"/>
  <c r="G75" i="3"/>
  <c r="I75" i="3" s="1"/>
  <c r="H76" i="3"/>
  <c r="G76" i="3"/>
  <c r="I76" i="3" s="1"/>
  <c r="H77" i="3"/>
  <c r="G77" i="3"/>
  <c r="I77" i="3" s="1"/>
  <c r="H78" i="3"/>
  <c r="G78" i="3"/>
  <c r="I78" i="3" s="1"/>
  <c r="H79" i="3"/>
  <c r="G79" i="3"/>
  <c r="I79" i="3" s="1"/>
  <c r="H80" i="3"/>
  <c r="G80" i="3"/>
  <c r="I80" i="3" s="1"/>
  <c r="H81" i="3"/>
  <c r="G81" i="3"/>
  <c r="I81" i="3" s="1"/>
  <c r="P154" i="2" l="1"/>
  <c r="P153" i="2"/>
  <c r="P125" i="2"/>
  <c r="P122" i="2"/>
  <c r="P121" i="2"/>
  <c r="P82" i="2"/>
  <c r="P79" i="2"/>
  <c r="P78" i="2"/>
  <c r="P35" i="2" l="1"/>
  <c r="P32" i="2"/>
  <c r="P31" i="2"/>
  <c r="P29" i="2"/>
  <c r="I62" i="3" l="1"/>
  <c r="I60" i="3"/>
  <c r="G52" i="3"/>
  <c r="I52" i="3" s="1"/>
  <c r="G64" i="3"/>
  <c r="I64" i="3" s="1"/>
  <c r="G63" i="3"/>
  <c r="I63" i="3" s="1"/>
  <c r="G61" i="3"/>
  <c r="I61" i="3" s="1"/>
  <c r="G59" i="3"/>
  <c r="I59" i="3" s="1"/>
  <c r="G51" i="3"/>
  <c r="I51" i="3" s="1"/>
  <c r="G50" i="3"/>
  <c r="I50" i="3" s="1"/>
  <c r="G49" i="3"/>
  <c r="I49" i="3" s="1"/>
  <c r="G48" i="3"/>
  <c r="I48" i="3" s="1"/>
  <c r="F60" i="3"/>
  <c r="H60" i="3" s="1"/>
  <c r="H59" i="3"/>
  <c r="F62" i="3"/>
  <c r="H62" i="3" s="1"/>
  <c r="H61" i="3"/>
  <c r="H64" i="3"/>
  <c r="H63" i="3"/>
  <c r="H49" i="3"/>
  <c r="H50" i="3"/>
  <c r="H52" i="3"/>
  <c r="H51" i="3"/>
  <c r="H42" i="3"/>
  <c r="H41" i="3"/>
  <c r="H39" i="3"/>
  <c r="H37" i="3"/>
  <c r="H36" i="3"/>
  <c r="H38" i="3"/>
  <c r="H35" i="3"/>
  <c r="H34" i="3"/>
  <c r="H33" i="3"/>
  <c r="H32" i="3"/>
  <c r="H30" i="3"/>
  <c r="F31" i="3"/>
  <c r="H29" i="3"/>
  <c r="H28" i="3"/>
  <c r="G31" i="3"/>
  <c r="I31" i="3" s="1"/>
  <c r="G30" i="3"/>
  <c r="I30" i="3" s="1"/>
  <c r="G39" i="3"/>
  <c r="I39" i="3" s="1"/>
  <c r="G42" i="3"/>
  <c r="I42" i="3" s="1"/>
  <c r="G41" i="3"/>
  <c r="I41" i="3" s="1"/>
  <c r="G38" i="3"/>
  <c r="I38" i="3" s="1"/>
  <c r="G33" i="3"/>
  <c r="I33" i="3" s="1"/>
  <c r="I34" i="3"/>
  <c r="G35" i="3"/>
  <c r="I35" i="3" s="1"/>
  <c r="G36" i="3"/>
  <c r="I36" i="3" s="1"/>
  <c r="G37" i="3"/>
  <c r="I37" i="3" s="1"/>
  <c r="G32" i="3"/>
  <c r="I32" i="3" s="1"/>
  <c r="G27" i="3"/>
  <c r="I27" i="3" s="1"/>
  <c r="G29" i="3"/>
  <c r="I29" i="3" s="1"/>
  <c r="G28" i="3"/>
  <c r="I28" i="3" s="1"/>
  <c r="H48" i="3" l="1"/>
  <c r="P150" i="2"/>
  <c r="P119" i="2"/>
  <c r="P139" i="2" l="1"/>
  <c r="P136" i="2"/>
  <c r="P134" i="2"/>
  <c r="P132" i="2"/>
  <c r="P131" i="2"/>
  <c r="P116" i="2"/>
  <c r="P114" i="2"/>
  <c r="P111" i="2"/>
  <c r="P103" i="2"/>
  <c r="P100" i="2"/>
  <c r="P98" i="2"/>
  <c r="P95" i="2"/>
  <c r="P93" i="2"/>
  <c r="P92" i="2"/>
  <c r="P90" i="2"/>
  <c r="P88" i="2"/>
  <c r="P73" i="2"/>
  <c r="P71" i="2"/>
  <c r="P68" i="2"/>
  <c r="P58" i="2"/>
  <c r="P56" i="2"/>
  <c r="P51" i="2"/>
  <c r="P50" i="2"/>
  <c r="P48" i="2"/>
  <c r="P46" i="2"/>
  <c r="P26" i="2"/>
  <c r="P23" i="2"/>
  <c r="P16" i="2"/>
  <c r="P15" i="2"/>
  <c r="P13" i="2"/>
  <c r="P10" i="2"/>
  <c r="P8" i="2"/>
  <c r="P6" i="2"/>
  <c r="F27" i="3" l="1"/>
  <c r="H27" i="3" s="1"/>
</calcChain>
</file>

<file path=xl/sharedStrings.xml><?xml version="1.0" encoding="utf-8"?>
<sst xmlns="http://schemas.openxmlformats.org/spreadsheetml/2006/main" count="1323" uniqueCount="355">
  <si>
    <t>Asset</t>
  </si>
  <si>
    <t>Value</t>
  </si>
  <si>
    <t>Exposure (Impact)</t>
  </si>
  <si>
    <t>Spoofing</t>
  </si>
  <si>
    <t>Tampering</t>
  </si>
  <si>
    <t>Repudation</t>
  </si>
  <si>
    <t>Information Disclusure</t>
  </si>
  <si>
    <t>Dos</t>
  </si>
  <si>
    <t>Elevation of privilege</t>
  </si>
  <si>
    <t>Danger</t>
  </si>
  <si>
    <t>Unreliability</t>
  </si>
  <si>
    <t>Absence of Resilience</t>
  </si>
  <si>
    <t>Giornale</t>
  </si>
  <si>
    <t>7. 
Necessario a monitorare lo stato dei lavori. Potenzialmente critico.</t>
  </si>
  <si>
    <t>7.
Perdità di integità. Invalidazione di tutti i lavori. Perdita di disponibilità.Necessario dover salvare di nuovo immagini e misure nel giornale</t>
  </si>
  <si>
    <t>X</t>
  </si>
  <si>
    <t>Misure</t>
  </si>
  <si>
    <t>5. 
Necessario per consultazione giornale.</t>
  </si>
  <si>
    <t>5. 
Perdità di integrità. Necessario ricalcolo delle misure. Dati corrotti nel giornale.</t>
  </si>
  <si>
    <t>Immagine</t>
  </si>
  <si>
    <t>6. 
Necessario per calcolare le misure.
Necessario per consultazione giornale.
Potenzialmente critico.</t>
  </si>
  <si>
    <t>6.
Perdita di integrità. Non poter calcolare correttamente le misure. Dati corrotti nel giornale. Nuova immagine necessaria.</t>
  </si>
  <si>
    <t>Database</t>
  </si>
  <si>
    <t>6. 
Necessario per salvare le immagini. Potenzialmente critico.</t>
  </si>
  <si>
    <t>6.
Perdita di affidabilità. Non poter controllare l'integrità dei dati dentro il giornale.</t>
  </si>
  <si>
    <t>Use case ID: UC-01</t>
  </si>
  <si>
    <t>Use case Name: Inserimento dati nel giornale dei lavori</t>
  </si>
  <si>
    <t>Actors</t>
  </si>
  <si>
    <t>Modulo direttore dei lavori, Servizio di Fotogrammetria, Modulo ricezione foto.</t>
  </si>
  <si>
    <t>Description</t>
  </si>
  <si>
    <t>Il direttore dei lavori vuole scrivere  nel giornale dei lavori.</t>
  </si>
  <si>
    <t>Data</t>
  </si>
  <si>
    <t>L'immagine è ottenuta dal modulo ricezione foto e le misure vengono calcolate dal servizio di fotogrammetria esterno.</t>
  </si>
  <si>
    <t>Stimulus and Preconditions</t>
  </si>
  <si>
    <t>La foto è scattata da un drone ed i calcoli per ricavare le misure vengono eseguiti da un servizio di fotogrammetria esterno, supponiamo che non ci siano errori o modifiche su questi dati e che arrivino integri.</t>
  </si>
  <si>
    <t>Basic Flow</t>
  </si>
  <si>
    <t>1. Il modulo di ricezione foto invia la foto al Modulo direttore dei lavori.</t>
  </si>
  <si>
    <t>2. Il Modulo direttore dei lavori invia la foto al servizio di fotogrammetria esterno, calcola l'hash della foto e ne estrae i metadati salvando la foto in un database.</t>
  </si>
  <si>
    <t>3. Il Modulo direttore dei lavori riceve le misure dal servizio di fotogrammetria esterno ne estrae i metadati, calcola l'hash e aggiunge tali informazioni, insieme a quelle delle relative immagini, sulla blockchain che è il giornale dei lavori.</t>
  </si>
  <si>
    <t>Alternative Flow</t>
  </si>
  <si>
    <t>Il direttore dei lavori può eliminare qualche fotografia ricevuta dal drone se non soddisfa i requisiti, prima di inviarla al servizio di fotogrammetria.</t>
  </si>
  <si>
    <t>Exception Flow</t>
  </si>
  <si>
    <t>3. Il Modulo direttore dei lavori non riceve lemisure dal servizio di fotogrammetria.
Non è momentaneamente possibile l'aggiunta della transazione nella blockchain</t>
  </si>
  <si>
    <t>Response and Postconditions</t>
  </si>
  <si>
    <t>Conferma che i dati sono stati ricevuti ed aggiunti al giornale correttamente.</t>
  </si>
  <si>
    <t>Non Functional Requirements</t>
  </si>
  <si>
    <t>Confidenzialità, Integrità ed autenticità delle immagini e delle misure, non ripudio dell'autore delle foto e delle misure, disponibilità ed affidabilità del giornale dei lavori e del database</t>
  </si>
  <si>
    <t>Comments</t>
  </si>
  <si>
    <t>I dati non devono essere corrotti o errati.</t>
  </si>
  <si>
    <t>Use case ID: UC-02</t>
  </si>
  <si>
    <t>Use case Name: Consultazione giornale dei lavori</t>
  </si>
  <si>
    <t>Modulo direttore dei lavori.</t>
  </si>
  <si>
    <t>Il direttore dei lavori vuole consultare il giornale dei lavori.</t>
  </si>
  <si>
    <t>Immagini nel database e misure salvate nel giornale dei lavori.</t>
  </si>
  <si>
    <t>La foto è scattata da un drone ed i calcoli per ricavare le misure vengono eseguiti da un servizio di fotogrammetria esterno, supponiamo che non ci siano errori o modifiche su questi dati ma che arrivino integri.</t>
  </si>
  <si>
    <t>1. Il direttore dei lavori accede al Modulo direttore dei lavori</t>
  </si>
  <si>
    <t>2. Il Modulo direttore dei lavori permette la visualizzazione del giornale dei lavori</t>
  </si>
  <si>
    <t>3. Il direttore dei lavori consulta il giornale dei lavori
4. Visualizza le immagini e le relative misure salvate nel giornale dei lavori</t>
  </si>
  <si>
    <t>3. Il giornale dei lavori non è raggiungibile</t>
  </si>
  <si>
    <t>4. Il direttore dei lavori non può momentaneamente consultare il giornale dei lavori</t>
  </si>
  <si>
    <t>Response and  Postconditions</t>
  </si>
  <si>
    <t>Use case ID: AT-01-01</t>
  </si>
  <si>
    <t>Use case Name: System shutdown</t>
  </si>
  <si>
    <t>Modulo direttore dei lavori, Outsider Attacker.</t>
  </si>
  <si>
    <t>L'attaccante esterno può fare lo shutdown del sistema.</t>
  </si>
  <si>
    <t>Data (asset)</t>
  </si>
  <si>
    <t>Giornale dei lavori, DB.</t>
  </si>
  <si>
    <t>C'è una falla nel sistema che permette all'attaccante esterno di fare injection di comandi rendendo il sistema non disponibile.</t>
  </si>
  <si>
    <t>Attack 1 Flow</t>
  </si>
  <si>
    <t>L'attaccante trova una vulnerabilità critica nel sistema, e la sfrutta per eseguire i comandi che rendono offline il sistema.</t>
  </si>
  <si>
    <t>Attack 2 Flow</t>
  </si>
  <si>
    <t>Mitigations</t>
  </si>
  <si>
    <t xml:space="preserve"> I sistemi devono essere aggiornati per rendere il sistema meno vulnerabile.</t>
  </si>
  <si>
    <t>Use case ID: AT-01-02</t>
  </si>
  <si>
    <t>Use case Name: Sniffing</t>
  </si>
  <si>
    <t>L'attaccante esterno intercetta i dati in una transazione e li copia.</t>
  </si>
  <si>
    <t>Giornale dei lavori, misure, immagini, DB.</t>
  </si>
  <si>
    <t>Le immagini sono inviate al servizio di fotogrammetria, la connessione non è cifrata.</t>
  </si>
  <si>
    <t>L'invio delle immagini non è criptato, quindi sniffando il traffico di rete è possibile intercettare i dati.</t>
  </si>
  <si>
    <t>Si installa un server spoof tra il servizio di fotogrammetria e il direttore dei lavori, fingendo essere il reale,intercettando immagini e misure.</t>
  </si>
  <si>
    <t>Attack 3 Flow</t>
  </si>
  <si>
    <t>La connessione con i nodi della blockchain non è criptata, viene intercettato il giornale dei lavori</t>
  </si>
  <si>
    <t>Encryption.</t>
  </si>
  <si>
    <t>Tutte le comunicazioni tra il servizio di fotogrammetria e il direttore dei lavori deve usare il servizio di SSL. I protocolli di https devono usare certificati di autenticazione ed encryption.</t>
  </si>
  <si>
    <t>Use case ID: AT-01-03</t>
  </si>
  <si>
    <t>Use case Name: Unauthorized access</t>
  </si>
  <si>
    <t>L'attaccante esterno riesce ad accedere al sistema e svolge delle azioni non autorizzate.</t>
  </si>
  <si>
    <t>L'attaccante prende le credenziali di un utente sfruttando i cookie della sessione.</t>
  </si>
  <si>
    <t>L'attaccante entra come un utente e modifica i dati sul DB.</t>
  </si>
  <si>
    <t>L'account di un utente viene usato dall'attaccante per vedere informazioni interne.</t>
  </si>
  <si>
    <t xml:space="preserve">L'attaccante immette false immagini e misure nel giornale dei lavori </t>
  </si>
  <si>
    <t>2FA.</t>
  </si>
  <si>
    <t>Use case ID: AT-01-04</t>
  </si>
  <si>
    <t>Use case Name: Spoofing admin account</t>
  </si>
  <si>
    <t>L'attaccante esterno ruba i dati di accesso dell'amministratore.</t>
  </si>
  <si>
    <t>L'amministratore è stato ingannato da uno spoof server ed ha ceduto i propri dati di accesso.</t>
  </si>
  <si>
    <t>Come amministratore l'attaccante realizza decisioni che alterano il DB in maniera impropria</t>
  </si>
  <si>
    <t>Come amministratore l'attaccante realizza decisioni che alterano il giornale dei lavori in maniera impropria, ad esempio aggiungendo transazioni false.</t>
  </si>
  <si>
    <t>2FA</t>
  </si>
  <si>
    <t>Use case ID: AT-01-05</t>
  </si>
  <si>
    <t>Use case Name: DDos</t>
  </si>
  <si>
    <t>Un attaccante esterno vuole rendere irraggiungibile il giornale dei lavori.</t>
  </si>
  <si>
    <t>Giornale dei lavori.</t>
  </si>
  <si>
    <t>Non è possibile attaccare direttamente la blockchain.</t>
  </si>
  <si>
    <t>Un attaccante esterno crea una botnet con la quale effettua un attacco DDoS sul server host del giornale dei lavori.</t>
  </si>
  <si>
    <t>Captcha.</t>
  </si>
  <si>
    <t>Sovrastimare le risorse hardware, captcha, distribuzione, diversità</t>
  </si>
  <si>
    <t>Use case ID: AT-01-06</t>
  </si>
  <si>
    <t>Use case Name: 33% Attack</t>
  </si>
  <si>
    <t>Un outsider attacker è in grado di apportare modifiche alla blockchain prendendo il possesso di più del 33% dei nodi calcolatori.</t>
  </si>
  <si>
    <t>Uso di Quorum.</t>
  </si>
  <si>
    <t>L'outsider attacker sfruttando vulnerabilità nei nodi calcolatori ne prende il possesso e può modificare la blockchain.</t>
  </si>
  <si>
    <t>Controllo sulla concessione dei validatori.</t>
  </si>
  <si>
    <t>High-availability designs.</t>
  </si>
  <si>
    <t>Use case ID: AT-01-07</t>
  </si>
  <si>
    <t>Use case Name: Malware</t>
  </si>
  <si>
    <t>I dispositivi del direttore dei lavori sono infettati da malware.</t>
  </si>
  <si>
    <t>Dispositivi non adeguatamente protetti.</t>
  </si>
  <si>
    <t>Il malware è in grado di rubare e distribuire informazioni riservate.</t>
  </si>
  <si>
    <t>Il malware è in grado di modificare dati come immagini e misure</t>
  </si>
  <si>
    <t>Antivirus.</t>
  </si>
  <si>
    <t>Use case ID: AT-01-08</t>
  </si>
  <si>
    <t>Use case Name: Ransomware</t>
  </si>
  <si>
    <t>Un ransomware infetta il sistema</t>
  </si>
  <si>
    <t>Il ransomware infetta i dispositivi e ne limita l’utilizzo criptando i dati.</t>
  </si>
  <si>
    <t>Log.</t>
  </si>
  <si>
    <t>Log, miroring, distribuzione, diversità</t>
  </si>
  <si>
    <t>Use case ID: AT-01-09</t>
  </si>
  <si>
    <t>Use case Name: Phishing</t>
  </si>
  <si>
    <t>Truffa effettuata su internet attraverso la quale un malintenzionato cerca di ingannare la vittima convincendola a fornire informazioni personali o codici di accesso, fingendosi un ente affidabile in una comunicazione digitale.</t>
  </si>
  <si>
    <t>Non adeguata informazione sulle truffe di phishing.</t>
  </si>
  <si>
    <t>Il malintenzionato contatta il direttore dei lavori con una comunicazione falsa che lo invita a comunicare le credenziali d'accesso.</t>
  </si>
  <si>
    <t>C'è un malware nell'email tramite cui viene infettato il sistema</t>
  </si>
  <si>
    <t>Formazione ai dipendenti.</t>
  </si>
  <si>
    <t>Adeguata informazione sulle truffe di phishing.</t>
  </si>
  <si>
    <t>Use case ID: AT-01-10</t>
  </si>
  <si>
    <t>Use case Name: SQL Injection</t>
  </si>
  <si>
    <t>Iniezione di codice sql tramite un form dell'applicazione web volto a modificare dati nel DB o a leggerne il contenuto.</t>
  </si>
  <si>
    <t>DB.</t>
  </si>
  <si>
    <t>Applicazione web non resiliente ad attacchi sql injection</t>
  </si>
  <si>
    <t>L'attaccante invia del codice sql tramite un form web per leggere le informazioni presenti nel database</t>
  </si>
  <si>
    <t>L'attaccante invia del codice sql tramite un form web peralterare le informazioni presenti nel database</t>
  </si>
  <si>
    <t>Rendere l'applicativo resiliente ad attacchi sql injection</t>
  </si>
  <si>
    <t>Use case ID: AT-02-01</t>
  </si>
  <si>
    <t>Use case Name: Expose internal data</t>
  </si>
  <si>
    <t>Modulo direttore dei lavori, Insider Attacker.</t>
  </si>
  <si>
    <t>L'attaccante interno può esporre i dati aziendali all'esterno dell'azienda e quindi renderli pubblici.</t>
  </si>
  <si>
    <t>Giornale dei lavori, misure, immagini.</t>
  </si>
  <si>
    <t>I dati sono già presenti nel sito che gestisce la blockchain.</t>
  </si>
  <si>
    <t>Il dipendente o il direttore dei lavori si collega con il proprio account al sito per gestire il giornale dei lavori, scarica i dati e li pubblica online.</t>
  </si>
  <si>
    <t>Il dipendente o il direttore dei lavori si collega con il proprio account al sito per gestire il giornale dei lavori, salva i dati e successivamente li rende disponibili ad esterni.</t>
  </si>
  <si>
    <t>Non permettere il download dei dati.</t>
  </si>
  <si>
    <t>Use case ID: AT-02-02</t>
  </si>
  <si>
    <t>Use case Name: Expose internal server</t>
  </si>
  <si>
    <t>L'attaccante interno può esporre i server aziendali all'esterno rendendoli vulnerabili ad attacchi.</t>
  </si>
  <si>
    <t>I dati sono già presenti nel sito che gestisce la blockchain e quindi nei server aziendali.</t>
  </si>
  <si>
    <t>Il dipendente o il direttore dei lavori può installare delle backdoor sui server aziendali usando dei trojan o altri malware esponendo a minacce, data breach ed esecuzione remota questi ultimi.</t>
  </si>
  <si>
    <t>Use case ID: AT-02-03</t>
  </si>
  <si>
    <t>Use case Name: Change internal data</t>
  </si>
  <si>
    <t>L'attaccante interno può modificare i dati nel giornale dei lavori, prima che siano scritti nella blockchain, o può modificare l'immagine sul database a cui si riferisce un singolo blocco della blockchain.</t>
  </si>
  <si>
    <t>Giornale dei lavori, Misure, immagini, DB.</t>
  </si>
  <si>
    <t>I dati sono già presenti nel sito che gestisce la blockchain e non ci sono duplicati.</t>
  </si>
  <si>
    <t>Il dipendente o il direttore dei lavori può modificare le misure prima che siano inserite all'interno della blockchain ad esempio manomettendo il servizio di fotogrammetria, sfruttando vulnerabilità nel codice del Modulo direttore dei lavori modificando la foto nel database, in modo tale che l'hash sarà calcolato sulla foto modificata.</t>
  </si>
  <si>
    <t>Il dipendente o il direttore dei lavori può modificare le foto all'interno del database, anche se l'hash è già stato calcolato ed è già presente nella blockchain del blocco relativo. Quindi si avrà una situazione in cui avendo l'hash salvato nella blockchain si sa che la foto salvata nel database non è l'originale ma senza poter risalire a quella originale.</t>
  </si>
  <si>
    <t>Log, mantenere i sistemi aggiornati, distribuzione</t>
  </si>
  <si>
    <t>Use case ID: AT-02-04</t>
  </si>
  <si>
    <t>Use case Name: Delete internal data</t>
  </si>
  <si>
    <t>Modulo direttore dei lavori, Servizio di fotogrammetria, Insider Attacker.</t>
  </si>
  <si>
    <t>Le misure ricevute dal servizio di fotogrammetria e le immagini prese dall'api possono essere cancellate da un insider attacker.</t>
  </si>
  <si>
    <t>Giornale dei lavori, Misura, immagine, DB.</t>
  </si>
  <si>
    <t>Le immagini e le misure non sono replicate.</t>
  </si>
  <si>
    <t>Il dipendente o il direttore dei lavori cancella alcune foto, già presenti nella blockchain, dal database.</t>
  </si>
  <si>
    <t>l dipendente o il direttore dei lavori cancella alcune foto o misure prima che siano inserite nella blockchain e salvate nel DB.</t>
  </si>
  <si>
    <t>Use case ID: AT-02-05</t>
  </si>
  <si>
    <t>Use case Name: Hack partners account</t>
  </si>
  <si>
    <t>Un insider attacker accede all’account di un collega.</t>
  </si>
  <si>
    <t>Giornale dei lavori, Misura, Immagine, DB.</t>
  </si>
  <si>
    <t>Un utente con privilegi non custodisce le credenziali o sono deboli, le lascia in buona vista o accede su uno spoof server creato dall’insider attacker.</t>
  </si>
  <si>
    <t>Un insider attacker accede ad un account di un collega ricavando le sue credenziali e attua delle operazioni.</t>
  </si>
  <si>
    <t>Controllo robustezza password.</t>
  </si>
  <si>
    <t>Aggiungere un sistema di controllo delle password in fase di registrazione, formazione del personale.</t>
  </si>
  <si>
    <t>Use case ID: AT-02-06</t>
  </si>
  <si>
    <t>L'attaccante interno può fare lo shutdown del sistema.</t>
  </si>
  <si>
    <t>Giornale dei lavori, DB, immagini.</t>
  </si>
  <si>
    <t>L’attaccante interno accede al hardware del sistema.</t>
  </si>
  <si>
    <t>L'attaccante invia un comando di shoutdown al sistema.</t>
  </si>
  <si>
    <t>I sistemi devono essere aggiornati per rendere il sistema meno vulnerabile.</t>
  </si>
  <si>
    <t>Use case ID: AT-02-07</t>
  </si>
  <si>
    <t>Giornale.</t>
  </si>
  <si>
    <t>L'insider attacker sfruttando vulnerabilità nei nodi calcolatori ne prende il possesso e può modificare la blockchain.</t>
  </si>
  <si>
    <t>Use case ID: AT-02-08</t>
  </si>
  <si>
    <t>Use case ID: AT-02-09</t>
  </si>
  <si>
    <t>Modulo direttore dei lavori, Insiderr Attacker.</t>
  </si>
  <si>
    <t>Use case ID: AT-02-10</t>
  </si>
  <si>
    <t>Modulo direttore dei lavori,Insider Attacker.</t>
  </si>
  <si>
    <t>Use case ID: AT-02-11</t>
  </si>
  <si>
    <t>Use case ID: AT-03-01</t>
  </si>
  <si>
    <t>Use case Name: Copy on local device</t>
  </si>
  <si>
    <t>Modulo direttore dei lavori, Clusmy direttore dei lavori.</t>
  </si>
  <si>
    <t>Il direttore dei lavori scarica dati presenti nel giornale dei lavori.</t>
  </si>
  <si>
    <t>Misure, immagini.</t>
  </si>
  <si>
    <t>Il direttore dei lavori utilizza un visualizzatore dei dati non autorizzato.</t>
  </si>
  <si>
    <t>Il direttore dei lavori effettua il download con tale visualizzatore, i file scaricati vengono intercettati.</t>
  </si>
  <si>
    <t>Creare un visualizzatore per i file contenuti nel giornale.</t>
  </si>
  <si>
    <t>Use case ID: AT-03-02</t>
  </si>
  <si>
    <t>Use case Name: Copy on cloud/external device</t>
  </si>
  <si>
    <t>ll direttore dei lavori scarica una copia del giornale e la carica erroneamente in un cloud pubblico o in un hd non autorizzato.</t>
  </si>
  <si>
    <t>Il direttore dei lavori utilizza tale visualizzatore con un computer esterno alla società e scarica i dati aziendali.</t>
  </si>
  <si>
    <t>Il computer utilizzato ha un malware che preleva tali dati.</t>
  </si>
  <si>
    <t>Il direttore dei lavori utilizza tale visualizzatore e scarica i dati aziendali.</t>
  </si>
  <si>
    <t>Il computer usato è sincronizzato ad un cloud che preleva i dati, successivamente l’account del cloud viene hackerato.</t>
  </si>
  <si>
    <t>Creare un visualizzatore per i file contenuti nel giornale che consente la condivisione.</t>
  </si>
  <si>
    <t>Creare l'impostazione per condividere i file contenuti nel giornale.</t>
  </si>
  <si>
    <t>Use case ID: AT-03-03</t>
  </si>
  <si>
    <t>Use case Name: Accidental change</t>
  </si>
  <si>
    <t>Il direttore dei lavori modifica erroneamente degli assets.</t>
  </si>
  <si>
    <t>Il direttore dei lavori è disattento</t>
  </si>
  <si>
    <t>Il direttore dei lavori erroneamente cambia degli dei files con degli altri, non è più possibile verificare la validità dei nuovi asset.</t>
  </si>
  <si>
    <t>Il direttore dei lavori erroneamente cambia degli asset con degli altri prima che vengono caricati nella blockchain, tali asset risultano attendibili ma incoerenti con la situazione reale.</t>
  </si>
  <si>
    <t>Aggiungere la tracciabilità di tutte le modifiche effettuate. Ogni modifica consiste in un nuovo inserimento nella blockchain.</t>
  </si>
  <si>
    <t>Use case ID: AT-03-04</t>
  </si>
  <si>
    <t>Use case Name: Accidental delete</t>
  </si>
  <si>
    <t>Il direttore dei lavori elimina erroneamente degli assets.</t>
  </si>
  <si>
    <t>Il direttore dei lavori elimina erroneamente asset, non è più possibile ottenere l'asset associato ad un determinato hash del giornale dei lavori.</t>
  </si>
  <si>
    <t>Aggiungere la tracciabilità di tutte le cancellazioni effettuate.</t>
  </si>
  <si>
    <t>Use case ID: AT-03-05</t>
  </si>
  <si>
    <t>Use case Name: Approachable credentials</t>
  </si>
  <si>
    <t>I dati di autenticazione del direttore dei lavori vengono rubati.</t>
  </si>
  <si>
    <t>Giornale dei lavori, immagini, misure.</t>
  </si>
  <si>
    <t>Il direttore dei lavori ha diffuso le proprie credenziali di accesso.</t>
  </si>
  <si>
    <t>Chiunque può accedere al sistema tramite le chiavi di accesso del direttore dei lavori, dopo essersi falsamente autenticati si ha la possibilità di modificare le informazioni nel sistema.</t>
  </si>
  <si>
    <t>Use case ID: AT-03-06</t>
  </si>
  <si>
    <t>Use case Name: Weak password</t>
  </si>
  <si>
    <t>La password di autenticazione utilizzata dal direttore dei lavori è debole.</t>
  </si>
  <si>
    <t>Non sono state scelte password robuste, un utente malintenzionato ha già il nome utente della vittima.</t>
  </si>
  <si>
    <t>Un utente malintenzionato effettua un attacco brute force ed ottiene la password, ora l’utente malintenzionato potrà accedere al sistema fingendo di essere il direttore dei lavori.</t>
  </si>
  <si>
    <t>Aggiungere un sistema di controllo delle password in fase di registrazione.</t>
  </si>
  <si>
    <t>Attack</t>
  </si>
  <si>
    <t>Probability</t>
  </si>
  <si>
    <t>Impact</t>
  </si>
  <si>
    <t>Risk</t>
  </si>
  <si>
    <t>Control</t>
  </si>
  <si>
    <t>Cost</t>
  </si>
  <si>
    <t>Feasibility</t>
  </si>
  <si>
    <t>Residual attack likelihood / Residual Impact</t>
  </si>
  <si>
    <t>Residual Risk</t>
  </si>
  <si>
    <t>System shutdown</t>
  </si>
  <si>
    <t xml:space="preserve"> - I sistemi devono essere aggiornati per rendere il sistema meno vulnerabile</t>
  </si>
  <si>
    <t xml:space="preserve"> - Tecnicamente fattibile, ma da svolgere periodicamente</t>
  </si>
  <si>
    <t>Sniffing</t>
  </si>
  <si>
    <t xml:space="preserve">
 -  PKI systems such as SSL/TLS and certificates</t>
  </si>
  <si>
    <t>_x000D_
5</t>
  </si>
  <si>
    <t xml:space="preserve"> - Tecnicamente fattibile, ma dipendente dalla rete di comunicazione</t>
  </si>
  <si>
    <t xml:space="preserve">
 -  Encryption</t>
  </si>
  <si>
    <t xml:space="preserve"> - Tecnicamente fattibile, ma la chiave deve essere rinnovata periodicamente</t>
  </si>
  <si>
    <t>Unauthorized access</t>
  </si>
  <si>
    <t xml:space="preserve"> -  Cookie authentication avanzata</t>
  </si>
  <si>
    <t xml:space="preserve"> - Tecnicamente fattibile ma non è apprezzato da gran parte degli utenti</t>
  </si>
  <si>
    <t xml:space="preserve"> -  2FA</t>
  </si>
  <si>
    <t xml:space="preserve"> - Tecnicamente fattibile ma potrebbe non essere apprezzato dagli utenti</t>
  </si>
  <si>
    <t>Spoofing admin account</t>
  </si>
  <si>
    <t xml:space="preserve"> -  ACL</t>
  </si>
  <si>
    <t xml:space="preserve"> - Tecnicamnete fattibile, ma bisogna assegnare correttamente le risorse ai giusti ruoli</t>
  </si>
  <si>
    <t xml:space="preserve"> - 2FA</t>
  </si>
  <si>
    <t xml:space="preserve"> - Rilevazioni di accessi non autorizzati</t>
  </si>
  <si>
    <t xml:space="preserve"> - Tecnicamente fattibile, ma potrebbe essere complessa l'implementazione</t>
  </si>
  <si>
    <t>DDoS</t>
  </si>
  <si>
    <t xml:space="preserve"> - Filtering</t>
  </si>
  <si>
    <t xml:space="preserve"> - Tecnicamente fattibile, ma bisogna impostare bene il filtro</t>
  </si>
  <si>
    <t xml:space="preserve"> - Captcha</t>
  </si>
  <si>
    <t xml:space="preserve"> - Tecnicamente fattibile, ma potrebbe incontrare la resistenza degli utenti</t>
  </si>
  <si>
    <t>33% Attack</t>
  </si>
  <si>
    <t xml:space="preserve"> -  Controllo sulla concessione dei validatori</t>
  </si>
  <si>
    <t xml:space="preserve"> - Non è un problema del software, ma un problema della organizzazione della blockchain</t>
  </si>
  <si>
    <t>Expose internal data</t>
  </si>
  <si>
    <t xml:space="preserve"> - Non permettere il download dei dati    </t>
  </si>
  <si>
    <t xml:space="preserve"> - Tecnicamente fattibile, ma potrebbe essere troppo restittivo</t>
  </si>
  <si>
    <t>Expose internal server</t>
  </si>
  <si>
    <t xml:space="preserve"> -  Log</t>
  </si>
  <si>
    <t xml:space="preserve"> - Tecnicamente fattibile, ma da consultare continuamente</t>
  </si>
  <si>
    <t xml:space="preserve"> -  Antivirus</t>
  </si>
  <si>
    <t xml:space="preserve"> - Tecnicamente fattibile, ma deve essere aggiornato frequentemente</t>
  </si>
  <si>
    <t>Hack partners account</t>
  </si>
  <si>
    <t xml:space="preserve"> - Formazione ai dipendenti</t>
  </si>
  <si>
    <t xml:space="preserve">2
</t>
  </si>
  <si>
    <t xml:space="preserve"> - Tecnicamente fattibile, non necessita di implementazione, ma richiede tempo</t>
  </si>
  <si>
    <t xml:space="preserve"> - Controllo robustezza password</t>
  </si>
  <si>
    <t xml:space="preserve"> - Tecnicamente fattibile, alcune password fragili potrebbero non essere rilevate</t>
  </si>
  <si>
    <t>Approachable credentials</t>
  </si>
  <si>
    <t xml:space="preserve"> - Formazione dipendenti</t>
  </si>
  <si>
    <t>Weak password</t>
  </si>
  <si>
    <t>Malware</t>
  </si>
  <si>
    <t>Ransomware</t>
  </si>
  <si>
    <t xml:space="preserve"> - Controllo degli accessi e blocco degli eseguibili in determinate locazioni di memoria</t>
  </si>
  <si>
    <t>- Tecnicamente fattibile, può creare problemi in caso di installazione di aggiornamenti</t>
  </si>
  <si>
    <t xml:space="preserve"> - Auto Backup</t>
  </si>
  <si>
    <t xml:space="preserve"> - Tecnicamente fattibile, ma uso delle risorse sempre più elevato</t>
  </si>
  <si>
    <t xml:space="preserve"> - Log</t>
  </si>
  <si>
    <t>Phishing</t>
  </si>
  <si>
    <t>Change internal data</t>
  </si>
  <si>
    <t xml:space="preserve"> - Auto backup</t>
  </si>
  <si>
    <t xml:space="preserve"> - Tecnicamente fattibile, ma probabilitàa di errori con versioni precedenti</t>
  </si>
  <si>
    <t>Delete internal data</t>
  </si>
  <si>
    <t>TOTAL RISK</t>
  </si>
  <si>
    <t xml:space="preserve"> -  Encryption</t>
  </si>
  <si>
    <t xml:space="preserve">  - Non permettere il download dei dati    </t>
  </si>
  <si>
    <t xml:space="preserve"> -  Log </t>
  </si>
  <si>
    <t xml:space="preserve"> -  Auto backup</t>
  </si>
  <si>
    <t>Copy on local device</t>
  </si>
  <si>
    <t xml:space="preserve"> - Creare un visualizzatore per i file contenuti nel giornale</t>
  </si>
  <si>
    <t xml:space="preserve"> - Tecnicamente fattibile, deve essere reso compatibile su diversi sistemi</t>
  </si>
  <si>
    <t>Copy on cloud/external device</t>
  </si>
  <si>
    <t xml:space="preserve"> - Creare un visualizzatore per i file contenuti nel giornale che consente la condivisione</t>
  </si>
  <si>
    <t xml:space="preserve"> - Tecnicamente fattibile, ma aumenta la probabilità di intercept, deve essere periodicamente aggiornato</t>
  </si>
  <si>
    <t>Accidental change</t>
  </si>
  <si>
    <t xml:space="preserve"> -  Hash</t>
  </si>
  <si>
    <t xml:space="preserve"> - Tecnicamente fattibile, ma consumo della memoria periodicamente</t>
  </si>
  <si>
    <t>Accidental delete</t>
  </si>
  <si>
    <t xml:space="preserve"> - Tecnicamente fattibile, impone un limite all'uso del software</t>
  </si>
  <si>
    <t xml:space="preserve"> - Tecnicamente fattibile, ma probabilità di errori con versioni precedenti</t>
  </si>
  <si>
    <t xml:space="preserve"> - Tecnicamente fatibile, ma complesso</t>
  </si>
  <si>
    <t xml:space="preserve"> -Tecnicamente fattibile, non necessita di implementazione, ma richiede tempo</t>
  </si>
  <si>
    <t xml:space="preserve">  - I sistemi devono essere aggiornati per rendere il sistema meno vulnerabile</t>
  </si>
  <si>
    <t>SQL Injection</t>
  </si>
  <si>
    <t xml:space="preserve"> - Rendere l'applicativo resiliente ad attacchi sql injection</t>
  </si>
  <si>
    <t xml:space="preserve"> - Tecnicamente fattibile, ma da aggiornare nel tempo</t>
  </si>
  <si>
    <t>Risk Ratio</t>
  </si>
  <si>
    <t>Value to cost Ratio</t>
  </si>
  <si>
    <t xml:space="preserve"> I sistemi devono essere aggiornati per rendere il sistema meno vulnerabile</t>
  </si>
  <si>
    <t>PKI systems such as SSL/TLS and certificates</t>
  </si>
  <si>
    <t>Encryption</t>
  </si>
  <si>
    <t>Cookie authentication avanzata</t>
  </si>
  <si>
    <t>ACL</t>
  </si>
  <si>
    <t>Rilevazioni di accessi non autorizzati</t>
  </si>
  <si>
    <t>Filtering</t>
  </si>
  <si>
    <t>Captcha</t>
  </si>
  <si>
    <t>Controllo sulla concessione dei validatori</t>
  </si>
  <si>
    <t xml:space="preserve">Non permettere il download dei dati    </t>
  </si>
  <si>
    <t>Log</t>
  </si>
  <si>
    <t>Antivirus</t>
  </si>
  <si>
    <t>Formazione ai dipendenti</t>
  </si>
  <si>
    <t>Controllo robustezza password</t>
  </si>
  <si>
    <t>Controllo degli accessi e blocco degli eseguibili in determinate locazioni di memoria</t>
  </si>
  <si>
    <t>Auto backup</t>
  </si>
  <si>
    <t>I sistemi devono essere aggiornati per rendere il sistema meno vulnerabile</t>
  </si>
  <si>
    <t>Creare un visualizzatore per i file contenuti nel giornale</t>
  </si>
  <si>
    <t>Creare un visualizzatore per i file contenuti nel giornale che consente la condivisione</t>
  </si>
  <si>
    <t>Hash</t>
  </si>
  <si>
    <t xml:space="preserve"> -  PKI systems such as SSL/TLS and certificates</t>
  </si>
  <si>
    <t>1</t>
  </si>
  <si>
    <t>Auto Backup</t>
  </si>
  <si>
    <t>Controllare I nuovi aggiornamenti disponibili dei sistemi operativi, tenendo conto i cambiamenti dei nuovi aggiornamenti.</t>
  </si>
  <si>
    <t>Stabilire dei tempi con I dipendenti per instruirli dei rischi e dell'importanza della sicurezza informatica.</t>
  </si>
  <si>
    <t>2FA, ACL</t>
  </si>
  <si>
    <t>2FA, ACL implementata in base ai ruoli.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</si>
</sst>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 ???/686"/>
    <numFmt numFmtId="166" formatCode="#\ ???/560"/>
    <numFmt numFmtId="167" formatCode="#\ ???/672"/>
    <numFmt numFmtId="168" formatCode="#\ ???/504"/>
    <numFmt numFmtId="169" formatCode="#\ ???/784"/>
  </numFmts>
  <fonts count="9" x14ac:knownFonts="1">
    <font>
      <sz val="11"/>
      <color theme="1"/>
      <name val="Calibri"/>
      <family val="2"/>
      <scheme val="minor"/>
    </font>
    <font>
      <sz val="11"/>
      <color rgb="FFFFFFFF"/>
      <name val="Calibri"/>
      <family val="2"/>
      <scheme val="minor"/>
    </font>
    <font>
      <b/>
      <sz val="11"/>
      <color rgb="FFFFFFFF"/>
      <name val="Calibri"/>
      <family val="2"/>
      <scheme val="minor"/>
    </font>
    <font>
      <sz val="11"/>
      <color rgb="FF000000"/>
      <name val="Calibri"/>
      <family val="2"/>
      <scheme val="minor"/>
    </font>
    <font>
      <sz val="11"/>
      <color rgb="FFFF0000"/>
      <name val="Calibri"/>
      <family val="2"/>
      <scheme val="minor"/>
    </font>
    <font>
      <b/>
      <sz val="22"/>
      <color theme="1"/>
      <name val="Calibri"/>
      <family val="2"/>
      <scheme val="minor"/>
    </font>
    <font>
      <b/>
      <sz val="11"/>
      <color theme="0"/>
      <name val="Calibri"/>
      <family val="2"/>
      <scheme val="minor"/>
    </font>
    <font>
      <sz val="8"/>
      <name val="Calibri"/>
      <family val="2"/>
      <scheme val="minor"/>
    </font>
    <font>
      <sz val="11"/>
      <color theme="1"/>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305496"/>
        <bgColor indexed="64"/>
      </patternFill>
    </fill>
    <fill>
      <patternFill patternType="solid">
        <fgColor rgb="FFD9E1F2"/>
        <bgColor indexed="64"/>
      </patternFill>
    </fill>
    <fill>
      <patternFill patternType="solid">
        <fgColor rgb="FFB4C6E7"/>
        <bgColor indexed="64"/>
      </patternFill>
    </fill>
    <fill>
      <patternFill patternType="solid">
        <fgColor rgb="FF203764"/>
        <bgColor indexed="64"/>
      </patternFill>
    </fill>
    <fill>
      <patternFill patternType="solid">
        <fgColor rgb="FF305496"/>
        <bgColor rgb="FF000000"/>
      </patternFill>
    </fill>
    <fill>
      <patternFill patternType="solid">
        <fgColor rgb="FFD9E1F2"/>
        <bgColor rgb="FF000000"/>
      </patternFill>
    </fill>
    <fill>
      <patternFill patternType="solid">
        <fgColor theme="4" tint="0.59999389629810485"/>
        <bgColor rgb="FF000000"/>
      </patternFill>
    </fill>
    <fill>
      <patternFill patternType="solid">
        <fgColor theme="4" tint="0.79998168889431442"/>
        <bgColor rgb="FF000000"/>
      </patternFill>
    </fill>
    <fill>
      <patternFill patternType="solid">
        <fgColor theme="4" tint="0.59996337778862885"/>
        <bgColor rgb="FF000000"/>
      </patternFill>
    </fill>
    <fill>
      <patternFill patternType="solid">
        <fgColor rgb="FFD6DCE4"/>
        <bgColor indexed="64"/>
      </patternFill>
    </fill>
    <fill>
      <patternFill patternType="solid">
        <fgColor theme="4" tint="0.59996337778862885"/>
        <bgColor indexed="64"/>
      </patternFill>
    </fill>
    <fill>
      <patternFill patternType="solid">
        <fgColor rgb="FFFF4747"/>
        <bgColor rgb="FF000000"/>
      </patternFill>
    </fill>
  </fills>
  <borders count="3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bottom style="thin">
        <color rgb="FF000000"/>
      </bottom>
      <diagonal/>
    </border>
    <border>
      <left/>
      <right style="thin">
        <color auto="1"/>
      </right>
      <top/>
      <bottom style="thin">
        <color rgb="FF000000"/>
      </bottom>
      <diagonal/>
    </border>
    <border>
      <left/>
      <right style="thin">
        <color indexed="64"/>
      </right>
      <top style="thin">
        <color rgb="FF000000"/>
      </top>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style="thin">
        <color rgb="FF000000"/>
      </left>
      <right style="thin">
        <color auto="1"/>
      </right>
      <top/>
      <bottom/>
      <diagonal/>
    </border>
    <border>
      <left style="thin">
        <color auto="1"/>
      </left>
      <right style="thin">
        <color auto="1"/>
      </right>
      <top/>
      <bottom/>
      <diagonal/>
    </border>
    <border>
      <left style="thin">
        <color auto="1"/>
      </left>
      <right/>
      <top style="thin">
        <color rgb="FF000000"/>
      </top>
      <bottom/>
      <diagonal/>
    </border>
    <border>
      <left style="thin">
        <color auto="1"/>
      </left>
      <right style="thin">
        <color rgb="FF000000"/>
      </right>
      <top style="thin">
        <color rgb="FF000000"/>
      </top>
      <bottom/>
      <diagonal/>
    </border>
    <border>
      <left style="thin">
        <color rgb="FF000000"/>
      </left>
      <right style="thin">
        <color auto="1"/>
      </right>
      <top style="thin">
        <color rgb="FF000000"/>
      </top>
      <bottom/>
      <diagonal/>
    </border>
    <border>
      <left style="thin">
        <color rgb="FF000000"/>
      </left>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s>
  <cellStyleXfs count="3">
    <xf numFmtId="0" fontId="0" fillId="0" borderId="0"/>
    <xf numFmtId="9" fontId="8" fillId="0" borderId="0" applyFont="0" applyFill="0" applyBorder="0" applyAlignment="0" applyProtection="0"/>
    <xf numFmtId="164" fontId="8" fillId="0" borderId="0" applyFont="0" applyFill="0" applyBorder="0" applyAlignment="0" applyProtection="0"/>
  </cellStyleXfs>
  <cellXfs count="558">
    <xf numFmtId="0" fontId="0" fillId="0" borderId="0" xfId="0"/>
    <xf numFmtId="0" fontId="0" fillId="0" borderId="0" xfId="0" applyBorder="1" applyAlignment="1">
      <alignment wrapText="1"/>
    </xf>
    <xf numFmtId="0" fontId="0" fillId="0" borderId="0" xfId="0" applyAlignment="1"/>
    <xf numFmtId="0" fontId="3" fillId="10" borderId="0" xfId="0" applyFont="1" applyFill="1" applyBorder="1" applyAlignment="1">
      <alignment horizontal="center" vertical="center"/>
    </xf>
    <xf numFmtId="0" fontId="3" fillId="12" borderId="11" xfId="0" applyFont="1" applyFill="1" applyBorder="1" applyAlignment="1">
      <alignment horizontal="left" vertical="center" wrapText="1"/>
    </xf>
    <xf numFmtId="49" fontId="0" fillId="0" borderId="0" xfId="0" applyNumberFormat="1"/>
    <xf numFmtId="0" fontId="0" fillId="0" borderId="0" xfId="0" applyAlignment="1">
      <alignment wrapText="1"/>
    </xf>
    <xf numFmtId="0" fontId="3" fillId="13" borderId="4" xfId="0" applyFont="1" applyFill="1" applyBorder="1" applyAlignment="1">
      <alignment horizontal="center" vertical="center" wrapText="1"/>
    </xf>
    <xf numFmtId="0" fontId="3" fillId="7" borderId="11" xfId="0" applyFont="1" applyFill="1" applyBorder="1" applyAlignment="1">
      <alignment horizontal="left" vertical="center" wrapText="1"/>
    </xf>
    <xf numFmtId="0" fontId="3" fillId="6" borderId="0" xfId="0" applyFont="1" applyFill="1" applyBorder="1" applyAlignment="1">
      <alignment horizontal="center" vertical="center"/>
    </xf>
    <xf numFmtId="0" fontId="3" fillId="10" borderId="21" xfId="0" applyFont="1" applyFill="1" applyBorder="1" applyAlignment="1">
      <alignment horizontal="left" vertical="center" wrapText="1"/>
    </xf>
    <xf numFmtId="0" fontId="3" fillId="10" borderId="21" xfId="0" applyFont="1" applyFill="1" applyBorder="1" applyAlignment="1">
      <alignment vertical="center" wrapText="1"/>
    </xf>
    <xf numFmtId="49" fontId="3" fillId="10" borderId="12" xfId="0" applyNumberFormat="1" applyFont="1" applyFill="1" applyBorder="1" applyAlignment="1">
      <alignment horizontal="left" vertical="center" wrapText="1"/>
    </xf>
    <xf numFmtId="0" fontId="3" fillId="7" borderId="23" xfId="0" applyFont="1" applyFill="1" applyBorder="1" applyAlignment="1">
      <alignment horizontal="center" vertical="center" wrapText="1"/>
    </xf>
    <xf numFmtId="0" fontId="3" fillId="7" borderId="21" xfId="0" applyFont="1" applyFill="1" applyBorder="1" applyAlignment="1">
      <alignment horizontal="center" vertical="center" wrapText="1"/>
    </xf>
    <xf numFmtId="0" fontId="3" fillId="10" borderId="21" xfId="0" applyFont="1" applyFill="1" applyBorder="1" applyAlignment="1">
      <alignment horizontal="center" vertical="center" wrapText="1"/>
    </xf>
    <xf numFmtId="49" fontId="3" fillId="10" borderId="12" xfId="0" applyNumberFormat="1" applyFont="1" applyFill="1" applyBorder="1" applyAlignment="1">
      <alignment vertical="center" wrapText="1"/>
    </xf>
    <xf numFmtId="0" fontId="3" fillId="11" borderId="21" xfId="0" applyFont="1" applyFill="1" applyBorder="1" applyAlignment="1">
      <alignment vertical="center" wrapText="1"/>
    </xf>
    <xf numFmtId="49" fontId="3" fillId="11" borderId="12" xfId="0" applyNumberFormat="1" applyFont="1" applyFill="1" applyBorder="1" applyAlignment="1">
      <alignment vertical="center" wrapText="1"/>
    </xf>
    <xf numFmtId="0" fontId="3" fillId="7" borderId="25" xfId="0" applyFont="1" applyFill="1" applyBorder="1" applyAlignment="1">
      <alignment horizontal="center" vertical="center" wrapText="1"/>
    </xf>
    <xf numFmtId="0" fontId="3" fillId="7" borderId="25" xfId="0" applyFont="1" applyFill="1" applyBorder="1" applyAlignment="1">
      <alignment horizontal="center" vertical="center"/>
    </xf>
    <xf numFmtId="0" fontId="3" fillId="6" borderId="11" xfId="0" applyFont="1" applyFill="1" applyBorder="1" applyAlignment="1">
      <alignment horizontal="left" vertical="center" wrapText="1"/>
    </xf>
    <xf numFmtId="0" fontId="3" fillId="7"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7" borderId="23" xfId="0" applyFont="1" applyFill="1" applyBorder="1" applyAlignment="1">
      <alignment vertical="center" wrapText="1"/>
    </xf>
    <xf numFmtId="0" fontId="3" fillId="7" borderId="21" xfId="0" applyFont="1" applyFill="1" applyBorder="1" applyAlignment="1">
      <alignment vertical="center" wrapText="1"/>
    </xf>
    <xf numFmtId="49" fontId="3" fillId="7" borderId="23" xfId="0" applyNumberFormat="1" applyFont="1" applyFill="1" applyBorder="1" applyAlignment="1">
      <alignment vertical="center" wrapText="1"/>
    </xf>
    <xf numFmtId="49" fontId="3" fillId="7" borderId="21" xfId="0" applyNumberFormat="1" applyFont="1" applyFill="1" applyBorder="1" applyAlignment="1">
      <alignment vertical="center" wrapText="1"/>
    </xf>
    <xf numFmtId="0" fontId="3" fillId="6" borderId="21" xfId="0" applyFont="1" applyFill="1" applyBorder="1" applyAlignment="1">
      <alignment vertical="center" wrapText="1"/>
    </xf>
    <xf numFmtId="49" fontId="3" fillId="6" borderId="21" xfId="0" applyNumberFormat="1" applyFont="1" applyFill="1" applyBorder="1" applyAlignment="1">
      <alignment vertical="center" wrapText="1"/>
    </xf>
    <xf numFmtId="49" fontId="3" fillId="6" borderId="12" xfId="0" applyNumberFormat="1" applyFont="1" applyFill="1" applyBorder="1" applyAlignment="1">
      <alignment vertical="center" wrapText="1"/>
    </xf>
    <xf numFmtId="49" fontId="3" fillId="7" borderId="12" xfId="0" applyNumberFormat="1" applyFont="1" applyFill="1" applyBorder="1" applyAlignment="1">
      <alignment vertical="center" wrapText="1"/>
    </xf>
    <xf numFmtId="0" fontId="3" fillId="11" borderId="20" xfId="0" applyFont="1" applyFill="1" applyBorder="1" applyAlignment="1">
      <alignment vertical="center" wrapText="1"/>
    </xf>
    <xf numFmtId="49" fontId="3" fillId="11" borderId="10" xfId="0" applyNumberFormat="1" applyFont="1" applyFill="1" applyBorder="1" applyAlignment="1">
      <alignment vertical="center" wrapText="1"/>
    </xf>
    <xf numFmtId="0" fontId="3" fillId="12" borderId="21" xfId="0" applyFont="1" applyFill="1" applyBorder="1" applyAlignment="1">
      <alignment vertical="center" wrapText="1"/>
    </xf>
    <xf numFmtId="49" fontId="3" fillId="12" borderId="12" xfId="0" applyNumberFormat="1" applyFont="1" applyFill="1" applyBorder="1" applyAlignment="1">
      <alignment vertical="center" wrapText="1"/>
    </xf>
    <xf numFmtId="0" fontId="3" fillId="13" borderId="21" xfId="0" applyFont="1" applyFill="1" applyBorder="1" applyAlignment="1">
      <alignment vertical="center" wrapText="1"/>
    </xf>
    <xf numFmtId="49" fontId="3" fillId="13" borderId="12" xfId="0" applyNumberFormat="1" applyFont="1" applyFill="1" applyBorder="1" applyAlignment="1">
      <alignment vertical="center" wrapText="1"/>
    </xf>
    <xf numFmtId="0" fontId="3" fillId="6" borderId="24" xfId="0" applyFont="1" applyFill="1" applyBorder="1" applyAlignment="1">
      <alignment vertical="center" wrapText="1"/>
    </xf>
    <xf numFmtId="49" fontId="3" fillId="6" borderId="24" xfId="0" applyNumberFormat="1" applyFont="1" applyFill="1" applyBorder="1" applyAlignment="1">
      <alignment vertical="center" wrapText="1"/>
    </xf>
    <xf numFmtId="0" fontId="3" fillId="7" borderId="24" xfId="0" applyFont="1" applyFill="1" applyBorder="1" applyAlignment="1">
      <alignment vertical="center" wrapText="1"/>
    </xf>
    <xf numFmtId="0" fontId="3" fillId="7" borderId="24" xfId="0" applyFont="1" applyFill="1" applyBorder="1" applyAlignment="1">
      <alignment vertical="center"/>
    </xf>
    <xf numFmtId="49" fontId="3" fillId="7" borderId="25" xfId="0" applyNumberFormat="1" applyFont="1" applyFill="1" applyBorder="1" applyAlignment="1">
      <alignment vertical="center" wrapText="1"/>
    </xf>
    <xf numFmtId="49" fontId="3" fillId="6" borderId="25" xfId="0" applyNumberFormat="1" applyFont="1" applyFill="1" applyBorder="1" applyAlignment="1">
      <alignment vertical="center" wrapText="1"/>
    </xf>
    <xf numFmtId="0" fontId="3" fillId="6" borderId="11" xfId="0" applyFont="1" applyFill="1" applyBorder="1" applyAlignment="1">
      <alignment vertical="center" wrapText="1"/>
    </xf>
    <xf numFmtId="0" fontId="3" fillId="7" borderId="11" xfId="0" applyFont="1" applyFill="1" applyBorder="1" applyAlignment="1">
      <alignment vertical="center" wrapText="1"/>
    </xf>
    <xf numFmtId="10" fontId="3" fillId="11" borderId="12" xfId="0" applyNumberFormat="1" applyFont="1" applyFill="1" applyBorder="1" applyAlignment="1">
      <alignment horizontal="center" vertical="center" wrapText="1"/>
    </xf>
    <xf numFmtId="10" fontId="3" fillId="11" borderId="10" xfId="0" applyNumberFormat="1" applyFont="1" applyFill="1" applyBorder="1" applyAlignment="1">
      <alignment horizontal="center" vertical="center" wrapText="1"/>
    </xf>
    <xf numFmtId="10" fontId="3" fillId="10" borderId="12" xfId="0" applyNumberFormat="1" applyFont="1" applyFill="1" applyBorder="1" applyAlignment="1">
      <alignment horizontal="center" vertical="center" wrapText="1"/>
    </xf>
    <xf numFmtId="10" fontId="3" fillId="14" borderId="12" xfId="0" applyNumberFormat="1" applyFont="1" applyFill="1" applyBorder="1" applyAlignment="1">
      <alignment horizontal="center" vertical="center" wrapText="1"/>
    </xf>
    <xf numFmtId="2" fontId="3" fillId="14" borderId="12" xfId="0" applyNumberFormat="1" applyFont="1" applyFill="1" applyBorder="1" applyAlignment="1">
      <alignment horizontal="center" vertical="center" wrapText="1"/>
    </xf>
    <xf numFmtId="2" fontId="3" fillId="15" borderId="12" xfId="0" applyNumberFormat="1" applyFont="1" applyFill="1" applyBorder="1" applyAlignment="1">
      <alignment horizontal="center" vertical="center" wrapText="1"/>
    </xf>
    <xf numFmtId="0" fontId="3" fillId="13" borderId="0" xfId="0" applyFont="1" applyFill="1" applyBorder="1" applyAlignment="1">
      <alignment horizontal="center" vertical="center" wrapText="1"/>
    </xf>
    <xf numFmtId="0" fontId="0" fillId="6" borderId="0" xfId="0" applyFill="1" applyAlignment="1">
      <alignment horizontal="center" vertical="center"/>
    </xf>
    <xf numFmtId="0" fontId="3" fillId="3" borderId="11" xfId="0" applyFont="1" applyFill="1" applyBorder="1" applyAlignment="1">
      <alignment horizontal="center" vertical="center" wrapText="1"/>
    </xf>
    <xf numFmtId="0" fontId="3" fillId="3" borderId="0" xfId="0" applyFont="1" applyFill="1" applyAlignment="1">
      <alignment horizontal="center" vertical="center" wrapText="1"/>
    </xf>
    <xf numFmtId="49" fontId="3" fillId="2" borderId="12" xfId="0" applyNumberFormat="1" applyFont="1" applyFill="1" applyBorder="1" applyAlignment="1">
      <alignment horizontal="center" vertical="center" wrapText="1"/>
    </xf>
    <xf numFmtId="0" fontId="0" fillId="3" borderId="6" xfId="0" applyFill="1" applyBorder="1" applyAlignment="1">
      <alignment horizontal="center" vertical="center" wrapText="1"/>
    </xf>
    <xf numFmtId="0" fontId="0" fillId="2" borderId="1" xfId="0" applyFill="1" applyBorder="1" applyAlignment="1">
      <alignment horizontal="center" vertical="center" wrapText="1"/>
    </xf>
    <xf numFmtId="0" fontId="3" fillId="12" borderId="10" xfId="0" applyFont="1" applyFill="1" applyBorder="1" applyAlignment="1">
      <alignment vertical="center" wrapText="1"/>
    </xf>
    <xf numFmtId="0" fontId="0" fillId="0" borderId="0" xfId="0" applyAlignment="1">
      <alignment vertical="center"/>
    </xf>
    <xf numFmtId="0" fontId="3" fillId="11" borderId="12" xfId="0" applyFont="1" applyFill="1" applyBorder="1" applyAlignment="1">
      <alignment horizontal="left" vertical="center" wrapText="1"/>
    </xf>
    <xf numFmtId="0" fontId="3" fillId="10" borderId="12" xfId="0" applyFont="1" applyFill="1" applyBorder="1" applyAlignment="1">
      <alignment horizontal="left" vertical="center" wrapText="1"/>
    </xf>
    <xf numFmtId="0" fontId="3" fillId="13" borderId="14" xfId="0" applyFont="1" applyFill="1" applyBorder="1" applyAlignment="1">
      <alignment horizontal="left" vertical="center" wrapText="1"/>
    </xf>
    <xf numFmtId="0" fontId="3" fillId="12" borderId="10" xfId="0" applyFont="1" applyFill="1" applyBorder="1" applyAlignment="1">
      <alignment horizontal="left" vertical="center" wrapText="1"/>
    </xf>
    <xf numFmtId="0" fontId="0" fillId="2" borderId="6" xfId="0" applyFill="1" applyBorder="1" applyAlignment="1">
      <alignment horizontal="center" vertical="center" wrapText="1"/>
    </xf>
    <xf numFmtId="0" fontId="3" fillId="12" borderId="14" xfId="0" applyFont="1" applyFill="1" applyBorder="1" applyAlignment="1">
      <alignment horizontal="left" vertical="center" wrapText="1"/>
    </xf>
    <xf numFmtId="0" fontId="0" fillId="0" borderId="0" xfId="0" applyAlignment="1">
      <alignment vertical="center" wrapText="1"/>
    </xf>
    <xf numFmtId="0" fontId="3" fillId="12" borderId="12" xfId="0" applyFont="1" applyFill="1" applyBorder="1" applyAlignment="1">
      <alignment horizontal="left" vertical="center" wrapText="1"/>
    </xf>
    <xf numFmtId="49" fontId="3" fillId="6" borderId="12" xfId="0" applyNumberFormat="1" applyFont="1" applyFill="1" applyBorder="1" applyAlignment="1">
      <alignment horizontal="left" vertical="center" wrapText="1"/>
    </xf>
    <xf numFmtId="49" fontId="3" fillId="10" borderId="21" xfId="0" applyNumberFormat="1" applyFont="1" applyFill="1" applyBorder="1" applyAlignment="1">
      <alignment horizontal="center" vertical="center" wrapText="1"/>
    </xf>
    <xf numFmtId="2" fontId="3" fillId="10" borderId="21" xfId="0" applyNumberFormat="1" applyFont="1" applyFill="1" applyBorder="1" applyAlignment="1">
      <alignment horizontal="center" vertical="center" wrapText="1"/>
    </xf>
    <xf numFmtId="2" fontId="3" fillId="7" borderId="21" xfId="0" applyNumberFormat="1" applyFont="1" applyFill="1" applyBorder="1" applyAlignment="1">
      <alignment horizontal="center" vertical="center" wrapText="1"/>
    </xf>
    <xf numFmtId="0" fontId="5" fillId="0" borderId="7" xfId="0" applyFont="1" applyBorder="1" applyAlignment="1"/>
    <xf numFmtId="0" fontId="3" fillId="2" borderId="21" xfId="0" applyFont="1" applyFill="1" applyBorder="1" applyAlignment="1">
      <alignment horizontal="center" vertical="center" wrapText="1"/>
    </xf>
    <xf numFmtId="0" fontId="3" fillId="3" borderId="21" xfId="0" applyFont="1" applyFill="1" applyBorder="1" applyAlignment="1">
      <alignment horizontal="left" vertical="center" wrapText="1"/>
    </xf>
    <xf numFmtId="0" fontId="3" fillId="3" borderId="12" xfId="0" applyFont="1" applyFill="1" applyBorder="1" applyAlignment="1">
      <alignment horizontal="center" vertical="center" wrapText="1"/>
    </xf>
    <xf numFmtId="0" fontId="3" fillId="11" borderId="21" xfId="0" applyFont="1" applyFill="1" applyBorder="1" applyAlignment="1">
      <alignment horizontal="center" vertical="center" wrapText="1"/>
    </xf>
    <xf numFmtId="0" fontId="3" fillId="2" borderId="21" xfId="0" applyFont="1" applyFill="1" applyBorder="1" applyAlignment="1">
      <alignment vertical="center" wrapText="1"/>
    </xf>
    <xf numFmtId="0" fontId="3" fillId="3" borderId="21" xfId="0" applyFont="1" applyFill="1" applyBorder="1" applyAlignment="1">
      <alignment vertical="center" wrapText="1"/>
    </xf>
    <xf numFmtId="0" fontId="3" fillId="3" borderId="21" xfId="0" applyFont="1" applyFill="1" applyBorder="1" applyAlignment="1">
      <alignment horizontal="center" vertical="center" wrapText="1"/>
    </xf>
    <xf numFmtId="10" fontId="3" fillId="3" borderId="12" xfId="0" applyNumberFormat="1" applyFont="1" applyFill="1" applyBorder="1" applyAlignment="1">
      <alignment horizontal="center" vertical="center" wrapText="1"/>
    </xf>
    <xf numFmtId="10" fontId="3" fillId="12" borderId="12" xfId="0" applyNumberFormat="1" applyFont="1" applyFill="1" applyBorder="1" applyAlignment="1">
      <alignment horizontal="center" vertical="center" wrapText="1"/>
    </xf>
    <xf numFmtId="2" fontId="3" fillId="2" borderId="12" xfId="0" applyNumberFormat="1" applyFont="1" applyFill="1" applyBorder="1" applyAlignment="1">
      <alignment horizontal="center" vertical="center" wrapText="1"/>
    </xf>
    <xf numFmtId="2" fontId="3" fillId="12" borderId="12" xfId="0" applyNumberFormat="1" applyFont="1" applyFill="1" applyBorder="1" applyAlignment="1">
      <alignment horizontal="center" vertical="center" wrapText="1"/>
    </xf>
    <xf numFmtId="10" fontId="3" fillId="2" borderId="12" xfId="0" applyNumberFormat="1" applyFont="1" applyFill="1" applyBorder="1" applyAlignment="1">
      <alignment horizontal="center" vertical="center" wrapText="1"/>
    </xf>
    <xf numFmtId="0" fontId="3" fillId="3" borderId="24" xfId="0" applyFont="1" applyFill="1" applyBorder="1" applyAlignment="1">
      <alignment vertical="center" wrapText="1"/>
    </xf>
    <xf numFmtId="0" fontId="3" fillId="2" borderId="24" xfId="0" applyFont="1" applyFill="1" applyBorder="1" applyAlignment="1">
      <alignment vertical="center" wrapText="1"/>
    </xf>
    <xf numFmtId="0" fontId="3" fillId="3" borderId="11" xfId="0" applyFont="1" applyFill="1" applyBorder="1" applyAlignment="1">
      <alignment horizontal="left" vertical="center" wrapText="1"/>
    </xf>
    <xf numFmtId="0" fontId="3" fillId="10" borderId="21" xfId="0" applyNumberFormat="1" applyFont="1" applyFill="1" applyBorder="1" applyAlignment="1">
      <alignment horizontal="center" vertical="center" wrapText="1"/>
    </xf>
    <xf numFmtId="2" fontId="3" fillId="11" borderId="12" xfId="0" applyNumberFormat="1" applyFont="1" applyFill="1" applyBorder="1" applyAlignment="1">
      <alignment horizontal="center" vertical="center" wrapText="1"/>
    </xf>
    <xf numFmtId="2" fontId="3" fillId="10" borderId="12" xfId="0" applyNumberFormat="1" applyFont="1" applyFill="1" applyBorder="1" applyAlignment="1">
      <alignment horizontal="center" vertical="center" wrapText="1"/>
    </xf>
    <xf numFmtId="0" fontId="3" fillId="11" borderId="21" xfId="0" applyNumberFormat="1" applyFont="1" applyFill="1" applyBorder="1" applyAlignment="1">
      <alignment horizontal="center" vertical="center" wrapText="1"/>
    </xf>
    <xf numFmtId="0" fontId="3" fillId="16" borderId="13" xfId="0" applyFont="1" applyFill="1" applyBorder="1" applyAlignment="1">
      <alignment vertical="center"/>
    </xf>
    <xf numFmtId="0" fontId="3" fillId="16" borderId="16" xfId="0" applyFont="1" applyFill="1" applyBorder="1" applyAlignment="1">
      <alignment vertical="center"/>
    </xf>
    <xf numFmtId="0" fontId="3" fillId="16" borderId="15" xfId="0" applyFont="1" applyFill="1" applyBorder="1" applyAlignment="1">
      <alignment horizontal="center" vertical="center"/>
    </xf>
    <xf numFmtId="0" fontId="3" fillId="16" borderId="7" xfId="0" applyFont="1" applyFill="1" applyBorder="1" applyAlignment="1">
      <alignment horizontal="center" vertical="center"/>
    </xf>
    <xf numFmtId="0" fontId="3" fillId="16" borderId="13" xfId="0" applyFont="1" applyFill="1" applyBorder="1" applyAlignment="1">
      <alignment horizontal="center" vertical="center" wrapText="1"/>
    </xf>
    <xf numFmtId="0" fontId="3" fillId="16" borderId="7" xfId="0" applyFont="1" applyFill="1" applyBorder="1" applyAlignment="1">
      <alignment horizontal="center" vertical="center" wrapText="1"/>
    </xf>
    <xf numFmtId="49" fontId="3" fillId="16" borderId="14" xfId="0" applyNumberFormat="1" applyFont="1" applyFill="1" applyBorder="1" applyAlignment="1">
      <alignment horizontal="left" vertical="center" wrapText="1"/>
    </xf>
    <xf numFmtId="0" fontId="3" fillId="16" borderId="22" xfId="0" applyFont="1" applyFill="1" applyBorder="1" applyAlignment="1">
      <alignment horizontal="center" vertical="center" wrapText="1"/>
    </xf>
    <xf numFmtId="49" fontId="3" fillId="16" borderId="14" xfId="0" applyNumberFormat="1" applyFont="1" applyFill="1" applyBorder="1" applyAlignment="1">
      <alignment horizontal="center" vertical="center" wrapText="1"/>
    </xf>
    <xf numFmtId="0" fontId="3" fillId="7" borderId="21" xfId="0" applyNumberFormat="1" applyFont="1" applyFill="1" applyBorder="1" applyAlignment="1">
      <alignment horizontal="center" vertical="center" wrapText="1"/>
    </xf>
    <xf numFmtId="166" fontId="3" fillId="7" borderId="23" xfId="0" applyNumberFormat="1" applyFont="1" applyFill="1" applyBorder="1" applyAlignment="1">
      <alignment horizontal="center" vertical="center" wrapText="1"/>
    </xf>
    <xf numFmtId="0" fontId="0" fillId="12" borderId="14" xfId="0" applyFont="1" applyFill="1" applyBorder="1" applyAlignment="1">
      <alignment vertical="center" wrapText="1"/>
    </xf>
    <xf numFmtId="0" fontId="0" fillId="12" borderId="14" xfId="0" applyFont="1" applyFill="1" applyBorder="1" applyAlignment="1">
      <alignment horizontal="center" vertical="center" wrapText="1"/>
    </xf>
    <xf numFmtId="2" fontId="0" fillId="12" borderId="14" xfId="0" applyNumberFormat="1" applyFont="1" applyFill="1" applyBorder="1" applyAlignment="1">
      <alignment horizontal="center" vertical="center" wrapText="1"/>
    </xf>
    <xf numFmtId="0" fontId="3" fillId="6" borderId="12" xfId="0" applyNumberFormat="1" applyFont="1" applyFill="1" applyBorder="1" applyAlignment="1">
      <alignment horizontal="center" vertical="center" wrapText="1"/>
    </xf>
    <xf numFmtId="0" fontId="3" fillId="10" borderId="12" xfId="0" applyNumberFormat="1" applyFont="1" applyFill="1" applyBorder="1" applyAlignment="1">
      <alignment horizontal="center" vertical="center" wrapText="1"/>
    </xf>
    <xf numFmtId="0" fontId="3" fillId="7" borderId="23" xfId="0" applyNumberFormat="1" applyFont="1" applyFill="1" applyBorder="1" applyAlignment="1">
      <alignment horizontal="center" vertical="center" wrapText="1"/>
    </xf>
    <xf numFmtId="0" fontId="3" fillId="6" borderId="21" xfId="0" applyNumberFormat="1" applyFont="1" applyFill="1" applyBorder="1" applyAlignment="1">
      <alignment horizontal="center" vertical="center" wrapText="1"/>
    </xf>
    <xf numFmtId="0" fontId="3" fillId="6" borderId="5" xfId="0" applyNumberFormat="1" applyFont="1" applyFill="1" applyBorder="1" applyAlignment="1">
      <alignment horizontal="center" vertical="center" wrapText="1"/>
    </xf>
    <xf numFmtId="0" fontId="3" fillId="6" borderId="5" xfId="0" applyNumberFormat="1" applyFont="1" applyFill="1" applyBorder="1" applyAlignment="1">
      <alignment horizontal="center" vertical="center"/>
    </xf>
    <xf numFmtId="0" fontId="3" fillId="7" borderId="5" xfId="0" applyNumberFormat="1" applyFont="1" applyFill="1" applyBorder="1" applyAlignment="1">
      <alignment horizontal="center" vertical="center" wrapText="1"/>
    </xf>
    <xf numFmtId="0" fontId="3" fillId="7" borderId="5" xfId="0" applyNumberFormat="1" applyFont="1" applyFill="1" applyBorder="1" applyAlignment="1">
      <alignment horizontal="center" vertical="center"/>
    </xf>
    <xf numFmtId="0" fontId="3" fillId="7" borderId="25" xfId="0" applyNumberFormat="1" applyFont="1" applyFill="1" applyBorder="1" applyAlignment="1">
      <alignment horizontal="center" vertical="center" wrapText="1"/>
    </xf>
    <xf numFmtId="0" fontId="3" fillId="7" borderId="25" xfId="0" applyNumberFormat="1" applyFont="1" applyFill="1" applyBorder="1" applyAlignment="1">
      <alignment horizontal="center" vertical="center"/>
    </xf>
    <xf numFmtId="0" fontId="3" fillId="3" borderId="21" xfId="0" applyNumberFormat="1" applyFont="1" applyFill="1" applyBorder="1" applyAlignment="1">
      <alignment horizontal="center" vertical="center" wrapText="1"/>
    </xf>
    <xf numFmtId="166" fontId="3" fillId="6" borderId="21" xfId="0" applyNumberFormat="1" applyFont="1" applyFill="1" applyBorder="1" applyAlignment="1">
      <alignment horizontal="center" vertical="center" wrapText="1"/>
    </xf>
    <xf numFmtId="166" fontId="3" fillId="3" borderId="21" xfId="0" applyNumberFormat="1" applyFont="1" applyFill="1" applyBorder="1" applyAlignment="1">
      <alignment horizontal="center" vertical="center" wrapText="1"/>
    </xf>
    <xf numFmtId="166" fontId="3" fillId="3" borderId="12" xfId="0" applyNumberFormat="1" applyFont="1" applyFill="1" applyBorder="1" applyAlignment="1">
      <alignment horizontal="center" vertical="center" wrapText="1"/>
    </xf>
    <xf numFmtId="166" fontId="3" fillId="6" borderId="12" xfId="0" applyNumberFormat="1" applyFont="1" applyFill="1" applyBorder="1" applyAlignment="1">
      <alignment horizontal="center" vertical="center" wrapText="1"/>
    </xf>
    <xf numFmtId="166" fontId="3" fillId="7" borderId="12" xfId="0" applyNumberFormat="1" applyFont="1" applyFill="1" applyBorder="1" applyAlignment="1">
      <alignment horizontal="center" vertical="center" wrapText="1"/>
    </xf>
    <xf numFmtId="49" fontId="3" fillId="3" borderId="12" xfId="0" applyNumberFormat="1" applyFont="1" applyFill="1" applyBorder="1" applyAlignment="1">
      <alignment horizontal="center" vertical="center" wrapText="1"/>
    </xf>
    <xf numFmtId="0" fontId="3" fillId="2" borderId="11" xfId="0" applyFont="1" applyFill="1" applyBorder="1" applyAlignment="1">
      <alignment horizontal="left" vertical="center" wrapText="1"/>
    </xf>
    <xf numFmtId="10" fontId="3" fillId="3" borderId="21" xfId="1" applyNumberFormat="1" applyFont="1" applyFill="1" applyBorder="1" applyAlignment="1">
      <alignment horizontal="center" vertical="center" wrapText="1"/>
    </xf>
    <xf numFmtId="10" fontId="3" fillId="2" borderId="21" xfId="1" applyNumberFormat="1" applyFont="1" applyFill="1" applyBorder="1" applyAlignment="1">
      <alignment horizontal="center" vertical="center" wrapText="1"/>
    </xf>
    <xf numFmtId="10" fontId="3" fillId="11" borderId="21" xfId="1" applyNumberFormat="1" applyFont="1" applyFill="1" applyBorder="1" applyAlignment="1">
      <alignment horizontal="center" vertical="center" wrapText="1"/>
    </xf>
    <xf numFmtId="10" fontId="3" fillId="12" borderId="21" xfId="1" applyNumberFormat="1" applyFont="1" applyFill="1" applyBorder="1" applyAlignment="1">
      <alignment horizontal="center" vertical="center" wrapText="1"/>
    </xf>
    <xf numFmtId="10" fontId="0" fillId="12" borderId="14" xfId="1" applyNumberFormat="1" applyFont="1" applyFill="1" applyBorder="1" applyAlignment="1">
      <alignment horizontal="center" vertical="center" wrapText="1"/>
    </xf>
    <xf numFmtId="0" fontId="3" fillId="2" borderId="22" xfId="0" applyFont="1" applyFill="1" applyBorder="1" applyAlignment="1">
      <alignment horizontal="center" vertical="center" wrapText="1"/>
    </xf>
    <xf numFmtId="2" fontId="3" fillId="3" borderId="12" xfId="0" applyNumberFormat="1" applyFont="1" applyFill="1" applyBorder="1" applyAlignment="1">
      <alignment horizontal="center" vertical="center" wrapText="1"/>
    </xf>
    <xf numFmtId="49" fontId="3" fillId="2" borderId="12" xfId="0" applyNumberFormat="1" applyFont="1" applyFill="1" applyBorder="1" applyAlignment="1">
      <alignment horizontal="left" vertical="center" wrapText="1"/>
    </xf>
    <xf numFmtId="0" fontId="3" fillId="2" borderId="12" xfId="0" applyNumberFormat="1" applyFont="1" applyFill="1" applyBorder="1" applyAlignment="1">
      <alignment horizontal="center" vertical="center" wrapText="1"/>
    </xf>
    <xf numFmtId="49" fontId="3" fillId="12" borderId="14" xfId="0" applyNumberFormat="1" applyFont="1" applyFill="1" applyBorder="1" applyAlignment="1">
      <alignment horizontal="left" vertical="center" wrapText="1"/>
    </xf>
    <xf numFmtId="49" fontId="3" fillId="12" borderId="14" xfId="0" applyNumberFormat="1" applyFont="1" applyFill="1" applyBorder="1" applyAlignment="1">
      <alignment horizontal="center" vertical="center" wrapText="1"/>
    </xf>
    <xf numFmtId="10" fontId="3" fillId="11" borderId="21" xfId="0" applyNumberFormat="1" applyFont="1" applyFill="1" applyBorder="1" applyAlignment="1">
      <alignment horizontal="center" vertical="center" wrapText="1"/>
    </xf>
    <xf numFmtId="2" fontId="3" fillId="11" borderId="21" xfId="0" applyNumberFormat="1" applyFont="1" applyFill="1" applyBorder="1" applyAlignment="1">
      <alignment horizontal="center" vertical="center" wrapText="1"/>
    </xf>
    <xf numFmtId="49" fontId="3" fillId="11" borderId="21" xfId="0" applyNumberFormat="1" applyFont="1" applyFill="1" applyBorder="1" applyAlignment="1">
      <alignment horizontal="center" vertical="center" wrapText="1"/>
    </xf>
    <xf numFmtId="0" fontId="0" fillId="11" borderId="14" xfId="0" applyFont="1" applyFill="1" applyBorder="1" applyAlignment="1">
      <alignment vertical="center" wrapText="1"/>
    </xf>
    <xf numFmtId="0" fontId="0" fillId="11" borderId="14" xfId="0" applyFont="1" applyFill="1" applyBorder="1" applyAlignment="1">
      <alignment horizontal="center" vertical="center" wrapText="1"/>
    </xf>
    <xf numFmtId="167" fontId="3" fillId="11" borderId="10" xfId="0" applyNumberFormat="1" applyFont="1" applyFill="1" applyBorder="1" applyAlignment="1">
      <alignment horizontal="center" vertical="center" wrapText="1"/>
    </xf>
    <xf numFmtId="0" fontId="3" fillId="3" borderId="20" xfId="0" applyFont="1" applyFill="1" applyBorder="1" applyAlignment="1">
      <alignment horizontal="left" vertical="center" wrapText="1"/>
    </xf>
    <xf numFmtId="0" fontId="3" fillId="3" borderId="28" xfId="0" applyFont="1" applyFill="1" applyBorder="1" applyAlignment="1">
      <alignment horizontal="center" vertical="center" wrapText="1"/>
    </xf>
    <xf numFmtId="10" fontId="3" fillId="11" borderId="20" xfId="1" applyNumberFormat="1" applyFont="1" applyFill="1" applyBorder="1" applyAlignment="1">
      <alignment horizontal="center" vertical="center" wrapText="1"/>
    </xf>
    <xf numFmtId="2" fontId="3" fillId="11" borderId="20" xfId="0" applyNumberFormat="1" applyFont="1" applyFill="1" applyBorder="1" applyAlignment="1">
      <alignment horizontal="center" vertical="center" wrapText="1"/>
    </xf>
    <xf numFmtId="0" fontId="3" fillId="11" borderId="20" xfId="0" applyFont="1" applyFill="1" applyBorder="1" applyAlignment="1">
      <alignment horizontal="center" vertical="center" wrapText="1"/>
    </xf>
    <xf numFmtId="0" fontId="3" fillId="3" borderId="24" xfId="0" applyFont="1" applyFill="1" applyBorder="1" applyAlignment="1">
      <alignment vertical="center"/>
    </xf>
    <xf numFmtId="0" fontId="3" fillId="3" borderId="5" xfId="0" applyFont="1" applyFill="1" applyBorder="1" applyAlignment="1">
      <alignment horizontal="center" vertical="center"/>
    </xf>
    <xf numFmtId="0" fontId="3" fillId="3" borderId="2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11" xfId="0" applyFont="1" applyFill="1" applyBorder="1" applyAlignment="1">
      <alignment vertical="center" wrapText="1"/>
    </xf>
    <xf numFmtId="164" fontId="3" fillId="10" borderId="21" xfId="2" applyFont="1" applyFill="1" applyBorder="1" applyAlignment="1">
      <alignment horizontal="center" vertical="center" wrapText="1"/>
    </xf>
    <xf numFmtId="164" fontId="3" fillId="11" borderId="10" xfId="2" applyFont="1" applyFill="1" applyBorder="1" applyAlignment="1">
      <alignment horizontal="center" vertical="center" wrapText="1"/>
    </xf>
    <xf numFmtId="0" fontId="0" fillId="15" borderId="4" xfId="0" applyFill="1" applyBorder="1" applyAlignment="1">
      <alignment horizontal="center" vertical="center" wrapText="1"/>
    </xf>
    <xf numFmtId="0" fontId="3" fillId="13" borderId="12" xfId="0" applyFont="1" applyFill="1" applyBorder="1" applyAlignment="1">
      <alignment horizontal="left" vertical="center" wrapText="1"/>
    </xf>
    <xf numFmtId="0" fontId="0" fillId="15" borderId="6" xfId="0" applyFill="1" applyBorder="1" applyAlignment="1">
      <alignment horizontal="center" vertical="center" wrapText="1"/>
    </xf>
    <xf numFmtId="0" fontId="3" fillId="15" borderId="12" xfId="0" applyFont="1" applyFill="1" applyBorder="1" applyAlignment="1">
      <alignment horizontal="left" vertical="center" wrapText="1"/>
    </xf>
    <xf numFmtId="0" fontId="3" fillId="15" borderId="12" xfId="0" applyFont="1" applyFill="1" applyBorder="1" applyAlignment="1">
      <alignment horizontal="center" vertical="center" wrapText="1"/>
    </xf>
    <xf numFmtId="49" fontId="3" fillId="15" borderId="12" xfId="0" applyNumberFormat="1" applyFont="1" applyFill="1" applyBorder="1" applyAlignment="1">
      <alignment horizontal="left" vertical="center" wrapText="1"/>
    </xf>
    <xf numFmtId="0" fontId="3" fillId="15" borderId="12" xfId="0" applyNumberFormat="1" applyFont="1" applyFill="1" applyBorder="1" applyAlignment="1">
      <alignment horizontal="center" vertical="center" wrapText="1"/>
    </xf>
    <xf numFmtId="10" fontId="3" fillId="10" borderId="21" xfId="1" applyNumberFormat="1" applyFont="1" applyFill="1" applyBorder="1" applyAlignment="1">
      <alignment horizontal="center" vertical="center" wrapText="1"/>
    </xf>
    <xf numFmtId="10" fontId="3" fillId="6" borderId="12" xfId="1" applyNumberFormat="1" applyFont="1" applyFill="1" applyBorder="1" applyAlignment="1">
      <alignment horizontal="center" vertical="center" wrapText="1"/>
    </xf>
    <xf numFmtId="10" fontId="3" fillId="11" borderId="12" xfId="1" applyNumberFormat="1" applyFont="1" applyFill="1" applyBorder="1" applyAlignment="1">
      <alignment horizontal="center" vertical="center" wrapText="1"/>
    </xf>
    <xf numFmtId="10" fontId="3" fillId="12" borderId="12" xfId="1" applyNumberFormat="1" applyFont="1" applyFill="1" applyBorder="1" applyAlignment="1">
      <alignment horizontal="center" vertical="center" wrapText="1"/>
    </xf>
    <xf numFmtId="10" fontId="3" fillId="13" borderId="12" xfId="1" applyNumberFormat="1" applyFont="1" applyFill="1" applyBorder="1" applyAlignment="1">
      <alignment horizontal="center" vertical="center" wrapText="1"/>
    </xf>
    <xf numFmtId="10" fontId="3" fillId="10" borderId="12" xfId="1" applyNumberFormat="1" applyFont="1" applyFill="1" applyBorder="1" applyAlignment="1">
      <alignment horizontal="center" vertical="center" wrapText="1"/>
    </xf>
    <xf numFmtId="0" fontId="0" fillId="2" borderId="4" xfId="0" applyFill="1" applyBorder="1" applyAlignment="1">
      <alignment horizontal="center" vertical="center" wrapText="1"/>
    </xf>
    <xf numFmtId="0" fontId="0" fillId="3" borderId="4" xfId="0" applyFill="1" applyBorder="1" applyAlignment="1">
      <alignment horizontal="center" vertical="center" wrapText="1"/>
    </xf>
    <xf numFmtId="0" fontId="3" fillId="6" borderId="4" xfId="0" applyFont="1" applyFill="1" applyBorder="1" applyAlignment="1">
      <alignment horizontal="center" vertical="center"/>
    </xf>
    <xf numFmtId="0" fontId="3" fillId="6" borderId="0" xfId="0" applyFont="1" applyFill="1" applyAlignment="1">
      <alignment horizontal="center" vertical="center" wrapText="1"/>
    </xf>
    <xf numFmtId="0" fontId="3" fillId="6" borderId="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0" xfId="0" applyFont="1" applyFill="1" applyAlignment="1">
      <alignment horizontal="center" vertical="center"/>
    </xf>
    <xf numFmtId="0" fontId="3" fillId="6" borderId="12"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13" borderId="0" xfId="0" applyFont="1" applyFill="1" applyAlignment="1">
      <alignment horizontal="center" vertical="center" wrapText="1"/>
    </xf>
    <xf numFmtId="0" fontId="3" fillId="6" borderId="21" xfId="0" applyFont="1" applyFill="1" applyBorder="1" applyAlignment="1">
      <alignment horizontal="center" vertical="center" wrapText="1"/>
    </xf>
    <xf numFmtId="0" fontId="3" fillId="7" borderId="12" xfId="0" applyFont="1" applyFill="1" applyBorder="1" applyAlignment="1">
      <alignment horizontal="center" vertical="center" wrapText="1"/>
    </xf>
    <xf numFmtId="49" fontId="3" fillId="7" borderId="12" xfId="0" applyNumberFormat="1" applyFont="1" applyFill="1" applyBorder="1" applyAlignment="1">
      <alignment horizontal="left" vertical="center" wrapText="1"/>
    </xf>
    <xf numFmtId="0" fontId="3" fillId="13" borderId="11"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7" borderId="5" xfId="0" applyFont="1" applyFill="1" applyBorder="1" applyAlignment="1">
      <alignment horizontal="center" vertical="center"/>
    </xf>
    <xf numFmtId="0" fontId="3" fillId="13" borderId="21" xfId="0" applyFont="1" applyFill="1" applyBorder="1" applyAlignment="1">
      <alignment horizontal="center" vertical="center" wrapText="1"/>
    </xf>
    <xf numFmtId="0" fontId="3" fillId="7" borderId="12" xfId="0" applyNumberFormat="1" applyFont="1" applyFill="1" applyBorder="1" applyAlignment="1">
      <alignment horizontal="center" vertical="center" wrapText="1"/>
    </xf>
    <xf numFmtId="0" fontId="3" fillId="13" borderId="12" xfId="0" applyNumberFormat="1" applyFont="1" applyFill="1" applyBorder="1" applyAlignment="1">
      <alignment horizontal="center" vertical="center" wrapText="1"/>
    </xf>
    <xf numFmtId="49" fontId="3" fillId="13" borderId="12" xfId="0" applyNumberFormat="1" applyFont="1" applyFill="1" applyBorder="1" applyAlignment="1">
      <alignment horizontal="center" vertical="center" wrapText="1"/>
    </xf>
    <xf numFmtId="0" fontId="3" fillId="12" borderId="12" xfId="0" applyNumberFormat="1" applyFont="1" applyFill="1" applyBorder="1" applyAlignment="1">
      <alignment horizontal="center" vertical="center" wrapText="1"/>
    </xf>
    <xf numFmtId="49" fontId="3" fillId="12" borderId="12" xfId="0" applyNumberFormat="1" applyFont="1" applyFill="1" applyBorder="1" applyAlignment="1">
      <alignment horizontal="center" vertical="center" wrapText="1"/>
    </xf>
    <xf numFmtId="49" fontId="3" fillId="13" borderId="21" xfId="0" applyNumberFormat="1" applyFont="1" applyFill="1" applyBorder="1" applyAlignment="1">
      <alignment horizontal="center" vertical="center" wrapText="1"/>
    </xf>
    <xf numFmtId="0" fontId="3" fillId="11" borderId="10" xfId="0" applyNumberFormat="1" applyFont="1" applyFill="1" applyBorder="1" applyAlignment="1">
      <alignment horizontal="center" vertical="center" wrapText="1"/>
    </xf>
    <xf numFmtId="49" fontId="3" fillId="11" borderId="12" xfId="0" applyNumberFormat="1" applyFont="1" applyFill="1" applyBorder="1" applyAlignment="1">
      <alignment horizontal="center" vertical="center" wrapText="1"/>
    </xf>
    <xf numFmtId="0" fontId="3" fillId="11" borderId="12" xfId="0" applyNumberFormat="1" applyFont="1" applyFill="1" applyBorder="1" applyAlignment="1">
      <alignment horizontal="center" vertical="center" wrapText="1"/>
    </xf>
    <xf numFmtId="0" fontId="3" fillId="11" borderId="10" xfId="0" applyFont="1" applyFill="1" applyBorder="1" applyAlignment="1">
      <alignment horizontal="center" vertical="center" wrapText="1"/>
    </xf>
    <xf numFmtId="0" fontId="3" fillId="11" borderId="12" xfId="0" applyFont="1" applyFill="1" applyBorder="1" applyAlignment="1">
      <alignment horizontal="center" vertical="center" wrapText="1"/>
    </xf>
    <xf numFmtId="0" fontId="3" fillId="11" borderId="21" xfId="0" applyFont="1" applyFill="1" applyBorder="1" applyAlignment="1">
      <alignment horizontal="left" vertical="center" wrapText="1"/>
    </xf>
    <xf numFmtId="0" fontId="3" fillId="7" borderId="21" xfId="0" applyFont="1" applyFill="1" applyBorder="1" applyAlignment="1">
      <alignment horizontal="left" vertical="center" wrapText="1"/>
    </xf>
    <xf numFmtId="0" fontId="3" fillId="10" borderId="12" xfId="0" applyFont="1" applyFill="1" applyBorder="1" applyAlignment="1">
      <alignment horizontal="center" vertical="center" wrapText="1"/>
    </xf>
    <xf numFmtId="0" fontId="3" fillId="6" borderId="21" xfId="0" applyFont="1" applyFill="1" applyBorder="1" applyAlignment="1">
      <alignment horizontal="left" vertical="center" wrapText="1"/>
    </xf>
    <xf numFmtId="0" fontId="3" fillId="12" borderId="21" xfId="0" applyFont="1" applyFill="1" applyBorder="1" applyAlignment="1">
      <alignment horizontal="left" vertical="center" wrapText="1"/>
    </xf>
    <xf numFmtId="0" fontId="3" fillId="6" borderId="5" xfId="0" applyFont="1" applyFill="1" applyBorder="1" applyAlignment="1">
      <alignment horizontal="center" vertical="center"/>
    </xf>
    <xf numFmtId="0" fontId="3" fillId="12" borderId="21" xfId="0" applyFont="1" applyFill="1" applyBorder="1" applyAlignment="1">
      <alignment horizontal="center" vertical="center" wrapText="1"/>
    </xf>
    <xf numFmtId="0" fontId="3" fillId="12" borderId="22" xfId="0" applyFont="1" applyFill="1" applyBorder="1" applyAlignment="1">
      <alignment horizontal="center" vertical="center" wrapText="1"/>
    </xf>
    <xf numFmtId="49" fontId="3" fillId="12" borderId="21" xfId="0" applyNumberFormat="1" applyFont="1" applyFill="1" applyBorder="1" applyAlignment="1">
      <alignment horizontal="center" vertical="center" wrapText="1"/>
    </xf>
    <xf numFmtId="10" fontId="3" fillId="12" borderId="21" xfId="0" applyNumberFormat="1" applyFont="1" applyFill="1" applyBorder="1" applyAlignment="1">
      <alignment horizontal="center" vertical="center" wrapText="1"/>
    </xf>
    <xf numFmtId="10" fontId="3" fillId="3" borderId="21" xfId="0" applyNumberFormat="1" applyFont="1" applyFill="1" applyBorder="1" applyAlignment="1">
      <alignment horizontal="center" vertical="center" wrapText="1"/>
    </xf>
    <xf numFmtId="2" fontId="3" fillId="12" borderId="21" xfId="0" applyNumberFormat="1" applyFont="1" applyFill="1" applyBorder="1" applyAlignment="1">
      <alignment horizontal="center" vertical="center" wrapText="1"/>
    </xf>
    <xf numFmtId="2" fontId="3" fillId="3" borderId="21" xfId="0" applyNumberFormat="1" applyFont="1" applyFill="1" applyBorder="1" applyAlignment="1">
      <alignment horizontal="center" vertical="center" wrapText="1"/>
    </xf>
    <xf numFmtId="166" fontId="3" fillId="2" borderId="12" xfId="0" applyNumberFormat="1" applyFont="1" applyFill="1" applyBorder="1" applyAlignment="1">
      <alignment horizontal="center" vertical="center" wrapText="1"/>
    </xf>
    <xf numFmtId="2" fontId="3" fillId="2" borderId="21" xfId="0" applyNumberFormat="1" applyFont="1" applyFill="1" applyBorder="1" applyAlignment="1">
      <alignment horizontal="center" vertical="center" wrapText="1"/>
    </xf>
    <xf numFmtId="49" fontId="3" fillId="3" borderId="21" xfId="0" applyNumberFormat="1" applyFont="1" applyFill="1" applyBorder="1" applyAlignment="1">
      <alignment horizontal="center" vertical="center" wrapText="1"/>
    </xf>
    <xf numFmtId="167" fontId="3" fillId="12" borderId="12" xfId="0" applyNumberFormat="1" applyFont="1" applyFill="1" applyBorder="1" applyAlignment="1">
      <alignment horizontal="center" vertical="center" wrapText="1"/>
    </xf>
    <xf numFmtId="167" fontId="3" fillId="11" borderId="12" xfId="0" applyNumberFormat="1"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1" xfId="0" applyFont="1" applyFill="1" applyBorder="1" applyAlignment="1">
      <alignment horizontal="left" vertical="center" wrapText="1"/>
    </xf>
    <xf numFmtId="2" fontId="3" fillId="11" borderId="10" xfId="0" applyNumberFormat="1" applyFont="1" applyFill="1" applyBorder="1" applyAlignment="1">
      <alignment horizontal="center" vertical="center" wrapText="1"/>
    </xf>
    <xf numFmtId="49" fontId="3" fillId="11" borderId="10" xfId="0" applyNumberFormat="1" applyFont="1" applyFill="1" applyBorder="1" applyAlignment="1">
      <alignment horizontal="center" vertical="center" wrapText="1"/>
    </xf>
    <xf numFmtId="0" fontId="3" fillId="2" borderId="0" xfId="0" applyFont="1" applyFill="1" applyBorder="1" applyAlignment="1">
      <alignment horizontal="left" vertical="center" wrapText="1"/>
    </xf>
    <xf numFmtId="0" fontId="3" fillId="7" borderId="2" xfId="0" applyFont="1" applyFill="1" applyBorder="1" applyAlignment="1">
      <alignment horizontal="center" vertical="center"/>
    </xf>
    <xf numFmtId="0" fontId="3" fillId="7" borderId="20" xfId="0" applyFont="1" applyFill="1" applyBorder="1" applyAlignment="1">
      <alignment horizontal="left" vertical="center" wrapText="1"/>
    </xf>
    <xf numFmtId="0" fontId="4"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18" xfId="0" applyFont="1" applyFill="1" applyBorder="1" applyAlignment="1">
      <alignment horizontal="center" vertical="center" wrapText="1"/>
    </xf>
    <xf numFmtId="0" fontId="3" fillId="7" borderId="1" xfId="0" applyFont="1" applyFill="1" applyBorder="1" applyAlignment="1">
      <alignment horizontal="center" vertical="center"/>
    </xf>
    <xf numFmtId="0" fontId="4" fillId="11" borderId="10"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3" fillId="7" borderId="10" xfId="0" applyNumberFormat="1" applyFont="1" applyFill="1" applyBorder="1" applyAlignment="1">
      <alignment horizontal="center" vertical="center" wrapText="1"/>
    </xf>
    <xf numFmtId="0" fontId="3" fillId="7" borderId="3" xfId="0" applyFont="1" applyFill="1" applyBorder="1" applyAlignment="1">
      <alignment horizontal="center" vertical="center" wrapText="1"/>
    </xf>
    <xf numFmtId="49" fontId="3" fillId="7" borderId="10" xfId="0" applyNumberFormat="1" applyFont="1" applyFill="1" applyBorder="1" applyAlignment="1">
      <alignment horizontal="left" vertical="center" wrapText="1"/>
    </xf>
    <xf numFmtId="0" fontId="3" fillId="2" borderId="0" xfId="0" applyFont="1" applyFill="1" applyAlignment="1">
      <alignment horizontal="center" vertical="center" wrapText="1"/>
    </xf>
    <xf numFmtId="0" fontId="3" fillId="12" borderId="12" xfId="0" applyFont="1" applyFill="1" applyBorder="1" applyAlignment="1">
      <alignment horizontal="center" vertical="center" wrapText="1"/>
    </xf>
    <xf numFmtId="0" fontId="3" fillId="13" borderId="21" xfId="0" applyFont="1" applyFill="1" applyBorder="1" applyAlignment="1">
      <alignment horizontal="left" vertical="center" wrapText="1"/>
    </xf>
    <xf numFmtId="0" fontId="3" fillId="13" borderId="0" xfId="0" applyFont="1" applyFill="1" applyAlignment="1">
      <alignment horizontal="center" vertical="center" wrapText="1"/>
    </xf>
    <xf numFmtId="0" fontId="3" fillId="7" borderId="0" xfId="0" applyFont="1" applyFill="1" applyAlignment="1">
      <alignment horizontal="center" vertical="center"/>
    </xf>
    <xf numFmtId="0" fontId="3" fillId="7" borderId="12" xfId="0" applyFont="1" applyFill="1" applyBorder="1" applyAlignment="1">
      <alignment horizontal="center" vertical="center" wrapText="1"/>
    </xf>
    <xf numFmtId="49" fontId="3" fillId="7" borderId="12" xfId="0" applyNumberFormat="1" applyFont="1" applyFill="1" applyBorder="1" applyAlignment="1">
      <alignment horizontal="left" vertical="center" wrapText="1"/>
    </xf>
    <xf numFmtId="0" fontId="3" fillId="7" borderId="0" xfId="0" applyFont="1" applyFill="1" applyAlignment="1">
      <alignment horizontal="center" vertical="center" wrapText="1"/>
    </xf>
    <xf numFmtId="0" fontId="3" fillId="7" borderId="11"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3" borderId="12" xfId="0" applyFont="1" applyFill="1" applyBorder="1" applyAlignment="1">
      <alignment horizontal="center" vertical="center" wrapText="1"/>
    </xf>
    <xf numFmtId="49" fontId="3" fillId="13" borderId="12" xfId="0" applyNumberFormat="1" applyFont="1" applyFill="1" applyBorder="1" applyAlignment="1">
      <alignment horizontal="left" vertical="center" wrapText="1"/>
    </xf>
    <xf numFmtId="0" fontId="3" fillId="7" borderId="12" xfId="0" applyNumberFormat="1" applyFont="1" applyFill="1" applyBorder="1" applyAlignment="1">
      <alignment horizontal="center" vertical="center" wrapText="1"/>
    </xf>
    <xf numFmtId="0" fontId="3" fillId="13" borderId="12" xfId="0" applyNumberFormat="1" applyFont="1" applyFill="1" applyBorder="1" applyAlignment="1">
      <alignment horizontal="center" vertical="center" wrapText="1"/>
    </xf>
    <xf numFmtId="49" fontId="3" fillId="12" borderId="12" xfId="0" applyNumberFormat="1" applyFont="1" applyFill="1" applyBorder="1" applyAlignment="1">
      <alignment horizontal="center" vertical="center" wrapText="1"/>
    </xf>
    <xf numFmtId="49" fontId="3" fillId="13" borderId="22" xfId="0" applyNumberFormat="1" applyFont="1" applyFill="1" applyBorder="1" applyAlignment="1">
      <alignment horizontal="center" vertical="center" wrapText="1"/>
    </xf>
    <xf numFmtId="0" fontId="3" fillId="11" borderId="12" xfId="0" applyNumberFormat="1" applyFont="1" applyFill="1" applyBorder="1" applyAlignment="1">
      <alignment horizontal="center" vertical="center" wrapText="1"/>
    </xf>
    <xf numFmtId="49" fontId="3" fillId="11" borderId="12" xfId="0" applyNumberFormat="1" applyFont="1" applyFill="1" applyBorder="1" applyAlignment="1">
      <alignment horizontal="left" vertical="center" wrapText="1"/>
    </xf>
    <xf numFmtId="0" fontId="3" fillId="7" borderId="21" xfId="0" applyFont="1" applyFill="1" applyBorder="1" applyAlignment="1">
      <alignment horizontal="left" vertical="center" wrapText="1"/>
    </xf>
    <xf numFmtId="0" fontId="3" fillId="13" borderId="4" xfId="0" applyFont="1" applyFill="1" applyBorder="1" applyAlignment="1">
      <alignment horizontal="center" vertical="center"/>
    </xf>
    <xf numFmtId="0" fontId="3" fillId="13" borderId="0" xfId="0" applyFont="1" applyFill="1" applyAlignment="1">
      <alignment horizontal="center" vertical="center"/>
    </xf>
    <xf numFmtId="49" fontId="3" fillId="12" borderId="21" xfId="0" applyNumberFormat="1" applyFont="1" applyFill="1" applyBorder="1" applyAlignment="1">
      <alignment horizontal="center" vertical="center" wrapText="1"/>
    </xf>
    <xf numFmtId="0" fontId="3" fillId="15" borderId="0" xfId="0" applyFont="1" applyFill="1" applyBorder="1" applyAlignment="1">
      <alignment horizontal="left" vertical="center" wrapText="1"/>
    </xf>
    <xf numFmtId="10" fontId="3" fillId="15" borderId="12" xfId="1" applyNumberFormat="1" applyFont="1" applyFill="1" applyBorder="1" applyAlignment="1">
      <alignment horizontal="center" vertical="center" wrapText="1"/>
    </xf>
    <xf numFmtId="0" fontId="3" fillId="15" borderId="2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5" xfId="0" applyNumberFormat="1" applyFont="1" applyFill="1" applyBorder="1" applyAlignment="1">
      <alignment horizontal="center" vertical="center" wrapText="1"/>
    </xf>
    <xf numFmtId="0" fontId="3" fillId="12" borderId="14" xfId="0" applyNumberFormat="1" applyFont="1" applyFill="1" applyBorder="1" applyAlignment="1">
      <alignment horizontal="center" vertical="center" wrapText="1"/>
    </xf>
    <xf numFmtId="166" fontId="3" fillId="16" borderId="14" xfId="0" applyNumberFormat="1" applyFont="1" applyFill="1" applyBorder="1" applyAlignment="1">
      <alignment horizontal="center" vertical="center" wrapText="1"/>
    </xf>
    <xf numFmtId="167" fontId="3" fillId="16" borderId="14" xfId="0" applyNumberFormat="1" applyFont="1" applyFill="1" applyBorder="1" applyAlignment="1">
      <alignment horizontal="center" vertical="center" wrapText="1"/>
    </xf>
    <xf numFmtId="168" fontId="3" fillId="16" borderId="14" xfId="0" applyNumberFormat="1" applyFont="1" applyFill="1" applyBorder="1" applyAlignment="1">
      <alignment horizontal="center" vertical="center" wrapText="1"/>
    </xf>
    <xf numFmtId="169" fontId="3" fillId="16" borderId="14" xfId="0" applyNumberFormat="1" applyFont="1" applyFill="1" applyBorder="1" applyAlignment="1">
      <alignment horizontal="center" vertical="center" wrapText="1"/>
    </xf>
    <xf numFmtId="49" fontId="3" fillId="11" borderId="20" xfId="0" applyNumberFormat="1" applyFont="1" applyFill="1" applyBorder="1" applyAlignment="1">
      <alignment horizontal="left" vertical="center" wrapText="1"/>
    </xf>
    <xf numFmtId="0" fontId="3" fillId="11" borderId="20" xfId="0" applyNumberFormat="1" applyFont="1" applyFill="1" applyBorder="1" applyAlignment="1">
      <alignment horizontal="center" vertical="center" wrapText="1"/>
    </xf>
    <xf numFmtId="0" fontId="3" fillId="7" borderId="26" xfId="0" applyFont="1" applyFill="1" applyBorder="1" applyAlignment="1">
      <alignment horizontal="center" vertical="center"/>
    </xf>
    <xf numFmtId="0" fontId="3" fillId="7" borderId="9"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8"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7" borderId="10" xfId="0" applyFont="1" applyFill="1" applyBorder="1" applyAlignment="1">
      <alignment horizontal="center" vertical="center" wrapText="1"/>
    </xf>
    <xf numFmtId="0" fontId="3" fillId="7" borderId="20" xfId="0" applyFont="1" applyFill="1" applyBorder="1" applyAlignment="1">
      <alignment horizontal="center" vertical="center" wrapText="1"/>
    </xf>
    <xf numFmtId="49" fontId="3" fillId="7" borderId="20" xfId="0" applyNumberFormat="1" applyFont="1" applyFill="1" applyBorder="1" applyAlignment="1">
      <alignment horizontal="left" vertical="center" wrapText="1"/>
    </xf>
    <xf numFmtId="0" fontId="3" fillId="7" borderId="20" xfId="0" applyNumberFormat="1"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7" borderId="4" xfId="0" applyFont="1" applyFill="1" applyBorder="1" applyAlignment="1">
      <alignment horizontal="center" vertical="center"/>
    </xf>
    <xf numFmtId="0" fontId="3" fillId="6" borderId="4" xfId="0" applyFont="1" applyFill="1" applyBorder="1" applyAlignment="1">
      <alignment horizontal="center" vertical="center"/>
    </xf>
    <xf numFmtId="0" fontId="3" fillId="11" borderId="9" xfId="0" applyFont="1" applyFill="1" applyBorder="1" applyAlignment="1">
      <alignment horizontal="center" vertical="center" wrapText="1"/>
    </xf>
    <xf numFmtId="0" fontId="3" fillId="11" borderId="0" xfId="0" applyFont="1" applyFill="1" applyBorder="1" applyAlignment="1">
      <alignment horizontal="center" vertical="center" wrapText="1"/>
    </xf>
    <xf numFmtId="0" fontId="3" fillId="11" borderId="9" xfId="0" applyFont="1" applyFill="1" applyBorder="1" applyAlignment="1">
      <alignment horizontal="center" vertical="center"/>
    </xf>
    <xf numFmtId="0" fontId="3" fillId="11" borderId="0" xfId="0" applyFont="1" applyFill="1" applyBorder="1" applyAlignment="1">
      <alignment horizontal="center" vertical="center"/>
    </xf>
    <xf numFmtId="0" fontId="3" fillId="11" borderId="10" xfId="0" applyFont="1" applyFill="1" applyBorder="1" applyAlignment="1">
      <alignment horizontal="center" vertical="center" wrapText="1"/>
    </xf>
    <xf numFmtId="0" fontId="3" fillId="11" borderId="12" xfId="0" applyFont="1" applyFill="1" applyBorder="1" applyAlignment="1">
      <alignment horizontal="center" vertical="center" wrapText="1"/>
    </xf>
    <xf numFmtId="0" fontId="3" fillId="11" borderId="8" xfId="0" applyFont="1" applyFill="1" applyBorder="1" applyAlignment="1">
      <alignment horizontal="center" vertical="center" wrapText="1"/>
    </xf>
    <xf numFmtId="0" fontId="3" fillId="11" borderId="11"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10" borderId="11" xfId="0" applyFont="1" applyFill="1" applyBorder="1" applyAlignment="1">
      <alignment horizontal="center" vertical="center" wrapText="1"/>
    </xf>
    <xf numFmtId="0" fontId="3" fillId="6" borderId="21" xfId="0" applyFont="1" applyFill="1" applyBorder="1" applyAlignment="1">
      <alignment horizontal="left" vertical="center" wrapText="1"/>
    </xf>
    <xf numFmtId="0" fontId="3" fillId="10" borderId="11" xfId="0" applyFont="1" applyFill="1" applyBorder="1" applyAlignment="1">
      <alignment horizontal="center" vertical="center"/>
    </xf>
    <xf numFmtId="0" fontId="3" fillId="11" borderId="21" xfId="0" applyFont="1" applyFill="1" applyBorder="1" applyAlignment="1">
      <alignment horizontal="left" vertical="center" wrapText="1"/>
    </xf>
    <xf numFmtId="0" fontId="3" fillId="2" borderId="12" xfId="0" applyFont="1" applyFill="1" applyBorder="1" applyAlignment="1">
      <alignment horizontal="center" vertical="center" wrapText="1"/>
    </xf>
    <xf numFmtId="0" fontId="3" fillId="2" borderId="21" xfId="0" applyFont="1" applyFill="1" applyBorder="1" applyAlignment="1">
      <alignment horizontal="left" vertical="center" wrapText="1"/>
    </xf>
    <xf numFmtId="0" fontId="3" fillId="12" borderId="22" xfId="0" applyFont="1" applyFill="1" applyBorder="1" applyAlignment="1">
      <alignment horizontal="center" vertical="center" wrapText="1"/>
    </xf>
    <xf numFmtId="0" fontId="3" fillId="11" borderId="20" xfId="0" applyFont="1" applyFill="1" applyBorder="1" applyAlignment="1">
      <alignment horizontal="left" vertical="center" wrapText="1"/>
    </xf>
    <xf numFmtId="169" fontId="3" fillId="12" borderId="21" xfId="0" applyNumberFormat="1" applyFont="1" applyFill="1" applyBorder="1" applyAlignment="1">
      <alignment horizontal="center" vertical="center" wrapText="1"/>
    </xf>
    <xf numFmtId="169" fontId="3" fillId="11" borderId="21" xfId="0" applyNumberFormat="1" applyFont="1" applyFill="1" applyBorder="1" applyAlignment="1">
      <alignment horizontal="center" vertical="center" wrapText="1"/>
    </xf>
    <xf numFmtId="169" fontId="3" fillId="11" borderId="12" xfId="0" applyNumberFormat="1" applyFont="1" applyFill="1" applyBorder="1" applyAlignment="1">
      <alignment horizontal="center" vertical="center" wrapText="1"/>
    </xf>
    <xf numFmtId="169" fontId="3" fillId="6" borderId="12" xfId="0" applyNumberFormat="1" applyFont="1" applyFill="1" applyBorder="1" applyAlignment="1">
      <alignment horizontal="center" vertical="center" wrapText="1"/>
    </xf>
    <xf numFmtId="169" fontId="3" fillId="12" borderId="12" xfId="0" applyNumberFormat="1" applyFont="1" applyFill="1" applyBorder="1" applyAlignment="1">
      <alignment horizontal="center" vertical="center" wrapText="1"/>
    </xf>
    <xf numFmtId="169" fontId="3" fillId="13" borderId="12" xfId="0" applyNumberFormat="1" applyFont="1" applyFill="1" applyBorder="1" applyAlignment="1">
      <alignment horizontal="center" vertical="center" wrapText="1"/>
    </xf>
    <xf numFmtId="169" fontId="3" fillId="10" borderId="12" xfId="0" applyNumberFormat="1" applyFont="1" applyFill="1" applyBorder="1" applyAlignment="1">
      <alignment horizontal="center" vertical="center" wrapText="1"/>
    </xf>
    <xf numFmtId="0" fontId="3" fillId="12" borderId="12" xfId="0" applyFont="1" applyFill="1" applyBorder="1" applyAlignment="1">
      <alignment vertical="center" wrapText="1"/>
    </xf>
    <xf numFmtId="0" fontId="0" fillId="13" borderId="14" xfId="0" applyFont="1" applyFill="1" applyBorder="1" applyAlignment="1">
      <alignment vertical="center" wrapText="1"/>
    </xf>
    <xf numFmtId="0" fontId="0" fillId="13" borderId="14" xfId="0" applyFont="1" applyFill="1" applyBorder="1" applyAlignment="1">
      <alignment horizontal="center" vertical="center" wrapText="1"/>
    </xf>
    <xf numFmtId="169" fontId="0" fillId="13" borderId="14" xfId="0" applyNumberFormat="1" applyFont="1" applyFill="1" applyBorder="1" applyAlignment="1">
      <alignment horizontal="center" vertical="center" wrapText="1"/>
    </xf>
    <xf numFmtId="10" fontId="0" fillId="13" borderId="14" xfId="1" applyNumberFormat="1" applyFont="1" applyFill="1" applyBorder="1" applyAlignment="1">
      <alignment horizontal="center" vertical="center" wrapText="1"/>
    </xf>
    <xf numFmtId="2" fontId="0" fillId="13" borderId="14" xfId="0" applyNumberFormat="1" applyFont="1" applyFill="1" applyBorder="1" applyAlignment="1">
      <alignment horizontal="center" vertical="center" wrapText="1"/>
    </xf>
    <xf numFmtId="10" fontId="3" fillId="11" borderId="22" xfId="0" applyNumberFormat="1" applyFont="1" applyFill="1" applyBorder="1" applyAlignment="1">
      <alignment horizontal="center" vertical="center" wrapText="1"/>
    </xf>
    <xf numFmtId="2" fontId="3" fillId="3" borderId="14" xfId="0" applyNumberFormat="1" applyFont="1" applyFill="1" applyBorder="1" applyAlignment="1">
      <alignment horizontal="center" vertical="center" wrapText="1"/>
    </xf>
    <xf numFmtId="49" fontId="3" fillId="11" borderId="14" xfId="0" applyNumberFormat="1" applyFont="1" applyFill="1" applyBorder="1" applyAlignment="1">
      <alignment horizontal="center" vertical="center" wrapText="1"/>
    </xf>
    <xf numFmtId="10" fontId="3" fillId="2" borderId="22" xfId="0" applyNumberFormat="1" applyFont="1" applyFill="1" applyBorder="1" applyAlignment="1">
      <alignment horizontal="center" vertical="center" wrapText="1"/>
    </xf>
    <xf numFmtId="2" fontId="3" fillId="2" borderId="14" xfId="0" applyNumberFormat="1" applyFont="1" applyFill="1" applyBorder="1" applyAlignment="1">
      <alignment horizontal="center" vertical="center" wrapText="1"/>
    </xf>
    <xf numFmtId="49" fontId="3" fillId="2" borderId="14" xfId="0" applyNumberFormat="1" applyFont="1" applyFill="1" applyBorder="1" applyAlignment="1">
      <alignment horizontal="center" vertical="center" wrapText="1"/>
    </xf>
    <xf numFmtId="166" fontId="0" fillId="11" borderId="14" xfId="0" applyNumberFormat="1" applyFont="1" applyFill="1" applyBorder="1" applyAlignment="1">
      <alignment horizontal="center" vertical="center" wrapText="1"/>
    </xf>
    <xf numFmtId="167" fontId="0" fillId="12" borderId="14" xfId="0" applyNumberFormat="1" applyFont="1" applyFill="1" applyBorder="1" applyAlignment="1">
      <alignment horizontal="center" vertical="center" wrapText="1"/>
    </xf>
    <xf numFmtId="168" fontId="3" fillId="3" borderId="27" xfId="0" applyNumberFormat="1" applyFont="1" applyFill="1" applyBorder="1" applyAlignment="1">
      <alignment horizontal="center" vertical="center" wrapText="1"/>
    </xf>
    <xf numFmtId="168" fontId="3" fillId="2" borderId="5" xfId="0" applyNumberFormat="1" applyFont="1" applyFill="1" applyBorder="1" applyAlignment="1">
      <alignment horizontal="center" vertical="center" wrapText="1"/>
    </xf>
    <xf numFmtId="168" fontId="3" fillId="3" borderId="5" xfId="0" applyNumberFormat="1" applyFont="1" applyFill="1" applyBorder="1" applyAlignment="1">
      <alignment horizontal="center" vertical="center"/>
    </xf>
    <xf numFmtId="168" fontId="3" fillId="2" borderId="25" xfId="0" applyNumberFormat="1" applyFont="1" applyFill="1" applyBorder="1" applyAlignment="1">
      <alignment horizontal="center" vertical="center" wrapText="1"/>
    </xf>
    <xf numFmtId="168" fontId="3" fillId="3" borderId="25" xfId="0" applyNumberFormat="1" applyFont="1" applyFill="1" applyBorder="1" applyAlignment="1">
      <alignment horizontal="center" vertical="center"/>
    </xf>
    <xf numFmtId="168" fontId="3" fillId="3" borderId="21" xfId="0" applyNumberFormat="1" applyFont="1" applyFill="1" applyBorder="1" applyAlignment="1">
      <alignment horizontal="center" vertical="center" wrapText="1"/>
    </xf>
    <xf numFmtId="168" fontId="3" fillId="2" borderId="21" xfId="0" applyNumberFormat="1" applyFont="1" applyFill="1" applyBorder="1" applyAlignment="1">
      <alignment horizontal="center" vertical="center" wrapText="1"/>
    </xf>
    <xf numFmtId="168" fontId="3" fillId="15" borderId="12" xfId="0" applyNumberFormat="1" applyFont="1" applyFill="1" applyBorder="1" applyAlignment="1">
      <alignment horizontal="center" vertical="center" wrapText="1"/>
    </xf>
    <xf numFmtId="168" fontId="0" fillId="12" borderId="14" xfId="0" applyNumberFormat="1" applyFont="1" applyFill="1" applyBorder="1" applyAlignment="1">
      <alignment horizontal="center" vertical="center" wrapText="1"/>
    </xf>
    <xf numFmtId="0" fontId="3" fillId="11" borderId="8" xfId="0" applyFont="1" applyFill="1" applyBorder="1" applyAlignment="1">
      <alignment horizontal="center" vertical="center"/>
    </xf>
    <xf numFmtId="0" fontId="3" fillId="11" borderId="11" xfId="0" applyFont="1" applyFill="1" applyBorder="1" applyAlignment="1">
      <alignment horizontal="center" vertical="center"/>
    </xf>
    <xf numFmtId="0" fontId="3" fillId="10" borderId="0" xfId="0" applyFont="1" applyFill="1" applyBorder="1" applyAlignment="1">
      <alignment horizontal="center" vertical="center" wrapText="1"/>
    </xf>
    <xf numFmtId="0" fontId="1" fillId="8" borderId="4" xfId="0" applyFont="1" applyFill="1" applyBorder="1" applyAlignment="1">
      <alignment horizontal="left" vertical="center" wrapText="1"/>
    </xf>
    <xf numFmtId="0" fontId="1" fillId="8" borderId="5"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8" borderId="3" xfId="0" applyFont="1" applyFill="1" applyBorder="1" applyAlignment="1">
      <alignment horizontal="left" vertical="center" wrapText="1"/>
    </xf>
    <xf numFmtId="0" fontId="0" fillId="3" borderId="4" xfId="0" applyFill="1" applyBorder="1" applyAlignment="1">
      <alignment horizontal="center" vertical="center" wrapText="1"/>
    </xf>
    <xf numFmtId="0" fontId="0" fillId="2" borderId="4"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4" xfId="0" applyFill="1" applyBorder="1" applyAlignment="1">
      <alignment horizontal="center" vertical="center" wrapText="1"/>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6" borderId="0" xfId="0" applyFill="1" applyBorder="1" applyAlignment="1">
      <alignment horizontal="center" vertical="center"/>
    </xf>
    <xf numFmtId="0" fontId="0" fillId="6" borderId="0" xfId="0" applyFill="1" applyBorder="1" applyAlignment="1">
      <alignment horizontal="center" vertical="center" wrapText="1"/>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0" xfId="0" applyFill="1" applyBorder="1" applyAlignment="1">
      <alignment horizontal="center" vertical="center"/>
    </xf>
    <xf numFmtId="0" fontId="0" fillId="7" borderId="7" xfId="0" applyFill="1" applyBorder="1" applyAlignment="1">
      <alignment horizontal="center" vertical="center"/>
    </xf>
    <xf numFmtId="0" fontId="0" fillId="7" borderId="0" xfId="0" applyFill="1" applyBorder="1" applyAlignment="1">
      <alignment horizontal="center" vertical="center" wrapText="1"/>
    </xf>
    <xf numFmtId="0" fontId="0" fillId="7" borderId="7" xfId="0" applyFill="1" applyBorder="1" applyAlignment="1">
      <alignment horizontal="center" vertical="center" wrapText="1"/>
    </xf>
    <xf numFmtId="0" fontId="0" fillId="6" borderId="12" xfId="0" applyFill="1" applyBorder="1" applyAlignment="1">
      <alignment horizontal="center" vertical="center" wrapText="1"/>
    </xf>
    <xf numFmtId="0" fontId="2" fillId="5" borderId="9"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0" fillId="6" borderId="9" xfId="0" applyFill="1" applyBorder="1" applyAlignment="1">
      <alignment horizontal="center" vertical="center"/>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0" fillId="6" borderId="8"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8" xfId="0" applyFill="1" applyBorder="1" applyAlignment="1">
      <alignment horizontal="left" vertical="center" wrapText="1"/>
    </xf>
    <xf numFmtId="0" fontId="0" fillId="6" borderId="9" xfId="0" applyFill="1" applyBorder="1" applyAlignment="1">
      <alignment horizontal="left" vertical="center" wrapText="1"/>
    </xf>
    <xf numFmtId="0" fontId="0" fillId="6" borderId="11" xfId="0" applyFill="1" applyBorder="1" applyAlignment="1">
      <alignment horizontal="left" vertical="center" wrapText="1"/>
    </xf>
    <xf numFmtId="0" fontId="0" fillId="6" borderId="0" xfId="0" applyFill="1" applyBorder="1" applyAlignment="1">
      <alignment horizontal="left" vertical="center" wrapText="1"/>
    </xf>
    <xf numFmtId="0" fontId="0" fillId="7" borderId="11" xfId="0" applyFill="1" applyBorder="1" applyAlignment="1">
      <alignment horizontal="left" vertical="center" wrapText="1"/>
    </xf>
    <xf numFmtId="0" fontId="0" fillId="7" borderId="0" xfId="0" applyFill="1" applyBorder="1" applyAlignment="1">
      <alignment horizontal="left" vertical="center" wrapText="1"/>
    </xf>
    <xf numFmtId="0" fontId="0" fillId="7" borderId="13" xfId="0" applyFill="1" applyBorder="1" applyAlignment="1">
      <alignment horizontal="left" vertical="center" wrapText="1"/>
    </xf>
    <xf numFmtId="0" fontId="0" fillId="7" borderId="7" xfId="0" applyFill="1" applyBorder="1" applyAlignment="1">
      <alignment horizontal="left" vertical="center" wrapText="1"/>
    </xf>
    <xf numFmtId="0" fontId="0" fillId="7" borderId="11" xfId="0" applyFill="1" applyBorder="1" applyAlignment="1">
      <alignment horizontal="center" vertical="center" wrapText="1"/>
    </xf>
    <xf numFmtId="0" fontId="0" fillId="7" borderId="13" xfId="0" applyFill="1" applyBorder="1" applyAlignment="1">
      <alignment horizontal="center" vertical="center" wrapText="1"/>
    </xf>
    <xf numFmtId="0" fontId="0" fillId="6" borderId="10" xfId="0" applyFill="1" applyBorder="1" applyAlignment="1">
      <alignment horizontal="left" vertical="center" wrapText="1"/>
    </xf>
    <xf numFmtId="0" fontId="0" fillId="6" borderId="12" xfId="0" applyFill="1" applyBorder="1" applyAlignment="1">
      <alignment horizontal="left" vertical="center" wrapText="1"/>
    </xf>
    <xf numFmtId="0" fontId="0" fillId="7" borderId="12" xfId="0" applyFill="1" applyBorder="1" applyAlignment="1">
      <alignment horizontal="left" vertical="center" wrapText="1"/>
    </xf>
    <xf numFmtId="0" fontId="0" fillId="7" borderId="14" xfId="0" applyFill="1" applyBorder="1" applyAlignment="1">
      <alignment horizontal="left" vertical="center" wrapText="1"/>
    </xf>
    <xf numFmtId="0" fontId="0" fillId="7" borderId="11" xfId="0" applyFill="1" applyBorder="1" applyAlignment="1">
      <alignment vertical="center" wrapText="1"/>
    </xf>
    <xf numFmtId="0" fontId="0" fillId="7" borderId="0" xfId="0" applyFill="1" applyBorder="1" applyAlignment="1">
      <alignment vertical="center" wrapText="1"/>
    </xf>
    <xf numFmtId="0" fontId="0" fillId="7" borderId="12" xfId="0" applyFill="1" applyBorder="1" applyAlignment="1">
      <alignment vertical="center" wrapText="1"/>
    </xf>
    <xf numFmtId="0" fontId="2" fillId="5" borderId="8"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3" fillId="6" borderId="0"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7" borderId="4" xfId="0" applyFont="1" applyFill="1" applyBorder="1" applyAlignment="1">
      <alignment horizontal="center" vertical="center"/>
    </xf>
    <xf numFmtId="0" fontId="3" fillId="7" borderId="0" xfId="0" applyFont="1" applyFill="1" applyAlignment="1">
      <alignment horizontal="center" vertical="center"/>
    </xf>
    <xf numFmtId="0" fontId="3" fillId="7" borderId="12" xfId="0" applyFont="1" applyFill="1" applyBorder="1" applyAlignment="1">
      <alignment horizontal="center" vertical="center"/>
    </xf>
    <xf numFmtId="0" fontId="3" fillId="7" borderId="11" xfId="0" applyFont="1" applyFill="1" applyBorder="1" applyAlignment="1">
      <alignment horizontal="center" vertical="center" wrapText="1"/>
    </xf>
    <xf numFmtId="0" fontId="3" fillId="7" borderId="0" xfId="0" applyFont="1" applyFill="1" applyAlignment="1">
      <alignment horizontal="center" vertical="center" wrapText="1"/>
    </xf>
    <xf numFmtId="0" fontId="3" fillId="7" borderId="12" xfId="0" applyFont="1" applyFill="1" applyBorder="1" applyAlignment="1">
      <alignment horizontal="center" vertical="center" wrapText="1"/>
    </xf>
    <xf numFmtId="0" fontId="3" fillId="7" borderId="0" xfId="0" applyFont="1" applyFill="1" applyBorder="1" applyAlignment="1">
      <alignment horizontal="center" vertical="center" wrapText="1"/>
    </xf>
    <xf numFmtId="0" fontId="3" fillId="12" borderId="4" xfId="0" applyFont="1" applyFill="1" applyBorder="1" applyAlignment="1">
      <alignment horizontal="center" vertical="center" wrapText="1"/>
    </xf>
    <xf numFmtId="0" fontId="3" fillId="12" borderId="0" xfId="0" applyFont="1" applyFill="1" applyAlignment="1">
      <alignment horizontal="center" vertical="center" wrapText="1"/>
    </xf>
    <xf numFmtId="0" fontId="3" fillId="6" borderId="0" xfId="0" applyFont="1" applyFill="1" applyAlignment="1">
      <alignment horizontal="center" vertical="center" wrapText="1"/>
    </xf>
    <xf numFmtId="0" fontId="3" fillId="6" borderId="11"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9" borderId="12"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2" fillId="9" borderId="13" xfId="0" applyFont="1" applyFill="1" applyBorder="1" applyAlignment="1">
      <alignment horizontal="center" vertical="center" wrapText="1"/>
    </xf>
    <xf numFmtId="0" fontId="2" fillId="9" borderId="9" xfId="0" applyFont="1" applyFill="1" applyBorder="1" applyAlignment="1">
      <alignment horizontal="center" vertical="center" wrapText="1"/>
    </xf>
    <xf numFmtId="0" fontId="2" fillId="9" borderId="0" xfId="0" applyFont="1" applyFill="1" applyAlignment="1">
      <alignment horizontal="center" vertical="center" wrapText="1"/>
    </xf>
    <xf numFmtId="0" fontId="2" fillId="9" borderId="7"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3" fillId="15" borderId="1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0" xfId="0" applyFont="1" applyFill="1" applyAlignment="1">
      <alignment horizontal="center" vertical="center"/>
    </xf>
    <xf numFmtId="0" fontId="3" fillId="12" borderId="11"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7" borderId="5" xfId="0" applyFont="1" applyFill="1" applyBorder="1" applyAlignment="1">
      <alignment horizontal="center" vertical="center"/>
    </xf>
    <xf numFmtId="0" fontId="3" fillId="12" borderId="0" xfId="0" applyFont="1" applyFill="1" applyAlignment="1">
      <alignment horizontal="center" vertical="center"/>
    </xf>
    <xf numFmtId="0" fontId="3" fillId="7" borderId="4" xfId="0" applyFont="1" applyFill="1" applyBorder="1" applyAlignment="1">
      <alignment horizontal="center" vertical="center" wrapText="1"/>
    </xf>
    <xf numFmtId="0" fontId="3" fillId="13" borderId="0" xfId="0" applyFont="1" applyFill="1" applyAlignment="1">
      <alignment horizontal="center" vertical="center" wrapText="1"/>
    </xf>
    <xf numFmtId="0" fontId="3" fillId="11"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5" xfId="0" applyFont="1" applyFill="1" applyBorder="1" applyAlignment="1">
      <alignment horizontal="center" vertical="center"/>
    </xf>
    <xf numFmtId="0" fontId="3" fillId="6" borderId="4" xfId="0" applyFont="1" applyFill="1" applyBorder="1" applyAlignment="1">
      <alignment horizontal="center" vertical="center"/>
    </xf>
    <xf numFmtId="0" fontId="3" fillId="12" borderId="4" xfId="0" applyFont="1" applyFill="1" applyBorder="1" applyAlignment="1">
      <alignment horizontal="center" vertical="center"/>
    </xf>
    <xf numFmtId="0" fontId="3" fillId="13" borderId="4" xfId="0" applyFont="1" applyFill="1" applyBorder="1" applyAlignment="1">
      <alignment horizontal="center" vertical="center"/>
    </xf>
    <xf numFmtId="0" fontId="3" fillId="13" borderId="0" xfId="0" applyFont="1" applyFill="1" applyAlignment="1">
      <alignment horizontal="center" vertical="center"/>
    </xf>
    <xf numFmtId="0" fontId="3" fillId="13" borderId="12"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3" borderId="7" xfId="0" applyFont="1" applyFill="1" applyBorder="1" applyAlignment="1">
      <alignment horizontal="center" vertical="center"/>
    </xf>
    <xf numFmtId="0" fontId="3" fillId="13" borderId="14" xfId="0" applyFont="1" applyFill="1" applyBorder="1" applyAlignment="1">
      <alignment horizontal="center" vertical="center" wrapText="1"/>
    </xf>
    <xf numFmtId="0" fontId="3" fillId="13" borderId="13" xfId="0" applyFont="1" applyFill="1" applyBorder="1" applyAlignment="1">
      <alignment horizontal="center" vertical="center" wrapText="1"/>
    </xf>
    <xf numFmtId="0" fontId="3" fillId="13" borderId="21" xfId="0" applyFont="1" applyFill="1" applyBorder="1" applyAlignment="1">
      <alignment horizontal="left" vertical="center" wrapText="1"/>
    </xf>
    <xf numFmtId="0" fontId="3" fillId="13" borderId="22" xfId="0" applyFont="1" applyFill="1" applyBorder="1" applyAlignment="1">
      <alignment horizontal="left" vertical="center" wrapText="1"/>
    </xf>
    <xf numFmtId="0" fontId="3" fillId="13" borderId="15" xfId="0" applyFont="1" applyFill="1" applyBorder="1" applyAlignment="1">
      <alignment horizontal="center" vertical="center"/>
    </xf>
    <xf numFmtId="0" fontId="3" fillId="13" borderId="7" xfId="0" applyFont="1" applyFill="1" applyBorder="1" applyAlignment="1">
      <alignment horizontal="center" vertical="center" wrapText="1"/>
    </xf>
    <xf numFmtId="0" fontId="3" fillId="12" borderId="21" xfId="0" applyFont="1" applyFill="1" applyBorder="1" applyAlignment="1">
      <alignment horizontal="left" vertical="center" wrapText="1"/>
    </xf>
    <xf numFmtId="0" fontId="3" fillId="10" borderId="4" xfId="0" applyFont="1" applyFill="1" applyBorder="1" applyAlignment="1">
      <alignment horizontal="center" vertical="center"/>
    </xf>
    <xf numFmtId="0" fontId="3" fillId="10" borderId="0" xfId="0" applyFont="1" applyFill="1" applyAlignment="1">
      <alignment horizontal="center" vertical="center"/>
    </xf>
    <xf numFmtId="0" fontId="3" fillId="11" borderId="9" xfId="0" applyFont="1" applyFill="1" applyBorder="1" applyAlignment="1">
      <alignment horizontal="center" vertical="center" wrapText="1"/>
    </xf>
    <xf numFmtId="0" fontId="3" fillId="11" borderId="26" xfId="0" applyFont="1" applyFill="1" applyBorder="1" applyAlignment="1">
      <alignment horizontal="center" vertical="center"/>
    </xf>
    <xf numFmtId="0" fontId="3" fillId="11" borderId="4" xfId="0" applyFont="1" applyFill="1" applyBorder="1" applyAlignment="1">
      <alignment horizontal="center" vertical="center"/>
    </xf>
    <xf numFmtId="0" fontId="3" fillId="11" borderId="9" xfId="0" applyFont="1" applyFill="1" applyBorder="1" applyAlignment="1">
      <alignment horizontal="center" vertical="center"/>
    </xf>
    <xf numFmtId="0" fontId="3" fillId="11" borderId="0" xfId="0" applyFont="1" applyFill="1" applyBorder="1" applyAlignment="1">
      <alignment horizontal="center" vertical="center"/>
    </xf>
    <xf numFmtId="0" fontId="3" fillId="11" borderId="10" xfId="0" applyFont="1" applyFill="1" applyBorder="1" applyAlignment="1">
      <alignment horizontal="center" vertical="center" wrapText="1"/>
    </xf>
    <xf numFmtId="0" fontId="3" fillId="11" borderId="12" xfId="0" applyFont="1" applyFill="1" applyBorder="1" applyAlignment="1">
      <alignment horizontal="center" vertical="center" wrapText="1"/>
    </xf>
    <xf numFmtId="0" fontId="3" fillId="11" borderId="8" xfId="0" applyFont="1" applyFill="1" applyBorder="1" applyAlignment="1">
      <alignment horizontal="center" vertical="center" wrapText="1"/>
    </xf>
    <xf numFmtId="0" fontId="3" fillId="11" borderId="11"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10" borderId="11" xfId="0" applyFont="1" applyFill="1" applyBorder="1" applyAlignment="1">
      <alignment horizontal="center" vertical="center" wrapText="1"/>
    </xf>
    <xf numFmtId="0" fontId="3" fillId="10" borderId="0" xfId="0" applyFont="1" applyFill="1" applyAlignment="1">
      <alignment horizontal="center" vertical="center" wrapText="1"/>
    </xf>
    <xf numFmtId="0" fontId="3" fillId="6" borderId="15"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21" xfId="0" applyFont="1" applyFill="1" applyBorder="1" applyAlignment="1">
      <alignment horizontal="left" vertical="center" wrapText="1"/>
    </xf>
    <xf numFmtId="0" fontId="3" fillId="6" borderId="22" xfId="0" applyFont="1" applyFill="1" applyBorder="1" applyAlignment="1">
      <alignment horizontal="left" vertical="center" wrapText="1"/>
    </xf>
    <xf numFmtId="0" fontId="3" fillId="6" borderId="12"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3" xfId="0" applyFont="1" applyFill="1" applyBorder="1" applyAlignment="1">
      <alignment horizontal="center" vertical="center" wrapText="1"/>
    </xf>
    <xf numFmtId="0" fontId="3" fillId="7" borderId="1"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19" xfId="0" applyFont="1" applyFill="1" applyBorder="1" applyAlignment="1">
      <alignment horizontal="center" vertical="center"/>
    </xf>
    <xf numFmtId="0" fontId="3" fillId="11" borderId="0" xfId="0" applyFont="1" applyFill="1" applyAlignment="1">
      <alignment horizontal="center" vertical="center"/>
    </xf>
    <xf numFmtId="0" fontId="3" fillId="2" borderId="0" xfId="0" applyFont="1" applyFill="1" applyBorder="1" applyAlignment="1">
      <alignment horizontal="center" vertical="center"/>
    </xf>
    <xf numFmtId="0" fontId="3" fillId="2" borderId="7" xfId="0" applyFont="1" applyFill="1" applyBorder="1" applyAlignment="1">
      <alignment horizontal="center" vertical="center"/>
    </xf>
    <xf numFmtId="0" fontId="3" fillId="10" borderId="0" xfId="0" applyFont="1" applyFill="1" applyBorder="1" applyAlignment="1">
      <alignment horizontal="center" vertical="center"/>
    </xf>
    <xf numFmtId="0" fontId="3" fillId="10" borderId="11" xfId="0" applyFont="1" applyFill="1" applyBorder="1" applyAlignment="1">
      <alignment horizontal="center" vertical="center"/>
    </xf>
    <xf numFmtId="0" fontId="3" fillId="6" borderId="0" xfId="0" applyFont="1" applyFill="1" applyBorder="1" applyAlignment="1">
      <alignment horizontal="center" vertical="center"/>
    </xf>
    <xf numFmtId="0" fontId="3" fillId="10" borderId="8" xfId="0" applyFont="1" applyFill="1" applyBorder="1" applyAlignment="1">
      <alignment horizontal="center" vertical="center"/>
    </xf>
    <xf numFmtId="0" fontId="3" fillId="10" borderId="29"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3" xfId="0" applyFont="1" applyFill="1" applyBorder="1" applyAlignment="1">
      <alignment horizontal="center" vertical="center"/>
    </xf>
    <xf numFmtId="0" fontId="3" fillId="11" borderId="11" xfId="0" applyFont="1" applyFill="1" applyBorder="1" applyAlignment="1">
      <alignment horizontal="center" vertical="center"/>
    </xf>
    <xf numFmtId="0" fontId="2" fillId="9" borderId="20" xfId="0" applyFont="1" applyFill="1" applyBorder="1" applyAlignment="1">
      <alignment horizontal="center" vertical="center" wrapText="1"/>
    </xf>
    <xf numFmtId="0" fontId="3" fillId="10" borderId="0" xfId="0" applyFont="1" applyFill="1" applyBorder="1" applyAlignment="1">
      <alignment horizontal="center" vertical="center" wrapText="1"/>
    </xf>
    <xf numFmtId="0" fontId="3" fillId="11" borderId="0" xfId="0" applyFont="1" applyFill="1" applyAlignment="1">
      <alignment horizontal="center" vertical="center" wrapText="1"/>
    </xf>
    <xf numFmtId="0" fontId="3" fillId="7" borderId="18" xfId="0" applyFont="1" applyFill="1" applyBorder="1" applyAlignment="1">
      <alignment horizontal="center" vertical="center" wrapText="1"/>
    </xf>
    <xf numFmtId="0" fontId="3" fillId="7" borderId="19" xfId="0" applyFont="1" applyFill="1" applyBorder="1" applyAlignment="1">
      <alignment horizontal="center" vertical="center" wrapText="1"/>
    </xf>
    <xf numFmtId="0" fontId="3" fillId="7" borderId="2" xfId="0" applyFont="1" applyFill="1" applyBorder="1" applyAlignment="1">
      <alignment horizontal="center" vertical="center" wrapText="1"/>
    </xf>
    <xf numFmtId="49" fontId="2" fillId="9" borderId="10" xfId="0" applyNumberFormat="1"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4" xfId="0" applyFont="1" applyFill="1" applyBorder="1" applyAlignment="1">
      <alignment horizontal="center" vertical="center"/>
    </xf>
    <xf numFmtId="49" fontId="3" fillId="6" borderId="21" xfId="0" applyNumberFormat="1" applyFont="1" applyFill="1" applyBorder="1" applyAlignment="1">
      <alignment horizontal="center" vertical="center" wrapText="1"/>
    </xf>
    <xf numFmtId="49" fontId="3" fillId="6" borderId="22" xfId="0" applyNumberFormat="1" applyFont="1" applyFill="1" applyBorder="1" applyAlignment="1">
      <alignment horizontal="center" vertical="center" wrapText="1"/>
    </xf>
    <xf numFmtId="0" fontId="3" fillId="12" borderId="12" xfId="0" applyNumberFormat="1" applyFont="1" applyFill="1" applyBorder="1" applyAlignment="1">
      <alignment horizontal="center" vertical="center" wrapText="1"/>
    </xf>
    <xf numFmtId="49" fontId="3" fillId="12" borderId="12" xfId="0" applyNumberFormat="1" applyFont="1" applyFill="1" applyBorder="1" applyAlignment="1">
      <alignment horizontal="center" vertical="center" wrapText="1"/>
    </xf>
    <xf numFmtId="49" fontId="3" fillId="13" borderId="21" xfId="0" applyNumberFormat="1" applyFont="1" applyFill="1" applyBorder="1" applyAlignment="1">
      <alignment horizontal="center" vertical="center" wrapText="1"/>
    </xf>
    <xf numFmtId="49" fontId="3" fillId="13" borderId="22" xfId="0" applyNumberFormat="1" applyFont="1" applyFill="1" applyBorder="1" applyAlignment="1">
      <alignment horizontal="center" vertical="center" wrapText="1"/>
    </xf>
    <xf numFmtId="49" fontId="2" fillId="9" borderId="12" xfId="0" applyNumberFormat="1" applyFont="1" applyFill="1" applyBorder="1" applyAlignment="1">
      <alignment horizontal="center" vertical="center" wrapText="1"/>
    </xf>
    <xf numFmtId="49" fontId="2" fillId="9" borderId="14" xfId="0" applyNumberFormat="1" applyFont="1" applyFill="1" applyBorder="1" applyAlignment="1">
      <alignment horizontal="center" vertical="center" wrapText="1"/>
    </xf>
    <xf numFmtId="49" fontId="3" fillId="12" borderId="12" xfId="0" applyNumberFormat="1" applyFont="1" applyFill="1" applyBorder="1" applyAlignment="1">
      <alignment horizontal="left"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49" fontId="3" fillId="13" borderId="21" xfId="0" applyNumberFormat="1" applyFont="1" applyFill="1" applyBorder="1" applyAlignment="1">
      <alignment horizontal="left" vertical="center" wrapText="1"/>
    </xf>
    <xf numFmtId="49" fontId="3" fillId="13" borderId="22" xfId="0" applyNumberFormat="1" applyFont="1" applyFill="1" applyBorder="1" applyAlignment="1">
      <alignment horizontal="left" vertical="center" wrapText="1"/>
    </xf>
    <xf numFmtId="0" fontId="3" fillId="15" borderId="0" xfId="0" applyFont="1" applyFill="1" applyAlignment="1">
      <alignment horizontal="center" vertical="center"/>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165" fontId="3" fillId="2" borderId="12" xfId="0" applyNumberFormat="1" applyFont="1" applyFill="1" applyBorder="1" applyAlignment="1">
      <alignment horizontal="center" vertical="center" wrapText="1"/>
    </xf>
    <xf numFmtId="165" fontId="3" fillId="2" borderId="14" xfId="0" applyNumberFormat="1" applyFont="1" applyFill="1" applyBorder="1" applyAlignment="1">
      <alignment horizontal="center" vertical="center" wrapText="1"/>
    </xf>
    <xf numFmtId="0" fontId="3" fillId="6" borderId="21" xfId="0" applyFont="1" applyFill="1" applyBorder="1" applyAlignment="1">
      <alignment horizontal="center" vertical="center" wrapText="1"/>
    </xf>
    <xf numFmtId="0" fontId="3" fillId="6" borderId="22" xfId="0" applyFont="1" applyFill="1" applyBorder="1" applyAlignment="1">
      <alignment horizontal="center" vertical="center" wrapText="1"/>
    </xf>
    <xf numFmtId="49" fontId="3" fillId="6" borderId="21" xfId="0" applyNumberFormat="1" applyFont="1" applyFill="1" applyBorder="1" applyAlignment="1">
      <alignment horizontal="left" vertical="center" wrapText="1"/>
    </xf>
    <xf numFmtId="49" fontId="3" fillId="6" borderId="22" xfId="0" applyNumberFormat="1" applyFont="1" applyFill="1" applyBorder="1" applyAlignment="1">
      <alignment horizontal="left" vertical="center" wrapText="1"/>
    </xf>
    <xf numFmtId="0" fontId="2" fillId="9" borderId="21" xfId="0" applyFont="1" applyFill="1" applyBorder="1" applyAlignment="1">
      <alignment horizontal="center" vertical="center" wrapText="1"/>
    </xf>
    <xf numFmtId="0" fontId="2" fillId="9" borderId="22" xfId="0" applyFont="1" applyFill="1" applyBorder="1" applyAlignment="1">
      <alignment horizontal="center" vertical="center" wrapText="1"/>
    </xf>
    <xf numFmtId="0" fontId="0" fillId="12" borderId="8" xfId="0" applyFill="1" applyBorder="1" applyAlignment="1">
      <alignment horizontal="center" vertical="center" wrapText="1"/>
    </xf>
    <xf numFmtId="0" fontId="0" fillId="12" borderId="28" xfId="0" applyFill="1" applyBorder="1" applyAlignment="1">
      <alignment horizontal="center" vertical="center" wrapText="1"/>
    </xf>
    <xf numFmtId="0" fontId="0" fillId="12" borderId="29" xfId="0" applyFill="1" applyBorder="1" applyAlignment="1">
      <alignment horizontal="center" vertical="center" wrapText="1"/>
    </xf>
    <xf numFmtId="0" fontId="0" fillId="12" borderId="30" xfId="0" applyFill="1" applyBorder="1" applyAlignment="1">
      <alignment horizontal="center" vertical="center" wrapText="1"/>
    </xf>
    <xf numFmtId="0" fontId="2" fillId="9" borderId="17"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16" xfId="0" applyFont="1" applyFill="1" applyBorder="1" applyAlignment="1">
      <alignment horizontal="center" vertical="center" wrapText="1"/>
    </xf>
    <xf numFmtId="0" fontId="0" fillId="12" borderId="17" xfId="0" applyFill="1" applyBorder="1" applyAlignment="1">
      <alignment horizontal="center" vertical="center" wrapText="1"/>
    </xf>
    <xf numFmtId="0" fontId="0" fillId="12" borderId="11" xfId="0" applyFill="1" applyBorder="1" applyAlignment="1">
      <alignment horizontal="center" vertical="center" wrapText="1"/>
    </xf>
    <xf numFmtId="0" fontId="0" fillId="12" borderId="5" xfId="0" applyFill="1" applyBorder="1" applyAlignment="1">
      <alignment horizontal="center" vertical="center" wrapText="1"/>
    </xf>
    <xf numFmtId="0" fontId="3" fillId="10" borderId="17"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13" xfId="0" applyFont="1" applyFill="1" applyBorder="1" applyAlignment="1">
      <alignment horizontal="center" vertical="center"/>
    </xf>
    <xf numFmtId="0" fontId="3" fillId="10" borderId="16" xfId="0" applyFont="1" applyFill="1" applyBorder="1" applyAlignment="1">
      <alignment horizontal="center" vertical="center"/>
    </xf>
    <xf numFmtId="0" fontId="3" fillId="6" borderId="15" xfId="0" applyFont="1" applyFill="1" applyBorder="1" applyAlignment="1">
      <alignment horizontal="center" vertical="center" wrapText="1"/>
    </xf>
    <xf numFmtId="0" fontId="3" fillId="12" borderId="8" xfId="0" applyFont="1" applyFill="1" applyBorder="1" applyAlignment="1">
      <alignment horizontal="center" vertical="center"/>
    </xf>
    <xf numFmtId="0" fontId="3" fillId="12" borderId="17" xfId="0" applyFont="1" applyFill="1" applyBorder="1" applyAlignment="1">
      <alignment horizontal="center" vertical="center"/>
    </xf>
    <xf numFmtId="0" fontId="3" fillId="12" borderId="11" xfId="0" applyFont="1" applyFill="1" applyBorder="1" applyAlignment="1">
      <alignment horizontal="center" vertical="center"/>
    </xf>
    <xf numFmtId="0" fontId="3" fillId="12" borderId="5" xfId="0" applyFont="1" applyFill="1" applyBorder="1" applyAlignment="1">
      <alignment horizontal="center" vertical="center"/>
    </xf>
    <xf numFmtId="0" fontId="3" fillId="12" borderId="13" xfId="0" applyFont="1" applyFill="1" applyBorder="1" applyAlignment="1">
      <alignment horizontal="center" vertical="center"/>
    </xf>
    <xf numFmtId="0" fontId="3" fillId="12" borderId="16" xfId="0" applyFont="1" applyFill="1" applyBorder="1" applyAlignment="1">
      <alignment horizontal="center" vertical="center"/>
    </xf>
    <xf numFmtId="0" fontId="3" fillId="16" borderId="13" xfId="0" applyFont="1" applyFill="1" applyBorder="1" applyAlignment="1">
      <alignment horizontal="center" vertical="center"/>
    </xf>
    <xf numFmtId="0" fontId="3" fillId="16" borderId="16" xfId="0" applyFont="1" applyFill="1" applyBorder="1" applyAlignment="1">
      <alignment horizontal="center" vertical="center"/>
    </xf>
    <xf numFmtId="0" fontId="3" fillId="15" borderId="4" xfId="0" applyFont="1" applyFill="1" applyBorder="1" applyAlignment="1">
      <alignment horizontal="center" vertical="center"/>
    </xf>
    <xf numFmtId="0" fontId="3" fillId="15" borderId="0" xfId="0" applyFont="1" applyFill="1" applyAlignment="1">
      <alignment horizontal="center" vertical="center" wrapText="1"/>
    </xf>
    <xf numFmtId="0" fontId="3" fillId="15" borderId="5" xfId="0" applyFont="1" applyFill="1" applyBorder="1" applyAlignment="1">
      <alignment horizontal="center" vertical="center" wrapText="1"/>
    </xf>
    <xf numFmtId="0" fontId="3" fillId="15" borderId="12" xfId="0" applyFont="1" applyFill="1" applyBorder="1" applyAlignment="1">
      <alignment horizontal="center" vertical="center"/>
    </xf>
    <xf numFmtId="10" fontId="3" fillId="11" borderId="10" xfId="1" applyNumberFormat="1" applyFont="1" applyFill="1" applyBorder="1" applyAlignment="1">
      <alignment horizontal="center" vertical="center" wrapText="1"/>
    </xf>
    <xf numFmtId="2" fontId="3" fillId="11" borderId="10" xfId="0" applyNumberFormat="1" applyFont="1" applyFill="1" applyBorder="1" applyAlignment="1">
      <alignment horizontal="center" vertical="center" wrapText="1"/>
    </xf>
    <xf numFmtId="49" fontId="3" fillId="11" borderId="10" xfId="0" applyNumberFormat="1"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1" xfId="0" applyFont="1" applyFill="1" applyBorder="1" applyAlignment="1">
      <alignment horizontal="left" vertical="center" wrapText="1"/>
    </xf>
    <xf numFmtId="0" fontId="3" fillId="12" borderId="20" xfId="0" applyFont="1" applyFill="1" applyBorder="1" applyAlignment="1">
      <alignment horizontal="center" vertical="center" wrapText="1"/>
    </xf>
    <xf numFmtId="0" fontId="3" fillId="12" borderId="21" xfId="0" applyFont="1" applyFill="1" applyBorder="1" applyAlignment="1">
      <alignment horizontal="center" vertical="center" wrapText="1"/>
    </xf>
    <xf numFmtId="0" fontId="3" fillId="12" borderId="22" xfId="0" applyFont="1" applyFill="1" applyBorder="1" applyAlignment="1">
      <alignment horizontal="center" vertical="center" wrapText="1"/>
    </xf>
    <xf numFmtId="0" fontId="3" fillId="11" borderId="20" xfId="0" applyFont="1" applyFill="1" applyBorder="1" applyAlignment="1">
      <alignment horizontal="left" vertical="center" wrapText="1"/>
    </xf>
    <xf numFmtId="49" fontId="3" fillId="12" borderId="21" xfId="0" applyNumberFormat="1" applyFont="1" applyFill="1" applyBorder="1" applyAlignment="1">
      <alignment horizontal="center" vertical="center" wrapText="1"/>
    </xf>
    <xf numFmtId="49" fontId="3" fillId="3" borderId="21" xfId="0" applyNumberFormat="1" applyFont="1" applyFill="1" applyBorder="1" applyAlignment="1">
      <alignment horizontal="center" vertical="center" wrapText="1"/>
    </xf>
    <xf numFmtId="0" fontId="3" fillId="11" borderId="21" xfId="0" applyFont="1" applyFill="1" applyBorder="1" applyAlignment="1">
      <alignment horizontal="left" vertical="center" wrapText="1"/>
    </xf>
    <xf numFmtId="167" fontId="3" fillId="12" borderId="12" xfId="0" applyNumberFormat="1" applyFont="1" applyFill="1" applyBorder="1" applyAlignment="1">
      <alignment horizontal="center" vertical="center" wrapText="1"/>
    </xf>
    <xf numFmtId="167" fontId="3" fillId="11" borderId="12" xfId="0" applyNumberFormat="1" applyFont="1" applyFill="1" applyBorder="1" applyAlignment="1">
      <alignment horizontal="center" vertical="center" wrapText="1"/>
    </xf>
    <xf numFmtId="2" fontId="3" fillId="2" borderId="21" xfId="0" applyNumberFormat="1" applyFont="1" applyFill="1" applyBorder="1" applyAlignment="1">
      <alignment horizontal="center" vertical="center" wrapText="1"/>
    </xf>
    <xf numFmtId="10" fontId="3" fillId="12" borderId="21" xfId="0" applyNumberFormat="1" applyFont="1" applyFill="1" applyBorder="1" applyAlignment="1">
      <alignment horizontal="center" vertical="center" wrapText="1"/>
    </xf>
    <xf numFmtId="2" fontId="3" fillId="12" borderId="21" xfId="0" applyNumberFormat="1" applyFont="1" applyFill="1" applyBorder="1" applyAlignment="1">
      <alignment horizontal="center" vertical="center" wrapText="1"/>
    </xf>
    <xf numFmtId="169" fontId="3" fillId="11" borderId="10" xfId="0" applyNumberFormat="1" applyFont="1" applyFill="1" applyBorder="1" applyAlignment="1">
      <alignment horizontal="center" vertical="center" wrapText="1"/>
    </xf>
    <xf numFmtId="166" fontId="3" fillId="2" borderId="12" xfId="0" applyNumberFormat="1" applyFont="1" applyFill="1" applyBorder="1" applyAlignment="1">
      <alignment horizontal="center" vertical="center" wrapText="1"/>
    </xf>
    <xf numFmtId="166" fontId="2" fillId="9" borderId="10" xfId="0" applyNumberFormat="1" applyFont="1" applyFill="1" applyBorder="1" applyAlignment="1">
      <alignment horizontal="center" vertical="center" wrapText="1"/>
    </xf>
    <xf numFmtId="0" fontId="0" fillId="12" borderId="20" xfId="0" applyFill="1" applyBorder="1" applyAlignment="1">
      <alignment horizontal="center" vertical="center" wrapText="1"/>
    </xf>
    <xf numFmtId="0" fontId="0" fillId="12" borderId="21" xfId="0" applyFill="1" applyBorder="1" applyAlignment="1">
      <alignment horizontal="center" vertical="center" wrapText="1"/>
    </xf>
    <xf numFmtId="0" fontId="0" fillId="12" borderId="22" xfId="0" applyFill="1" applyBorder="1" applyAlignment="1">
      <alignment horizontal="center" vertical="center" wrapText="1"/>
    </xf>
    <xf numFmtId="10" fontId="3" fillId="3" borderId="21" xfId="0" applyNumberFormat="1" applyFont="1" applyFill="1" applyBorder="1" applyAlignment="1">
      <alignment horizontal="center" vertical="center" wrapText="1"/>
    </xf>
    <xf numFmtId="2" fontId="3" fillId="3" borderId="21" xfId="0" applyNumberFormat="1" applyFont="1" applyFill="1" applyBorder="1" applyAlignment="1">
      <alignment horizontal="center" vertical="center" wrapText="1"/>
    </xf>
  </cellXfs>
  <cellStyles count="3">
    <cellStyle name="Migliaia" xfId="2" builtinId="3"/>
    <cellStyle name="Normale" xfId="0" builtinId="0"/>
    <cellStyle name="Percentuale" xfId="1" builtinId="5"/>
  </cellStyles>
  <dxfs count="0"/>
  <tableStyles count="0" defaultTableStyle="TableStyleMedium2" defaultPivotStyle="PivotStyleLight16"/>
  <colors>
    <mruColors>
      <color rgb="FFFF4747"/>
      <color rgb="FFFCD0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A79CA-DE82-4F20-9C43-9D3DB5012A80}">
  <dimension ref="B2:AA386"/>
  <sheetViews>
    <sheetView tabSelected="1" topLeftCell="L1" zoomScale="80" zoomScaleNormal="100" workbookViewId="0">
      <selection activeCell="U18" sqref="U18"/>
    </sheetView>
  </sheetViews>
  <sheetFormatPr defaultRowHeight="15" x14ac:dyDescent="0.25"/>
  <cols>
    <col min="2" max="2" width="9.140625" customWidth="1"/>
    <col min="7" max="7" width="13.5703125" customWidth="1"/>
    <col min="11" max="11" width="19" customWidth="1"/>
    <col min="14" max="14" width="6.28515625" customWidth="1"/>
    <col min="16" max="16" width="11.42578125" customWidth="1"/>
    <col min="17" max="17" width="12.85546875" customWidth="1"/>
    <col min="18" max="18" width="12.140625" customWidth="1"/>
    <col min="20" max="20" width="11.140625" customWidth="1"/>
    <col min="22" max="22" width="13.28515625" customWidth="1"/>
    <col min="23" max="23" width="12.5703125" customWidth="1"/>
    <col min="24" max="24" width="9.140625" hidden="1" customWidth="1"/>
    <col min="26" max="26" width="27.42578125" customWidth="1"/>
    <col min="27" max="27" width="78.140625" customWidth="1"/>
  </cols>
  <sheetData>
    <row r="2" spans="2:23" ht="15" customHeight="1" x14ac:dyDescent="0.25">
      <c r="B2" s="356" t="s">
        <v>0</v>
      </c>
      <c r="C2" s="357"/>
      <c r="D2" s="358"/>
      <c r="E2" s="356" t="s">
        <v>1</v>
      </c>
      <c r="F2" s="357"/>
      <c r="G2" s="358"/>
      <c r="H2" s="356" t="s">
        <v>2</v>
      </c>
      <c r="I2" s="357"/>
      <c r="J2" s="357"/>
      <c r="K2" s="358"/>
      <c r="M2" s="2"/>
      <c r="N2" s="2"/>
    </row>
    <row r="3" spans="2:23" ht="45" customHeight="1" x14ac:dyDescent="0.25">
      <c r="B3" s="359"/>
      <c r="C3" s="360"/>
      <c r="D3" s="361"/>
      <c r="E3" s="359"/>
      <c r="F3" s="360"/>
      <c r="G3" s="361"/>
      <c r="H3" s="359"/>
      <c r="I3" s="360"/>
      <c r="J3" s="360"/>
      <c r="K3" s="361"/>
      <c r="M3" s="2"/>
      <c r="N3" s="2"/>
    </row>
    <row r="4" spans="2:23" x14ac:dyDescent="0.25">
      <c r="B4" s="359"/>
      <c r="C4" s="360"/>
      <c r="D4" s="361"/>
      <c r="E4" s="359"/>
      <c r="F4" s="360"/>
      <c r="G4" s="361"/>
      <c r="H4" s="359"/>
      <c r="I4" s="360"/>
      <c r="J4" s="360"/>
      <c r="K4" s="361"/>
      <c r="M4" s="381" t="s">
        <v>0</v>
      </c>
      <c r="N4" s="350"/>
      <c r="O4" s="348" t="s">
        <v>3</v>
      </c>
      <c r="P4" s="348" t="s">
        <v>4</v>
      </c>
      <c r="Q4" s="348" t="s">
        <v>5</v>
      </c>
      <c r="R4" s="348" t="s">
        <v>6</v>
      </c>
      <c r="S4" s="348" t="s">
        <v>7</v>
      </c>
      <c r="T4" s="348" t="s">
        <v>8</v>
      </c>
      <c r="U4" s="348" t="s">
        <v>9</v>
      </c>
      <c r="V4" s="348" t="s">
        <v>10</v>
      </c>
      <c r="W4" s="350" t="s">
        <v>11</v>
      </c>
    </row>
    <row r="5" spans="2:23" ht="15" customHeight="1" x14ac:dyDescent="0.25">
      <c r="B5" s="362" t="s">
        <v>12</v>
      </c>
      <c r="C5" s="354"/>
      <c r="D5" s="354"/>
      <c r="E5" s="364" t="s">
        <v>13</v>
      </c>
      <c r="F5" s="365"/>
      <c r="G5" s="365"/>
      <c r="H5" s="364" t="s">
        <v>14</v>
      </c>
      <c r="I5" s="365"/>
      <c r="J5" s="365"/>
      <c r="K5" s="374"/>
      <c r="M5" s="382"/>
      <c r="N5" s="351"/>
      <c r="O5" s="349"/>
      <c r="P5" s="349"/>
      <c r="Q5" s="349"/>
      <c r="R5" s="349"/>
      <c r="S5" s="349"/>
      <c r="T5" s="349"/>
      <c r="U5" s="349"/>
      <c r="V5" s="349"/>
      <c r="W5" s="351"/>
    </row>
    <row r="6" spans="2:23" x14ac:dyDescent="0.25">
      <c r="B6" s="363"/>
      <c r="C6" s="338"/>
      <c r="D6" s="338"/>
      <c r="E6" s="366"/>
      <c r="F6" s="367"/>
      <c r="G6" s="367"/>
      <c r="H6" s="366"/>
      <c r="I6" s="367"/>
      <c r="J6" s="367"/>
      <c r="K6" s="375"/>
      <c r="M6" s="382"/>
      <c r="N6" s="351"/>
      <c r="O6" s="349"/>
      <c r="P6" s="349"/>
      <c r="Q6" s="349"/>
      <c r="R6" s="349"/>
      <c r="S6" s="349"/>
      <c r="T6" s="349"/>
      <c r="U6" s="349"/>
      <c r="V6" s="349"/>
      <c r="W6" s="352"/>
    </row>
    <row r="7" spans="2:23" x14ac:dyDescent="0.25">
      <c r="B7" s="363"/>
      <c r="C7" s="338"/>
      <c r="D7" s="338"/>
      <c r="E7" s="366"/>
      <c r="F7" s="367"/>
      <c r="G7" s="367"/>
      <c r="H7" s="366"/>
      <c r="I7" s="367"/>
      <c r="J7" s="367"/>
      <c r="K7" s="375"/>
      <c r="M7" s="383" t="s">
        <v>12</v>
      </c>
      <c r="N7" s="384"/>
      <c r="O7" s="353" t="s">
        <v>15</v>
      </c>
      <c r="P7" s="353" t="s">
        <v>15</v>
      </c>
      <c r="Q7" s="353" t="s">
        <v>15</v>
      </c>
      <c r="R7" s="353" t="s">
        <v>15</v>
      </c>
      <c r="S7" s="353" t="s">
        <v>15</v>
      </c>
      <c r="T7" s="353" t="s">
        <v>15</v>
      </c>
      <c r="U7" s="354"/>
      <c r="V7" s="354" t="s">
        <v>15</v>
      </c>
      <c r="W7" s="355" t="s">
        <v>15</v>
      </c>
    </row>
    <row r="8" spans="2:23" x14ac:dyDescent="0.25">
      <c r="B8" s="363"/>
      <c r="C8" s="338"/>
      <c r="D8" s="338"/>
      <c r="E8" s="366"/>
      <c r="F8" s="367"/>
      <c r="G8" s="367"/>
      <c r="H8" s="366"/>
      <c r="I8" s="367"/>
      <c r="J8" s="367"/>
      <c r="K8" s="375"/>
      <c r="M8" s="335"/>
      <c r="N8" s="336"/>
      <c r="O8" s="337"/>
      <c r="P8" s="337"/>
      <c r="Q8" s="337"/>
      <c r="R8" s="337"/>
      <c r="S8" s="337"/>
      <c r="T8" s="337"/>
      <c r="U8" s="338"/>
      <c r="V8" s="338"/>
      <c r="W8" s="347"/>
    </row>
    <row r="9" spans="2:23" ht="15" customHeight="1" x14ac:dyDescent="0.25">
      <c r="B9" s="372" t="s">
        <v>16</v>
      </c>
      <c r="C9" s="345"/>
      <c r="D9" s="345"/>
      <c r="E9" s="368" t="s">
        <v>17</v>
      </c>
      <c r="F9" s="369"/>
      <c r="G9" s="369"/>
      <c r="H9" s="378" t="s">
        <v>18</v>
      </c>
      <c r="I9" s="379"/>
      <c r="J9" s="379"/>
      <c r="K9" s="380"/>
      <c r="M9" s="339" t="s">
        <v>16</v>
      </c>
      <c r="N9" s="340"/>
      <c r="O9" s="343" t="s">
        <v>15</v>
      </c>
      <c r="P9" s="343" t="s">
        <v>15</v>
      </c>
      <c r="Q9" s="343" t="s">
        <v>15</v>
      </c>
      <c r="R9" s="343" t="s">
        <v>15</v>
      </c>
      <c r="S9" s="343"/>
      <c r="T9" s="343"/>
      <c r="U9" s="345" t="s">
        <v>15</v>
      </c>
      <c r="V9" s="345" t="s">
        <v>15</v>
      </c>
      <c r="W9" s="333"/>
    </row>
    <row r="10" spans="2:23" x14ac:dyDescent="0.25">
      <c r="B10" s="372"/>
      <c r="C10" s="345"/>
      <c r="D10" s="345"/>
      <c r="E10" s="368"/>
      <c r="F10" s="369"/>
      <c r="G10" s="369"/>
      <c r="H10" s="378"/>
      <c r="I10" s="379"/>
      <c r="J10" s="379"/>
      <c r="K10" s="380"/>
      <c r="M10" s="339"/>
      <c r="N10" s="340"/>
      <c r="O10" s="343"/>
      <c r="P10" s="343"/>
      <c r="Q10" s="343"/>
      <c r="R10" s="343"/>
      <c r="S10" s="343"/>
      <c r="T10" s="343"/>
      <c r="U10" s="345"/>
      <c r="V10" s="345"/>
      <c r="W10" s="333"/>
    </row>
    <row r="11" spans="2:23" x14ac:dyDescent="0.25">
      <c r="B11" s="372"/>
      <c r="C11" s="345"/>
      <c r="D11" s="345"/>
      <c r="E11" s="368"/>
      <c r="F11" s="369"/>
      <c r="G11" s="369"/>
      <c r="H11" s="378"/>
      <c r="I11" s="379"/>
      <c r="J11" s="379"/>
      <c r="K11" s="380"/>
      <c r="M11" s="335" t="s">
        <v>19</v>
      </c>
      <c r="N11" s="336"/>
      <c r="O11" s="337" t="s">
        <v>15</v>
      </c>
      <c r="P11" s="337" t="s">
        <v>15</v>
      </c>
      <c r="Q11" s="337" t="s">
        <v>15</v>
      </c>
      <c r="R11" s="337" t="s">
        <v>15</v>
      </c>
      <c r="S11" s="337"/>
      <c r="T11" s="337"/>
      <c r="U11" s="338"/>
      <c r="V11" s="338" t="s">
        <v>15</v>
      </c>
      <c r="W11" s="347"/>
    </row>
    <row r="12" spans="2:23" x14ac:dyDescent="0.25">
      <c r="B12" s="372"/>
      <c r="C12" s="345"/>
      <c r="D12" s="345"/>
      <c r="E12" s="368"/>
      <c r="F12" s="369"/>
      <c r="G12" s="369"/>
      <c r="H12" s="378"/>
      <c r="I12" s="379"/>
      <c r="J12" s="379"/>
      <c r="K12" s="380"/>
      <c r="M12" s="335"/>
      <c r="N12" s="336"/>
      <c r="O12" s="337"/>
      <c r="P12" s="337"/>
      <c r="Q12" s="337"/>
      <c r="R12" s="337"/>
      <c r="S12" s="337"/>
      <c r="T12" s="337"/>
      <c r="U12" s="338"/>
      <c r="V12" s="338"/>
      <c r="W12" s="347"/>
    </row>
    <row r="13" spans="2:23" ht="15.75" customHeight="1" x14ac:dyDescent="0.25">
      <c r="B13" s="363" t="s">
        <v>19</v>
      </c>
      <c r="C13" s="338"/>
      <c r="D13" s="338"/>
      <c r="E13" s="366" t="s">
        <v>20</v>
      </c>
      <c r="F13" s="367"/>
      <c r="G13" s="367"/>
      <c r="H13" s="366" t="s">
        <v>21</v>
      </c>
      <c r="I13" s="367"/>
      <c r="J13" s="367"/>
      <c r="K13" s="375"/>
      <c r="M13" s="339" t="s">
        <v>22</v>
      </c>
      <c r="N13" s="340"/>
      <c r="O13" s="343" t="s">
        <v>15</v>
      </c>
      <c r="P13" s="343" t="s">
        <v>15</v>
      </c>
      <c r="Q13" s="343"/>
      <c r="R13" s="343" t="s">
        <v>15</v>
      </c>
      <c r="S13" s="343" t="s">
        <v>15</v>
      </c>
      <c r="T13" s="343"/>
      <c r="U13" s="345"/>
      <c r="V13" s="345" t="s">
        <v>15</v>
      </c>
      <c r="W13" s="333" t="s">
        <v>15</v>
      </c>
    </row>
    <row r="14" spans="2:23" ht="15.75" customHeight="1" x14ac:dyDescent="0.25">
      <c r="B14" s="363"/>
      <c r="C14" s="338"/>
      <c r="D14" s="338"/>
      <c r="E14" s="366"/>
      <c r="F14" s="367"/>
      <c r="G14" s="367"/>
      <c r="H14" s="366"/>
      <c r="I14" s="367"/>
      <c r="J14" s="367"/>
      <c r="K14" s="375"/>
      <c r="M14" s="341"/>
      <c r="N14" s="342"/>
      <c r="O14" s="344"/>
      <c r="P14" s="344"/>
      <c r="Q14" s="344"/>
      <c r="R14" s="344"/>
      <c r="S14" s="344"/>
      <c r="T14" s="344"/>
      <c r="U14" s="346"/>
      <c r="V14" s="346"/>
      <c r="W14" s="334"/>
    </row>
    <row r="15" spans="2:23" ht="15.75" customHeight="1" x14ac:dyDescent="0.25">
      <c r="B15" s="363"/>
      <c r="C15" s="338"/>
      <c r="D15" s="338"/>
      <c r="E15" s="366"/>
      <c r="F15" s="367"/>
      <c r="G15" s="367"/>
      <c r="H15" s="366"/>
      <c r="I15" s="367"/>
      <c r="J15" s="367"/>
      <c r="K15" s="375"/>
    </row>
    <row r="16" spans="2:23" x14ac:dyDescent="0.25">
      <c r="B16" s="363"/>
      <c r="C16" s="338"/>
      <c r="D16" s="338"/>
      <c r="E16" s="366"/>
      <c r="F16" s="367"/>
      <c r="G16" s="367"/>
      <c r="H16" s="366"/>
      <c r="I16" s="367"/>
      <c r="J16" s="367"/>
      <c r="K16" s="375"/>
      <c r="O16" s="67"/>
    </row>
    <row r="17" spans="2:27" x14ac:dyDescent="0.25">
      <c r="B17" s="363"/>
      <c r="C17" s="338"/>
      <c r="D17" s="338"/>
      <c r="E17" s="366"/>
      <c r="F17" s="367"/>
      <c r="G17" s="367"/>
      <c r="H17" s="366"/>
      <c r="I17" s="367"/>
      <c r="J17" s="367"/>
      <c r="K17" s="375"/>
      <c r="O17" s="67"/>
    </row>
    <row r="18" spans="2:27" ht="15" customHeight="1" x14ac:dyDescent="0.25">
      <c r="B18" s="372" t="s">
        <v>22</v>
      </c>
      <c r="C18" s="345"/>
      <c r="D18" s="345"/>
      <c r="E18" s="368" t="s">
        <v>23</v>
      </c>
      <c r="F18" s="369"/>
      <c r="G18" s="369"/>
      <c r="H18" s="368" t="s">
        <v>24</v>
      </c>
      <c r="I18" s="369"/>
      <c r="J18" s="369"/>
      <c r="K18" s="376"/>
      <c r="O18" s="67"/>
    </row>
    <row r="19" spans="2:27" x14ac:dyDescent="0.25">
      <c r="B19" s="372"/>
      <c r="C19" s="345"/>
      <c r="D19" s="345"/>
      <c r="E19" s="368"/>
      <c r="F19" s="369"/>
      <c r="G19" s="369"/>
      <c r="H19" s="368"/>
      <c r="I19" s="369"/>
      <c r="J19" s="369"/>
      <c r="K19" s="376"/>
      <c r="O19" s="67"/>
    </row>
    <row r="20" spans="2:27" x14ac:dyDescent="0.25">
      <c r="B20" s="372"/>
      <c r="C20" s="345"/>
      <c r="D20" s="345"/>
      <c r="E20" s="368"/>
      <c r="F20" s="369"/>
      <c r="G20" s="369"/>
      <c r="H20" s="368"/>
      <c r="I20" s="369"/>
      <c r="J20" s="369"/>
      <c r="K20" s="376"/>
      <c r="O20" s="67"/>
    </row>
    <row r="21" spans="2:27" x14ac:dyDescent="0.25">
      <c r="B21" s="373"/>
      <c r="C21" s="346"/>
      <c r="D21" s="346"/>
      <c r="E21" s="370"/>
      <c r="F21" s="371"/>
      <c r="G21" s="371"/>
      <c r="H21" s="370"/>
      <c r="I21" s="371"/>
      <c r="J21" s="371"/>
      <c r="K21" s="377"/>
      <c r="O21" s="67"/>
    </row>
    <row r="22" spans="2:27" ht="12" customHeight="1" x14ac:dyDescent="0.25">
      <c r="B22" s="1"/>
      <c r="C22" s="1"/>
      <c r="D22" s="1"/>
      <c r="E22" s="1"/>
      <c r="F22" s="1"/>
      <c r="G22" s="1"/>
      <c r="H22" s="1"/>
      <c r="I22" s="1"/>
      <c r="J22" s="1"/>
      <c r="K22" s="1"/>
      <c r="O22" s="67"/>
    </row>
    <row r="23" spans="2:27" ht="13.5" customHeight="1" x14ac:dyDescent="0.25">
      <c r="B23" s="1"/>
      <c r="C23" s="1"/>
      <c r="D23" s="1"/>
      <c r="E23" s="1"/>
      <c r="F23" s="1"/>
      <c r="G23" s="1"/>
      <c r="H23" s="1"/>
      <c r="I23" s="1"/>
      <c r="J23" s="1"/>
      <c r="K23" s="1"/>
      <c r="O23" s="67"/>
      <c r="Z23" s="329" t="s">
        <v>25</v>
      </c>
      <c r="AA23" s="330"/>
    </row>
    <row r="24" spans="2:27" ht="21" customHeight="1" x14ac:dyDescent="0.25">
      <c r="B24" s="1"/>
      <c r="C24" s="1"/>
      <c r="D24" s="1"/>
      <c r="E24" s="1"/>
      <c r="F24" s="1"/>
      <c r="G24" s="1"/>
      <c r="H24" s="1"/>
      <c r="I24" s="1"/>
      <c r="J24" s="1"/>
      <c r="K24" s="1"/>
      <c r="O24" s="67"/>
      <c r="Z24" s="327" t="s">
        <v>26</v>
      </c>
      <c r="AA24" s="328"/>
    </row>
    <row r="25" spans="2:27" ht="18.75" customHeight="1" x14ac:dyDescent="0.25">
      <c r="B25" s="1"/>
      <c r="C25" s="1"/>
      <c r="D25" s="1"/>
      <c r="E25" s="1"/>
      <c r="F25" s="1"/>
      <c r="G25" s="1"/>
      <c r="H25" s="1"/>
      <c r="I25" s="1"/>
      <c r="J25" s="1"/>
      <c r="K25" s="1"/>
      <c r="O25" s="67"/>
      <c r="Z25" s="58" t="s">
        <v>27</v>
      </c>
      <c r="AA25" s="59" t="s">
        <v>28</v>
      </c>
    </row>
    <row r="26" spans="2:27" ht="17.25" customHeight="1" x14ac:dyDescent="0.25">
      <c r="O26" s="67"/>
      <c r="Z26" s="169" t="s">
        <v>29</v>
      </c>
      <c r="AA26" s="61" t="s">
        <v>30</v>
      </c>
    </row>
    <row r="27" spans="2:27" ht="30" customHeight="1" x14ac:dyDescent="0.25">
      <c r="O27" s="67"/>
      <c r="Z27" s="168" t="s">
        <v>31</v>
      </c>
      <c r="AA27" s="62" t="s">
        <v>32</v>
      </c>
    </row>
    <row r="28" spans="2:27" ht="43.9" customHeight="1" x14ac:dyDescent="0.25">
      <c r="O28" s="67"/>
      <c r="Z28" s="169" t="s">
        <v>33</v>
      </c>
      <c r="AA28" s="61" t="s">
        <v>34</v>
      </c>
    </row>
    <row r="29" spans="2:27" ht="15.75" customHeight="1" x14ac:dyDescent="0.25">
      <c r="Z29" s="332" t="s">
        <v>35</v>
      </c>
      <c r="AA29" s="62" t="s">
        <v>36</v>
      </c>
    </row>
    <row r="30" spans="2:27" ht="47.25" customHeight="1" x14ac:dyDescent="0.25">
      <c r="Z30" s="332"/>
      <c r="AA30" s="62" t="s">
        <v>37</v>
      </c>
    </row>
    <row r="31" spans="2:27" ht="46.9" customHeight="1" x14ac:dyDescent="0.25">
      <c r="Z31" s="332"/>
      <c r="AA31" s="62" t="s">
        <v>38</v>
      </c>
    </row>
    <row r="32" spans="2:27" ht="30" customHeight="1" x14ac:dyDescent="0.25">
      <c r="B32" s="1"/>
      <c r="C32" s="1"/>
      <c r="D32" s="1"/>
      <c r="E32" s="1"/>
      <c r="F32" s="1"/>
      <c r="G32" s="1"/>
      <c r="H32" s="1"/>
      <c r="I32" s="1"/>
      <c r="J32" s="1"/>
      <c r="K32" s="1"/>
      <c r="Z32" s="169" t="s">
        <v>39</v>
      </c>
      <c r="AA32" s="61" t="s">
        <v>40</v>
      </c>
    </row>
    <row r="33" spans="2:27" ht="16.5" customHeight="1" x14ac:dyDescent="0.25">
      <c r="Z33" s="332" t="s">
        <v>41</v>
      </c>
      <c r="AA33" s="62" t="s">
        <v>36</v>
      </c>
    </row>
    <row r="34" spans="2:27" ht="42" customHeight="1" x14ac:dyDescent="0.25">
      <c r="Z34" s="332"/>
      <c r="AA34" s="62" t="s">
        <v>37</v>
      </c>
    </row>
    <row r="35" spans="2:27" ht="43.5" customHeight="1" x14ac:dyDescent="0.25">
      <c r="Z35" s="332"/>
      <c r="AA35" s="62" t="s">
        <v>42</v>
      </c>
    </row>
    <row r="36" spans="2:27" ht="15" customHeight="1" x14ac:dyDescent="0.25">
      <c r="P36" s="60"/>
      <c r="Z36" s="169" t="s">
        <v>43</v>
      </c>
      <c r="AA36" s="61" t="s">
        <v>44</v>
      </c>
    </row>
    <row r="37" spans="2:27" ht="42" customHeight="1" x14ac:dyDescent="0.25">
      <c r="B37" s="1"/>
      <c r="C37" s="1"/>
      <c r="D37" s="1"/>
      <c r="E37" s="1"/>
      <c r="F37" s="1"/>
      <c r="G37" s="1"/>
      <c r="H37" s="1"/>
      <c r="I37" s="1"/>
      <c r="J37" s="1"/>
      <c r="K37" s="1"/>
      <c r="P37" s="60"/>
      <c r="Z37" s="168" t="s">
        <v>45</v>
      </c>
      <c r="AA37" s="62" t="s">
        <v>46</v>
      </c>
    </row>
    <row r="38" spans="2:27" ht="21.75" customHeight="1" x14ac:dyDescent="0.25">
      <c r="Z38" s="57" t="s">
        <v>47</v>
      </c>
      <c r="AA38" s="63" t="s">
        <v>48</v>
      </c>
    </row>
    <row r="39" spans="2:27" ht="7.5" customHeight="1" x14ac:dyDescent="0.25">
      <c r="P39" s="60"/>
    </row>
    <row r="40" spans="2:27" x14ac:dyDescent="0.25">
      <c r="P40" s="60"/>
      <c r="Z40" s="329" t="s">
        <v>49</v>
      </c>
      <c r="AA40" s="330"/>
    </row>
    <row r="41" spans="2:27" ht="30" customHeight="1" x14ac:dyDescent="0.25">
      <c r="P41" s="60"/>
      <c r="Z41" s="327" t="s">
        <v>50</v>
      </c>
      <c r="AA41" s="328"/>
    </row>
    <row r="42" spans="2:27" x14ac:dyDescent="0.25">
      <c r="P42" s="60"/>
      <c r="Z42" s="58" t="s">
        <v>27</v>
      </c>
      <c r="AA42" s="64" t="s">
        <v>51</v>
      </c>
    </row>
    <row r="43" spans="2:27" x14ac:dyDescent="0.25">
      <c r="Z43" s="169" t="s">
        <v>29</v>
      </c>
      <c r="AA43" s="61" t="s">
        <v>52</v>
      </c>
    </row>
    <row r="44" spans="2:27" x14ac:dyDescent="0.25">
      <c r="Z44" s="168" t="s">
        <v>31</v>
      </c>
      <c r="AA44" s="62" t="s">
        <v>53</v>
      </c>
    </row>
    <row r="45" spans="2:27" ht="45" x14ac:dyDescent="0.25">
      <c r="Z45" s="169" t="s">
        <v>33</v>
      </c>
      <c r="AA45" s="61" t="s">
        <v>54</v>
      </c>
    </row>
    <row r="46" spans="2:27" x14ac:dyDescent="0.25">
      <c r="Z46" s="332" t="s">
        <v>35</v>
      </c>
      <c r="AA46" s="62" t="s">
        <v>55</v>
      </c>
    </row>
    <row r="47" spans="2:27" x14ac:dyDescent="0.25">
      <c r="Z47" s="332"/>
      <c r="AA47" s="62" t="s">
        <v>56</v>
      </c>
    </row>
    <row r="48" spans="2:27" ht="30" x14ac:dyDescent="0.25">
      <c r="Z48" s="332"/>
      <c r="AA48" s="62" t="s">
        <v>57</v>
      </c>
    </row>
    <row r="49" spans="26:27" x14ac:dyDescent="0.25">
      <c r="Z49" s="169" t="s">
        <v>39</v>
      </c>
      <c r="AA49" s="61"/>
    </row>
    <row r="50" spans="26:27" x14ac:dyDescent="0.25">
      <c r="Z50" s="332" t="s">
        <v>41</v>
      </c>
      <c r="AA50" s="62" t="s">
        <v>55</v>
      </c>
    </row>
    <row r="51" spans="26:27" x14ac:dyDescent="0.25">
      <c r="Z51" s="332"/>
      <c r="AA51" s="62" t="s">
        <v>56</v>
      </c>
    </row>
    <row r="52" spans="26:27" x14ac:dyDescent="0.25">
      <c r="Z52" s="332"/>
      <c r="AA52" s="62" t="s">
        <v>58</v>
      </c>
    </row>
    <row r="53" spans="26:27" x14ac:dyDescent="0.25">
      <c r="Z53" s="332"/>
      <c r="AA53" s="62" t="s">
        <v>59</v>
      </c>
    </row>
    <row r="54" spans="26:27" ht="23.25" customHeight="1" x14ac:dyDescent="0.25">
      <c r="Z54" s="169" t="s">
        <v>60</v>
      </c>
      <c r="AA54" s="61" t="s">
        <v>44</v>
      </c>
    </row>
    <row r="55" spans="26:27" ht="46.15" customHeight="1" x14ac:dyDescent="0.25">
      <c r="Z55" s="168" t="s">
        <v>45</v>
      </c>
      <c r="AA55" s="62" t="s">
        <v>46</v>
      </c>
    </row>
    <row r="56" spans="26:27" x14ac:dyDescent="0.25">
      <c r="Z56" s="57" t="s">
        <v>47</v>
      </c>
      <c r="AA56" s="63" t="s">
        <v>48</v>
      </c>
    </row>
    <row r="58" spans="26:27" x14ac:dyDescent="0.25">
      <c r="Z58" s="329" t="s">
        <v>61</v>
      </c>
      <c r="AA58" s="330"/>
    </row>
    <row r="59" spans="26:27" ht="30" customHeight="1" x14ac:dyDescent="0.25">
      <c r="Z59" s="327" t="s">
        <v>62</v>
      </c>
      <c r="AA59" s="328"/>
    </row>
    <row r="60" spans="26:27" x14ac:dyDescent="0.25">
      <c r="Z60" s="58" t="s">
        <v>27</v>
      </c>
      <c r="AA60" s="64" t="s">
        <v>63</v>
      </c>
    </row>
    <row r="61" spans="26:27" x14ac:dyDescent="0.25">
      <c r="Z61" s="169" t="s">
        <v>29</v>
      </c>
      <c r="AA61" s="61" t="s">
        <v>64</v>
      </c>
    </row>
    <row r="62" spans="26:27" x14ac:dyDescent="0.25">
      <c r="Z62" s="168" t="s">
        <v>65</v>
      </c>
      <c r="AA62" s="62" t="s">
        <v>66</v>
      </c>
    </row>
    <row r="63" spans="26:27" ht="30" x14ac:dyDescent="0.25">
      <c r="Z63" s="169" t="s">
        <v>33</v>
      </c>
      <c r="AA63" s="61" t="s">
        <v>67</v>
      </c>
    </row>
    <row r="64" spans="26:27" ht="30" x14ac:dyDescent="0.25">
      <c r="Z64" s="168" t="s">
        <v>68</v>
      </c>
      <c r="AA64" s="62" t="s">
        <v>69</v>
      </c>
    </row>
    <row r="65" spans="26:27" x14ac:dyDescent="0.25">
      <c r="Z65" s="169" t="s">
        <v>70</v>
      </c>
      <c r="AA65" s="61"/>
    </row>
    <row r="66" spans="26:27" ht="30" x14ac:dyDescent="0.25">
      <c r="Z66" s="168" t="s">
        <v>60</v>
      </c>
      <c r="AA66" s="62"/>
    </row>
    <row r="67" spans="26:27" x14ac:dyDescent="0.25">
      <c r="Z67" s="169" t="s">
        <v>71</v>
      </c>
      <c r="AA67" s="61" t="s">
        <v>72</v>
      </c>
    </row>
    <row r="68" spans="26:27" ht="30" x14ac:dyDescent="0.25">
      <c r="Z68" s="65" t="s">
        <v>45</v>
      </c>
      <c r="AA68" s="66" t="s">
        <v>72</v>
      </c>
    </row>
    <row r="70" spans="26:27" x14ac:dyDescent="0.25">
      <c r="Z70" s="329" t="s">
        <v>73</v>
      </c>
      <c r="AA70" s="330"/>
    </row>
    <row r="71" spans="26:27" ht="15" customHeight="1" x14ac:dyDescent="0.25">
      <c r="Z71" s="327" t="s">
        <v>74</v>
      </c>
      <c r="AA71" s="328"/>
    </row>
    <row r="72" spans="26:27" x14ac:dyDescent="0.25">
      <c r="Z72" s="58" t="s">
        <v>27</v>
      </c>
      <c r="AA72" s="64" t="s">
        <v>63</v>
      </c>
    </row>
    <row r="73" spans="26:27" x14ac:dyDescent="0.25">
      <c r="Z73" s="169" t="s">
        <v>29</v>
      </c>
      <c r="AA73" s="61" t="s">
        <v>75</v>
      </c>
    </row>
    <row r="74" spans="26:27" x14ac:dyDescent="0.25">
      <c r="Z74" s="168" t="s">
        <v>65</v>
      </c>
      <c r="AA74" s="62" t="s">
        <v>76</v>
      </c>
    </row>
    <row r="75" spans="26:27" x14ac:dyDescent="0.25">
      <c r="Z75" s="169" t="s">
        <v>33</v>
      </c>
      <c r="AA75" s="61" t="s">
        <v>77</v>
      </c>
    </row>
    <row r="76" spans="26:27" ht="30" x14ac:dyDescent="0.25">
      <c r="Z76" s="168" t="s">
        <v>68</v>
      </c>
      <c r="AA76" s="62" t="s">
        <v>78</v>
      </c>
    </row>
    <row r="77" spans="26:27" ht="30" x14ac:dyDescent="0.25">
      <c r="Z77" s="169" t="s">
        <v>70</v>
      </c>
      <c r="AA77" s="61" t="s">
        <v>79</v>
      </c>
    </row>
    <row r="78" spans="26:27" ht="30" x14ac:dyDescent="0.25">
      <c r="Z78" s="168" t="s">
        <v>80</v>
      </c>
      <c r="AA78" s="68" t="s">
        <v>81</v>
      </c>
    </row>
    <row r="79" spans="26:27" ht="30" x14ac:dyDescent="0.25">
      <c r="Z79" s="155" t="s">
        <v>60</v>
      </c>
      <c r="AA79" s="156"/>
    </row>
    <row r="80" spans="26:27" x14ac:dyDescent="0.25">
      <c r="Z80" s="168" t="s">
        <v>71</v>
      </c>
      <c r="AA80" s="68" t="s">
        <v>82</v>
      </c>
    </row>
    <row r="81" spans="26:27" ht="45" x14ac:dyDescent="0.25">
      <c r="Z81" s="157" t="s">
        <v>45</v>
      </c>
      <c r="AA81" s="63" t="s">
        <v>83</v>
      </c>
    </row>
    <row r="83" spans="26:27" x14ac:dyDescent="0.25">
      <c r="Z83" s="329" t="s">
        <v>84</v>
      </c>
      <c r="AA83" s="330"/>
    </row>
    <row r="84" spans="26:27" ht="30" customHeight="1" x14ac:dyDescent="0.25">
      <c r="Z84" s="327" t="s">
        <v>85</v>
      </c>
      <c r="AA84" s="328"/>
    </row>
    <row r="85" spans="26:27" x14ac:dyDescent="0.25">
      <c r="Z85" s="58" t="s">
        <v>27</v>
      </c>
      <c r="AA85" s="64" t="s">
        <v>63</v>
      </c>
    </row>
    <row r="86" spans="26:27" ht="30" x14ac:dyDescent="0.25">
      <c r="Z86" s="169" t="s">
        <v>29</v>
      </c>
      <c r="AA86" s="61" t="s">
        <v>86</v>
      </c>
    </row>
    <row r="87" spans="26:27" x14ac:dyDescent="0.25">
      <c r="Z87" s="168" t="s">
        <v>65</v>
      </c>
      <c r="AA87" s="62" t="s">
        <v>76</v>
      </c>
    </row>
    <row r="88" spans="26:27" x14ac:dyDescent="0.25">
      <c r="Z88" s="169" t="s">
        <v>33</v>
      </c>
      <c r="AA88" s="61" t="s">
        <v>87</v>
      </c>
    </row>
    <row r="89" spans="26:27" x14ac:dyDescent="0.25">
      <c r="Z89" s="168" t="s">
        <v>68</v>
      </c>
      <c r="AA89" s="62" t="s">
        <v>88</v>
      </c>
    </row>
    <row r="90" spans="26:27" x14ac:dyDescent="0.25">
      <c r="Z90" s="169" t="s">
        <v>70</v>
      </c>
      <c r="AA90" s="61" t="s">
        <v>89</v>
      </c>
    </row>
    <row r="91" spans="26:27" x14ac:dyDescent="0.25">
      <c r="Z91" s="168" t="s">
        <v>80</v>
      </c>
      <c r="AA91" s="68" t="s">
        <v>90</v>
      </c>
    </row>
    <row r="92" spans="26:27" ht="30" x14ac:dyDescent="0.25">
      <c r="Z92" s="155" t="s">
        <v>60</v>
      </c>
      <c r="AA92" s="156"/>
    </row>
    <row r="93" spans="26:27" x14ac:dyDescent="0.25">
      <c r="Z93" s="168" t="s">
        <v>71</v>
      </c>
      <c r="AA93" s="68" t="s">
        <v>91</v>
      </c>
    </row>
    <row r="94" spans="26:27" ht="30" x14ac:dyDescent="0.25">
      <c r="Z94" s="157" t="s">
        <v>45</v>
      </c>
      <c r="AA94" s="63" t="s">
        <v>91</v>
      </c>
    </row>
    <row r="96" spans="26:27" x14ac:dyDescent="0.25">
      <c r="Z96" s="329" t="s">
        <v>92</v>
      </c>
      <c r="AA96" s="330"/>
    </row>
    <row r="97" spans="26:27" ht="30" customHeight="1" x14ac:dyDescent="0.25">
      <c r="Z97" s="327" t="s">
        <v>93</v>
      </c>
      <c r="AA97" s="328"/>
    </row>
    <row r="98" spans="26:27" x14ac:dyDescent="0.25">
      <c r="Z98" s="58" t="s">
        <v>27</v>
      </c>
      <c r="AA98" s="64" t="s">
        <v>63</v>
      </c>
    </row>
    <row r="99" spans="26:27" x14ac:dyDescent="0.25">
      <c r="Z99" s="169" t="s">
        <v>29</v>
      </c>
      <c r="AA99" s="61" t="s">
        <v>94</v>
      </c>
    </row>
    <row r="100" spans="26:27" x14ac:dyDescent="0.25">
      <c r="Z100" s="168" t="s">
        <v>65</v>
      </c>
      <c r="AA100" s="62" t="s">
        <v>66</v>
      </c>
    </row>
    <row r="101" spans="26:27" ht="28.15" customHeight="1" x14ac:dyDescent="0.25">
      <c r="Z101" s="169" t="s">
        <v>33</v>
      </c>
      <c r="AA101" s="61" t="s">
        <v>95</v>
      </c>
    </row>
    <row r="102" spans="26:27" ht="29.45" customHeight="1" x14ac:dyDescent="0.25">
      <c r="Z102" s="168" t="s">
        <v>68</v>
      </c>
      <c r="AA102" s="62" t="s">
        <v>96</v>
      </c>
    </row>
    <row r="103" spans="26:27" ht="30" x14ac:dyDescent="0.25">
      <c r="Z103" s="169" t="s">
        <v>70</v>
      </c>
      <c r="AA103" s="61" t="s">
        <v>97</v>
      </c>
    </row>
    <row r="104" spans="26:27" ht="30" x14ac:dyDescent="0.25">
      <c r="Z104" s="168" t="s">
        <v>60</v>
      </c>
      <c r="AA104" s="62"/>
    </row>
    <row r="105" spans="26:27" x14ac:dyDescent="0.25">
      <c r="Z105" s="169" t="s">
        <v>71</v>
      </c>
      <c r="AA105" s="61" t="s">
        <v>353</v>
      </c>
    </row>
    <row r="106" spans="26:27" ht="30" x14ac:dyDescent="0.25">
      <c r="Z106" s="65" t="s">
        <v>45</v>
      </c>
      <c r="AA106" s="66" t="s">
        <v>354</v>
      </c>
    </row>
    <row r="108" spans="26:27" x14ac:dyDescent="0.25">
      <c r="Z108" s="329" t="s">
        <v>99</v>
      </c>
      <c r="AA108" s="330"/>
    </row>
    <row r="109" spans="26:27" x14ac:dyDescent="0.25">
      <c r="Z109" s="327" t="s">
        <v>100</v>
      </c>
      <c r="AA109" s="328"/>
    </row>
    <row r="110" spans="26:27" x14ac:dyDescent="0.25">
      <c r="Z110" s="58" t="s">
        <v>27</v>
      </c>
      <c r="AA110" s="64" t="s">
        <v>63</v>
      </c>
    </row>
    <row r="111" spans="26:27" x14ac:dyDescent="0.25">
      <c r="Z111" s="169" t="s">
        <v>29</v>
      </c>
      <c r="AA111" s="61" t="s">
        <v>101</v>
      </c>
    </row>
    <row r="112" spans="26:27" x14ac:dyDescent="0.25">
      <c r="Z112" s="168" t="s">
        <v>65</v>
      </c>
      <c r="AA112" s="62" t="s">
        <v>102</v>
      </c>
    </row>
    <row r="113" spans="26:27" x14ac:dyDescent="0.25">
      <c r="Z113" s="169" t="s">
        <v>33</v>
      </c>
      <c r="AA113" s="61" t="s">
        <v>103</v>
      </c>
    </row>
    <row r="114" spans="26:27" ht="30" x14ac:dyDescent="0.25">
      <c r="Z114" s="168" t="s">
        <v>68</v>
      </c>
      <c r="AA114" s="62" t="s">
        <v>104</v>
      </c>
    </row>
    <row r="115" spans="26:27" x14ac:dyDescent="0.25">
      <c r="Z115" s="169" t="s">
        <v>70</v>
      </c>
      <c r="AA115" s="61"/>
    </row>
    <row r="116" spans="26:27" ht="30" x14ac:dyDescent="0.25">
      <c r="Z116" s="168" t="s">
        <v>60</v>
      </c>
      <c r="AA116" s="62"/>
    </row>
    <row r="117" spans="26:27" x14ac:dyDescent="0.25">
      <c r="Z117" s="169" t="s">
        <v>71</v>
      </c>
      <c r="AA117" s="61" t="s">
        <v>105</v>
      </c>
    </row>
    <row r="118" spans="26:27" ht="30" x14ac:dyDescent="0.25">
      <c r="Z118" s="65" t="s">
        <v>45</v>
      </c>
      <c r="AA118" s="66" t="s">
        <v>106</v>
      </c>
    </row>
    <row r="120" spans="26:27" x14ac:dyDescent="0.25">
      <c r="Z120" s="329" t="s">
        <v>107</v>
      </c>
      <c r="AA120" s="330"/>
    </row>
    <row r="121" spans="26:27" x14ac:dyDescent="0.25">
      <c r="Z121" s="327" t="s">
        <v>108</v>
      </c>
      <c r="AA121" s="328"/>
    </row>
    <row r="122" spans="26:27" x14ac:dyDescent="0.25">
      <c r="Z122" s="58" t="s">
        <v>27</v>
      </c>
      <c r="AA122" s="64" t="s">
        <v>63</v>
      </c>
    </row>
    <row r="123" spans="26:27" ht="30" x14ac:dyDescent="0.25">
      <c r="Z123" s="169" t="s">
        <v>29</v>
      </c>
      <c r="AA123" s="61" t="s">
        <v>109</v>
      </c>
    </row>
    <row r="124" spans="26:27" x14ac:dyDescent="0.25">
      <c r="Z124" s="168" t="s">
        <v>65</v>
      </c>
      <c r="AA124" s="62" t="s">
        <v>102</v>
      </c>
    </row>
    <row r="125" spans="26:27" x14ac:dyDescent="0.25">
      <c r="Z125" s="169" t="s">
        <v>33</v>
      </c>
      <c r="AA125" s="61" t="s">
        <v>110</v>
      </c>
    </row>
    <row r="126" spans="26:27" ht="30" x14ac:dyDescent="0.25">
      <c r="Z126" s="168" t="s">
        <v>68</v>
      </c>
      <c r="AA126" s="62" t="s">
        <v>111</v>
      </c>
    </row>
    <row r="127" spans="26:27" x14ac:dyDescent="0.25">
      <c r="Z127" s="169" t="s">
        <v>70</v>
      </c>
      <c r="AA127" s="61"/>
    </row>
    <row r="128" spans="26:27" x14ac:dyDescent="0.25">
      <c r="Z128" s="168" t="s">
        <v>43</v>
      </c>
      <c r="AA128" s="62"/>
    </row>
    <row r="129" spans="26:27" x14ac:dyDescent="0.25">
      <c r="Z129" s="169" t="s">
        <v>71</v>
      </c>
      <c r="AA129" s="61" t="s">
        <v>112</v>
      </c>
    </row>
    <row r="130" spans="26:27" ht="30" x14ac:dyDescent="0.25">
      <c r="Z130" s="65" t="s">
        <v>45</v>
      </c>
      <c r="AA130" s="66" t="s">
        <v>113</v>
      </c>
    </row>
    <row r="132" spans="26:27" x14ac:dyDescent="0.25">
      <c r="Z132" s="329" t="s">
        <v>114</v>
      </c>
      <c r="AA132" s="330"/>
    </row>
    <row r="133" spans="26:27" x14ac:dyDescent="0.25">
      <c r="Z133" s="327" t="s">
        <v>115</v>
      </c>
      <c r="AA133" s="328"/>
    </row>
    <row r="134" spans="26:27" x14ac:dyDescent="0.25">
      <c r="Z134" s="58" t="s">
        <v>27</v>
      </c>
      <c r="AA134" s="64" t="s">
        <v>63</v>
      </c>
    </row>
    <row r="135" spans="26:27" x14ac:dyDescent="0.25">
      <c r="Z135" s="169" t="s">
        <v>29</v>
      </c>
      <c r="AA135" s="61" t="s">
        <v>116</v>
      </c>
    </row>
    <row r="136" spans="26:27" x14ac:dyDescent="0.25">
      <c r="Z136" s="168" t="s">
        <v>65</v>
      </c>
      <c r="AA136" s="62" t="s">
        <v>76</v>
      </c>
    </row>
    <row r="137" spans="26:27" x14ac:dyDescent="0.25">
      <c r="Z137" s="169" t="s">
        <v>33</v>
      </c>
      <c r="AA137" s="61" t="s">
        <v>117</v>
      </c>
    </row>
    <row r="138" spans="26:27" x14ac:dyDescent="0.25">
      <c r="Z138" s="168" t="s">
        <v>68</v>
      </c>
      <c r="AA138" s="62" t="s">
        <v>118</v>
      </c>
    </row>
    <row r="139" spans="26:27" x14ac:dyDescent="0.25">
      <c r="Z139" s="169" t="s">
        <v>70</v>
      </c>
      <c r="AA139" s="61" t="s">
        <v>119</v>
      </c>
    </row>
    <row r="140" spans="26:27" ht="30" x14ac:dyDescent="0.25">
      <c r="Z140" s="168" t="s">
        <v>60</v>
      </c>
      <c r="AA140" s="62"/>
    </row>
    <row r="141" spans="26:27" x14ac:dyDescent="0.25">
      <c r="Z141" s="169" t="s">
        <v>71</v>
      </c>
      <c r="AA141" s="61" t="s">
        <v>120</v>
      </c>
    </row>
    <row r="142" spans="26:27" ht="30" x14ac:dyDescent="0.25">
      <c r="Z142" s="65" t="s">
        <v>45</v>
      </c>
      <c r="AA142" s="66" t="s">
        <v>120</v>
      </c>
    </row>
    <row r="144" spans="26:27" x14ac:dyDescent="0.25">
      <c r="Z144" s="329" t="s">
        <v>121</v>
      </c>
      <c r="AA144" s="330"/>
    </row>
    <row r="145" spans="26:27" x14ac:dyDescent="0.25">
      <c r="Z145" s="327" t="s">
        <v>122</v>
      </c>
      <c r="AA145" s="328"/>
    </row>
    <row r="146" spans="26:27" x14ac:dyDescent="0.25">
      <c r="Z146" s="58" t="s">
        <v>27</v>
      </c>
      <c r="AA146" s="64" t="s">
        <v>63</v>
      </c>
    </row>
    <row r="147" spans="26:27" x14ac:dyDescent="0.25">
      <c r="Z147" s="169" t="s">
        <v>29</v>
      </c>
      <c r="AA147" s="61" t="s">
        <v>123</v>
      </c>
    </row>
    <row r="148" spans="26:27" x14ac:dyDescent="0.25">
      <c r="Z148" s="168" t="s">
        <v>65</v>
      </c>
      <c r="AA148" s="62" t="s">
        <v>76</v>
      </c>
    </row>
    <row r="149" spans="26:27" x14ac:dyDescent="0.25">
      <c r="Z149" s="169" t="s">
        <v>33</v>
      </c>
      <c r="AA149" s="61" t="s">
        <v>117</v>
      </c>
    </row>
    <row r="150" spans="26:27" x14ac:dyDescent="0.25">
      <c r="Z150" s="168" t="s">
        <v>68</v>
      </c>
      <c r="AA150" s="62" t="s">
        <v>124</v>
      </c>
    </row>
    <row r="151" spans="26:27" x14ac:dyDescent="0.25">
      <c r="Z151" s="169" t="s">
        <v>70</v>
      </c>
      <c r="AA151" s="61"/>
    </row>
    <row r="152" spans="26:27" ht="30" x14ac:dyDescent="0.25">
      <c r="Z152" s="168" t="s">
        <v>60</v>
      </c>
      <c r="AA152" s="62"/>
    </row>
    <row r="153" spans="26:27" x14ac:dyDescent="0.25">
      <c r="Z153" s="169" t="s">
        <v>71</v>
      </c>
      <c r="AA153" s="61" t="s">
        <v>125</v>
      </c>
    </row>
    <row r="154" spans="26:27" ht="14.45" customHeight="1" x14ac:dyDescent="0.25">
      <c r="Z154" s="65" t="s">
        <v>45</v>
      </c>
      <c r="AA154" s="66" t="s">
        <v>126</v>
      </c>
    </row>
    <row r="156" spans="26:27" x14ac:dyDescent="0.25">
      <c r="Z156" s="329" t="s">
        <v>127</v>
      </c>
      <c r="AA156" s="330"/>
    </row>
    <row r="157" spans="26:27" x14ac:dyDescent="0.25">
      <c r="Z157" s="327" t="s">
        <v>128</v>
      </c>
      <c r="AA157" s="328"/>
    </row>
    <row r="158" spans="26:27" x14ac:dyDescent="0.25">
      <c r="Z158" s="58" t="s">
        <v>27</v>
      </c>
      <c r="AA158" s="64" t="s">
        <v>63</v>
      </c>
    </row>
    <row r="159" spans="26:27" ht="45" x14ac:dyDescent="0.25">
      <c r="Z159" s="169" t="s">
        <v>29</v>
      </c>
      <c r="AA159" s="61" t="s">
        <v>129</v>
      </c>
    </row>
    <row r="160" spans="26:27" x14ac:dyDescent="0.25">
      <c r="Z160" s="168" t="s">
        <v>65</v>
      </c>
      <c r="AA160" s="62" t="s">
        <v>76</v>
      </c>
    </row>
    <row r="161" spans="26:27" x14ac:dyDescent="0.25">
      <c r="Z161" s="169" t="s">
        <v>33</v>
      </c>
      <c r="AA161" s="61" t="s">
        <v>130</v>
      </c>
    </row>
    <row r="162" spans="26:27" ht="30" x14ac:dyDescent="0.25">
      <c r="Z162" s="168" t="s">
        <v>68</v>
      </c>
      <c r="AA162" s="62" t="s">
        <v>131</v>
      </c>
    </row>
    <row r="163" spans="26:27" x14ac:dyDescent="0.25">
      <c r="Z163" s="169" t="s">
        <v>70</v>
      </c>
      <c r="AA163" s="61" t="s">
        <v>132</v>
      </c>
    </row>
    <row r="164" spans="26:27" ht="30" x14ac:dyDescent="0.25">
      <c r="Z164" s="168" t="s">
        <v>60</v>
      </c>
      <c r="AA164" s="62"/>
    </row>
    <row r="165" spans="26:27" x14ac:dyDescent="0.25">
      <c r="Z165" s="169" t="s">
        <v>71</v>
      </c>
      <c r="AA165" s="61" t="s">
        <v>133</v>
      </c>
    </row>
    <row r="166" spans="26:27" ht="30" x14ac:dyDescent="0.25">
      <c r="Z166" s="65" t="s">
        <v>45</v>
      </c>
      <c r="AA166" s="66" t="s">
        <v>134</v>
      </c>
    </row>
    <row r="168" spans="26:27" x14ac:dyDescent="0.25">
      <c r="Z168" s="329" t="s">
        <v>135</v>
      </c>
      <c r="AA168" s="330"/>
    </row>
    <row r="169" spans="26:27" x14ac:dyDescent="0.25">
      <c r="Z169" s="327" t="s">
        <v>136</v>
      </c>
      <c r="AA169" s="328"/>
    </row>
    <row r="170" spans="26:27" x14ac:dyDescent="0.25">
      <c r="Z170" s="58" t="s">
        <v>27</v>
      </c>
      <c r="AA170" s="64" t="s">
        <v>63</v>
      </c>
    </row>
    <row r="171" spans="26:27" ht="30" x14ac:dyDescent="0.25">
      <c r="Z171" s="169" t="s">
        <v>29</v>
      </c>
      <c r="AA171" s="61" t="s">
        <v>137</v>
      </c>
    </row>
    <row r="172" spans="26:27" x14ac:dyDescent="0.25">
      <c r="Z172" s="168" t="s">
        <v>65</v>
      </c>
      <c r="AA172" s="62" t="s">
        <v>138</v>
      </c>
    </row>
    <row r="173" spans="26:27" x14ac:dyDescent="0.25">
      <c r="Z173" s="169" t="s">
        <v>33</v>
      </c>
      <c r="AA173" s="61" t="s">
        <v>139</v>
      </c>
    </row>
    <row r="174" spans="26:27" ht="30" x14ac:dyDescent="0.25">
      <c r="Z174" s="168" t="s">
        <v>68</v>
      </c>
      <c r="AA174" s="62" t="s">
        <v>140</v>
      </c>
    </row>
    <row r="175" spans="26:27" ht="30" x14ac:dyDescent="0.25">
      <c r="Z175" s="169" t="s">
        <v>70</v>
      </c>
      <c r="AA175" s="61" t="s">
        <v>141</v>
      </c>
    </row>
    <row r="176" spans="26:27" ht="30" x14ac:dyDescent="0.25">
      <c r="Z176" s="168" t="s">
        <v>60</v>
      </c>
      <c r="AA176" s="62"/>
    </row>
    <row r="177" spans="26:27" x14ac:dyDescent="0.25">
      <c r="Z177" s="169" t="s">
        <v>71</v>
      </c>
      <c r="AA177" s="61" t="s">
        <v>142</v>
      </c>
    </row>
    <row r="178" spans="26:27" ht="30" x14ac:dyDescent="0.25">
      <c r="Z178" s="65" t="s">
        <v>45</v>
      </c>
      <c r="AA178" s="66" t="s">
        <v>142</v>
      </c>
    </row>
    <row r="181" spans="26:27" x14ac:dyDescent="0.25">
      <c r="Z181" s="329" t="s">
        <v>143</v>
      </c>
      <c r="AA181" s="330"/>
    </row>
    <row r="182" spans="26:27" ht="22.5" customHeight="1" x14ac:dyDescent="0.25">
      <c r="Z182" s="327" t="s">
        <v>144</v>
      </c>
      <c r="AA182" s="328"/>
    </row>
    <row r="183" spans="26:27" x14ac:dyDescent="0.25">
      <c r="Z183" s="58" t="s">
        <v>27</v>
      </c>
      <c r="AA183" s="64" t="s">
        <v>145</v>
      </c>
    </row>
    <row r="184" spans="26:27" ht="30" x14ac:dyDescent="0.25">
      <c r="Z184" s="169" t="s">
        <v>29</v>
      </c>
      <c r="AA184" s="61" t="s">
        <v>146</v>
      </c>
    </row>
    <row r="185" spans="26:27" x14ac:dyDescent="0.25">
      <c r="Z185" s="168" t="s">
        <v>65</v>
      </c>
      <c r="AA185" s="62" t="s">
        <v>147</v>
      </c>
    </row>
    <row r="186" spans="26:27" x14ac:dyDescent="0.25">
      <c r="Z186" s="169" t="s">
        <v>33</v>
      </c>
      <c r="AA186" s="61" t="s">
        <v>148</v>
      </c>
    </row>
    <row r="187" spans="26:27" ht="30" x14ac:dyDescent="0.25">
      <c r="Z187" s="168" t="s">
        <v>68</v>
      </c>
      <c r="AA187" s="62" t="s">
        <v>149</v>
      </c>
    </row>
    <row r="188" spans="26:27" ht="45" x14ac:dyDescent="0.25">
      <c r="Z188" s="169" t="s">
        <v>70</v>
      </c>
      <c r="AA188" s="61" t="s">
        <v>150</v>
      </c>
    </row>
    <row r="189" spans="26:27" ht="30" x14ac:dyDescent="0.25">
      <c r="Z189" s="168" t="s">
        <v>60</v>
      </c>
      <c r="AA189" s="62"/>
    </row>
    <row r="190" spans="26:27" x14ac:dyDescent="0.25">
      <c r="Z190" s="169" t="s">
        <v>71</v>
      </c>
      <c r="AA190" s="61" t="s">
        <v>151</v>
      </c>
    </row>
    <row r="191" spans="26:27" ht="30" x14ac:dyDescent="0.25">
      <c r="Z191" s="65" t="s">
        <v>45</v>
      </c>
      <c r="AA191" s="66" t="s">
        <v>151</v>
      </c>
    </row>
    <row r="193" spans="26:27" x14ac:dyDescent="0.25">
      <c r="Z193" s="329" t="s">
        <v>152</v>
      </c>
      <c r="AA193" s="330"/>
    </row>
    <row r="194" spans="26:27" ht="21" customHeight="1" x14ac:dyDescent="0.25">
      <c r="Z194" s="327" t="s">
        <v>153</v>
      </c>
      <c r="AA194" s="328"/>
    </row>
    <row r="195" spans="26:27" x14ac:dyDescent="0.25">
      <c r="Z195" s="58" t="s">
        <v>27</v>
      </c>
      <c r="AA195" s="64" t="s">
        <v>145</v>
      </c>
    </row>
    <row r="196" spans="26:27" ht="30" x14ac:dyDescent="0.25">
      <c r="Z196" s="169" t="s">
        <v>29</v>
      </c>
      <c r="AA196" s="61" t="s">
        <v>154</v>
      </c>
    </row>
    <row r="197" spans="26:27" x14ac:dyDescent="0.25">
      <c r="Z197" s="168" t="s">
        <v>65</v>
      </c>
      <c r="AA197" s="62" t="s">
        <v>76</v>
      </c>
    </row>
    <row r="198" spans="26:27" ht="30" x14ac:dyDescent="0.25">
      <c r="Z198" s="169" t="s">
        <v>33</v>
      </c>
      <c r="AA198" s="61" t="s">
        <v>155</v>
      </c>
    </row>
    <row r="199" spans="26:27" ht="45" x14ac:dyDescent="0.25">
      <c r="Z199" s="168" t="s">
        <v>68</v>
      </c>
      <c r="AA199" s="62" t="s">
        <v>156</v>
      </c>
    </row>
    <row r="200" spans="26:27" x14ac:dyDescent="0.25">
      <c r="Z200" s="169" t="s">
        <v>70</v>
      </c>
      <c r="AA200" s="61"/>
    </row>
    <row r="201" spans="26:27" x14ac:dyDescent="0.25">
      <c r="Z201" s="168" t="s">
        <v>43</v>
      </c>
      <c r="AA201" s="62"/>
    </row>
    <row r="202" spans="26:27" x14ac:dyDescent="0.25">
      <c r="Z202" s="169" t="s">
        <v>71</v>
      </c>
      <c r="AA202" s="61" t="s">
        <v>125</v>
      </c>
    </row>
    <row r="203" spans="26:27" ht="30" x14ac:dyDescent="0.25">
      <c r="Z203" s="65" t="s">
        <v>45</v>
      </c>
      <c r="AA203" s="66" t="s">
        <v>125</v>
      </c>
    </row>
    <row r="205" spans="26:27" x14ac:dyDescent="0.25">
      <c r="Z205" s="329" t="s">
        <v>157</v>
      </c>
      <c r="AA205" s="330"/>
    </row>
    <row r="206" spans="26:27" ht="22.5" customHeight="1" x14ac:dyDescent="0.25">
      <c r="Z206" s="327" t="s">
        <v>158</v>
      </c>
      <c r="AA206" s="328"/>
    </row>
    <row r="207" spans="26:27" x14ac:dyDescent="0.25">
      <c r="Z207" s="58" t="s">
        <v>27</v>
      </c>
      <c r="AA207" s="64" t="s">
        <v>145</v>
      </c>
    </row>
    <row r="208" spans="26:27" ht="45" x14ac:dyDescent="0.25">
      <c r="Z208" s="169" t="s">
        <v>29</v>
      </c>
      <c r="AA208" s="61" t="s">
        <v>159</v>
      </c>
    </row>
    <row r="209" spans="26:27" x14ac:dyDescent="0.25">
      <c r="Z209" s="168" t="s">
        <v>65</v>
      </c>
      <c r="AA209" s="62" t="s">
        <v>160</v>
      </c>
    </row>
    <row r="210" spans="26:27" x14ac:dyDescent="0.25">
      <c r="Z210" s="169" t="s">
        <v>33</v>
      </c>
      <c r="AA210" s="61" t="s">
        <v>161</v>
      </c>
    </row>
    <row r="211" spans="26:27" ht="75" x14ac:dyDescent="0.25">
      <c r="Z211" s="168" t="s">
        <v>68</v>
      </c>
      <c r="AA211" s="62" t="s">
        <v>162</v>
      </c>
    </row>
    <row r="212" spans="26:27" ht="75" x14ac:dyDescent="0.25">
      <c r="Z212" s="169" t="s">
        <v>70</v>
      </c>
      <c r="AA212" s="61" t="s">
        <v>163</v>
      </c>
    </row>
    <row r="213" spans="26:27" ht="30" x14ac:dyDescent="0.25">
      <c r="Z213" s="168" t="s">
        <v>60</v>
      </c>
      <c r="AA213" s="62"/>
    </row>
    <row r="214" spans="26:27" x14ac:dyDescent="0.25">
      <c r="Z214" s="169" t="s">
        <v>71</v>
      </c>
      <c r="AA214" s="61" t="s">
        <v>125</v>
      </c>
    </row>
    <row r="215" spans="26:27" ht="30" x14ac:dyDescent="0.25">
      <c r="Z215" s="65" t="s">
        <v>45</v>
      </c>
      <c r="AA215" s="66" t="s">
        <v>164</v>
      </c>
    </row>
    <row r="217" spans="26:27" x14ac:dyDescent="0.25">
      <c r="Z217" s="329" t="s">
        <v>165</v>
      </c>
      <c r="AA217" s="330"/>
    </row>
    <row r="218" spans="26:27" ht="19.5" customHeight="1" x14ac:dyDescent="0.25">
      <c r="Z218" s="327" t="s">
        <v>166</v>
      </c>
      <c r="AA218" s="328"/>
    </row>
    <row r="219" spans="26:27" x14ac:dyDescent="0.25">
      <c r="Z219" s="58" t="s">
        <v>27</v>
      </c>
      <c r="AA219" s="64" t="s">
        <v>167</v>
      </c>
    </row>
    <row r="220" spans="26:27" ht="30" x14ac:dyDescent="0.25">
      <c r="Z220" s="169" t="s">
        <v>29</v>
      </c>
      <c r="AA220" s="61" t="s">
        <v>168</v>
      </c>
    </row>
    <row r="221" spans="26:27" x14ac:dyDescent="0.25">
      <c r="Z221" s="168" t="s">
        <v>65</v>
      </c>
      <c r="AA221" s="62" t="s">
        <v>169</v>
      </c>
    </row>
    <row r="222" spans="26:27" x14ac:dyDescent="0.25">
      <c r="Z222" s="169" t="s">
        <v>33</v>
      </c>
      <c r="AA222" s="61" t="s">
        <v>170</v>
      </c>
    </row>
    <row r="223" spans="26:27" ht="30" x14ac:dyDescent="0.25">
      <c r="Z223" s="168" t="s">
        <v>68</v>
      </c>
      <c r="AA223" s="62" t="s">
        <v>171</v>
      </c>
    </row>
    <row r="224" spans="26:27" ht="30" x14ac:dyDescent="0.25">
      <c r="Z224" s="169" t="s">
        <v>70</v>
      </c>
      <c r="AA224" s="61" t="s">
        <v>172</v>
      </c>
    </row>
    <row r="225" spans="26:27" ht="30" x14ac:dyDescent="0.25">
      <c r="Z225" s="168" t="s">
        <v>60</v>
      </c>
      <c r="AA225" s="62"/>
    </row>
    <row r="226" spans="26:27" x14ac:dyDescent="0.25">
      <c r="Z226" s="169" t="s">
        <v>71</v>
      </c>
      <c r="AA226" s="61" t="s">
        <v>125</v>
      </c>
    </row>
    <row r="227" spans="26:27" ht="30" x14ac:dyDescent="0.25">
      <c r="Z227" s="65" t="s">
        <v>45</v>
      </c>
      <c r="AA227" s="66" t="s">
        <v>164</v>
      </c>
    </row>
    <row r="229" spans="26:27" x14ac:dyDescent="0.25">
      <c r="Z229" s="329" t="s">
        <v>173</v>
      </c>
      <c r="AA229" s="330"/>
    </row>
    <row r="230" spans="26:27" ht="18.75" customHeight="1" x14ac:dyDescent="0.25">
      <c r="Z230" s="327" t="s">
        <v>174</v>
      </c>
      <c r="AA230" s="328"/>
    </row>
    <row r="231" spans="26:27" x14ac:dyDescent="0.25">
      <c r="Z231" s="58" t="s">
        <v>27</v>
      </c>
      <c r="AA231" s="64" t="s">
        <v>145</v>
      </c>
    </row>
    <row r="232" spans="26:27" x14ac:dyDescent="0.25">
      <c r="Z232" s="169" t="s">
        <v>29</v>
      </c>
      <c r="AA232" s="61" t="s">
        <v>175</v>
      </c>
    </row>
    <row r="233" spans="26:27" x14ac:dyDescent="0.25">
      <c r="Z233" s="168" t="s">
        <v>65</v>
      </c>
      <c r="AA233" s="62" t="s">
        <v>176</v>
      </c>
    </row>
    <row r="234" spans="26:27" ht="30" x14ac:dyDescent="0.25">
      <c r="Z234" s="169" t="s">
        <v>33</v>
      </c>
      <c r="AA234" s="61" t="s">
        <v>177</v>
      </c>
    </row>
    <row r="235" spans="26:27" ht="30" x14ac:dyDescent="0.25">
      <c r="Z235" s="168" t="s">
        <v>68</v>
      </c>
      <c r="AA235" s="62" t="s">
        <v>178</v>
      </c>
    </row>
    <row r="236" spans="26:27" x14ac:dyDescent="0.25">
      <c r="Z236" s="169" t="s">
        <v>70</v>
      </c>
      <c r="AA236" s="61"/>
    </row>
    <row r="237" spans="26:27" ht="30" x14ac:dyDescent="0.25">
      <c r="Z237" s="168" t="s">
        <v>60</v>
      </c>
      <c r="AA237" s="62"/>
    </row>
    <row r="238" spans="26:27" x14ac:dyDescent="0.25">
      <c r="Z238" s="169" t="s">
        <v>71</v>
      </c>
      <c r="AA238" s="61" t="s">
        <v>179</v>
      </c>
    </row>
    <row r="239" spans="26:27" ht="30" x14ac:dyDescent="0.25">
      <c r="Z239" s="65" t="s">
        <v>45</v>
      </c>
      <c r="AA239" s="66" t="s">
        <v>180</v>
      </c>
    </row>
    <row r="241" spans="26:27" x14ac:dyDescent="0.25">
      <c r="Z241" s="329" t="s">
        <v>181</v>
      </c>
      <c r="AA241" s="330"/>
    </row>
    <row r="242" spans="26:27" ht="20.25" customHeight="1" x14ac:dyDescent="0.25">
      <c r="Z242" s="327" t="s">
        <v>62</v>
      </c>
      <c r="AA242" s="328"/>
    </row>
    <row r="243" spans="26:27" x14ac:dyDescent="0.25">
      <c r="Z243" s="58" t="s">
        <v>27</v>
      </c>
      <c r="AA243" s="64" t="s">
        <v>145</v>
      </c>
    </row>
    <row r="244" spans="26:27" x14ac:dyDescent="0.25">
      <c r="Z244" s="169" t="s">
        <v>29</v>
      </c>
      <c r="AA244" s="61" t="s">
        <v>182</v>
      </c>
    </row>
    <row r="245" spans="26:27" x14ac:dyDescent="0.25">
      <c r="Z245" s="168" t="s">
        <v>65</v>
      </c>
      <c r="AA245" s="62" t="s">
        <v>183</v>
      </c>
    </row>
    <row r="246" spans="26:27" x14ac:dyDescent="0.25">
      <c r="Z246" s="169" t="s">
        <v>33</v>
      </c>
      <c r="AA246" s="61" t="s">
        <v>184</v>
      </c>
    </row>
    <row r="247" spans="26:27" x14ac:dyDescent="0.25">
      <c r="Z247" s="168" t="s">
        <v>68</v>
      </c>
      <c r="AA247" s="62" t="s">
        <v>185</v>
      </c>
    </row>
    <row r="248" spans="26:27" x14ac:dyDescent="0.25">
      <c r="Z248" s="169" t="s">
        <v>70</v>
      </c>
      <c r="AA248" s="61"/>
    </row>
    <row r="249" spans="26:27" ht="30" x14ac:dyDescent="0.25">
      <c r="Z249" s="168" t="s">
        <v>60</v>
      </c>
      <c r="AA249" s="62"/>
    </row>
    <row r="250" spans="26:27" x14ac:dyDescent="0.25">
      <c r="Z250" s="169" t="s">
        <v>71</v>
      </c>
      <c r="AA250" s="61" t="s">
        <v>186</v>
      </c>
    </row>
    <row r="251" spans="26:27" ht="30" x14ac:dyDescent="0.25">
      <c r="Z251" s="65" t="s">
        <v>45</v>
      </c>
      <c r="AA251" s="66" t="s">
        <v>351</v>
      </c>
    </row>
    <row r="253" spans="26:27" x14ac:dyDescent="0.25">
      <c r="Z253" s="329" t="s">
        <v>187</v>
      </c>
      <c r="AA253" s="330"/>
    </row>
    <row r="254" spans="26:27" x14ac:dyDescent="0.25">
      <c r="Z254" s="327" t="s">
        <v>108</v>
      </c>
      <c r="AA254" s="328"/>
    </row>
    <row r="255" spans="26:27" x14ac:dyDescent="0.25">
      <c r="Z255" s="58" t="s">
        <v>27</v>
      </c>
      <c r="AA255" s="64" t="s">
        <v>145</v>
      </c>
    </row>
    <row r="256" spans="26:27" ht="30" x14ac:dyDescent="0.25">
      <c r="Z256" s="169" t="s">
        <v>29</v>
      </c>
      <c r="AA256" s="61" t="s">
        <v>109</v>
      </c>
    </row>
    <row r="257" spans="26:27" x14ac:dyDescent="0.25">
      <c r="Z257" s="168" t="s">
        <v>65</v>
      </c>
      <c r="AA257" s="62" t="s">
        <v>188</v>
      </c>
    </row>
    <row r="258" spans="26:27" x14ac:dyDescent="0.25">
      <c r="Z258" s="169" t="s">
        <v>33</v>
      </c>
      <c r="AA258" s="61" t="s">
        <v>110</v>
      </c>
    </row>
    <row r="259" spans="26:27" ht="30" x14ac:dyDescent="0.25">
      <c r="Z259" s="168" t="s">
        <v>68</v>
      </c>
      <c r="AA259" s="62" t="s">
        <v>189</v>
      </c>
    </row>
    <row r="260" spans="26:27" x14ac:dyDescent="0.25">
      <c r="Z260" s="169" t="s">
        <v>70</v>
      </c>
      <c r="AA260" s="61"/>
    </row>
    <row r="261" spans="26:27" ht="30" x14ac:dyDescent="0.25">
      <c r="Z261" s="168" t="s">
        <v>60</v>
      </c>
      <c r="AA261" s="62"/>
    </row>
    <row r="262" spans="26:27" x14ac:dyDescent="0.25">
      <c r="Z262" s="169" t="s">
        <v>71</v>
      </c>
      <c r="AA262" s="61" t="s">
        <v>112</v>
      </c>
    </row>
    <row r="263" spans="26:27" ht="30" x14ac:dyDescent="0.25">
      <c r="Z263" s="65" t="s">
        <v>45</v>
      </c>
      <c r="AA263" s="66" t="s">
        <v>113</v>
      </c>
    </row>
    <row r="265" spans="26:27" x14ac:dyDescent="0.25">
      <c r="Z265" s="329" t="s">
        <v>190</v>
      </c>
      <c r="AA265" s="330"/>
    </row>
    <row r="266" spans="26:27" x14ac:dyDescent="0.25">
      <c r="Z266" s="327" t="s">
        <v>115</v>
      </c>
      <c r="AA266" s="328"/>
    </row>
    <row r="267" spans="26:27" x14ac:dyDescent="0.25">
      <c r="Z267" s="58" t="s">
        <v>27</v>
      </c>
      <c r="AA267" s="64" t="s">
        <v>145</v>
      </c>
    </row>
    <row r="268" spans="26:27" x14ac:dyDescent="0.25">
      <c r="Z268" s="169" t="s">
        <v>29</v>
      </c>
      <c r="AA268" s="61" t="s">
        <v>116</v>
      </c>
    </row>
    <row r="269" spans="26:27" x14ac:dyDescent="0.25">
      <c r="Z269" s="168" t="s">
        <v>65</v>
      </c>
      <c r="AA269" s="62" t="s">
        <v>76</v>
      </c>
    </row>
    <row r="270" spans="26:27" x14ac:dyDescent="0.25">
      <c r="Z270" s="169" t="s">
        <v>33</v>
      </c>
      <c r="AA270" s="61" t="s">
        <v>117</v>
      </c>
    </row>
    <row r="271" spans="26:27" x14ac:dyDescent="0.25">
      <c r="Z271" s="168" t="s">
        <v>68</v>
      </c>
      <c r="AA271" s="62" t="s">
        <v>118</v>
      </c>
    </row>
    <row r="272" spans="26:27" x14ac:dyDescent="0.25">
      <c r="Z272" s="169" t="s">
        <v>70</v>
      </c>
      <c r="AA272" s="61" t="s">
        <v>119</v>
      </c>
    </row>
    <row r="273" spans="26:27" ht="30" x14ac:dyDescent="0.25">
      <c r="Z273" s="168" t="s">
        <v>60</v>
      </c>
      <c r="AA273" s="62"/>
    </row>
    <row r="274" spans="26:27" x14ac:dyDescent="0.25">
      <c r="Z274" s="169" t="s">
        <v>71</v>
      </c>
      <c r="AA274" s="61" t="s">
        <v>120</v>
      </c>
    </row>
    <row r="275" spans="26:27" ht="30" x14ac:dyDescent="0.25">
      <c r="Z275" s="65" t="s">
        <v>45</v>
      </c>
      <c r="AA275" s="66" t="s">
        <v>120</v>
      </c>
    </row>
    <row r="277" spans="26:27" x14ac:dyDescent="0.25">
      <c r="Z277" s="329" t="s">
        <v>191</v>
      </c>
      <c r="AA277" s="330"/>
    </row>
    <row r="278" spans="26:27" x14ac:dyDescent="0.25">
      <c r="Z278" s="327" t="s">
        <v>122</v>
      </c>
      <c r="AA278" s="328"/>
    </row>
    <row r="279" spans="26:27" x14ac:dyDescent="0.25">
      <c r="Z279" s="58" t="s">
        <v>27</v>
      </c>
      <c r="AA279" s="64" t="s">
        <v>192</v>
      </c>
    </row>
    <row r="280" spans="26:27" x14ac:dyDescent="0.25">
      <c r="Z280" s="169" t="s">
        <v>29</v>
      </c>
      <c r="AA280" s="61" t="s">
        <v>123</v>
      </c>
    </row>
    <row r="281" spans="26:27" x14ac:dyDescent="0.25">
      <c r="Z281" s="168" t="s">
        <v>65</v>
      </c>
      <c r="AA281" s="62" t="s">
        <v>76</v>
      </c>
    </row>
    <row r="282" spans="26:27" x14ac:dyDescent="0.25">
      <c r="Z282" s="169" t="s">
        <v>33</v>
      </c>
      <c r="AA282" s="61" t="s">
        <v>117</v>
      </c>
    </row>
    <row r="283" spans="26:27" x14ac:dyDescent="0.25">
      <c r="Z283" s="168" t="s">
        <v>68</v>
      </c>
      <c r="AA283" s="62" t="s">
        <v>124</v>
      </c>
    </row>
    <row r="284" spans="26:27" x14ac:dyDescent="0.25">
      <c r="Z284" s="169" t="s">
        <v>70</v>
      </c>
      <c r="AA284" s="61"/>
    </row>
    <row r="285" spans="26:27" ht="30" x14ac:dyDescent="0.25">
      <c r="Z285" s="168" t="s">
        <v>60</v>
      </c>
      <c r="AA285" s="62"/>
    </row>
    <row r="286" spans="26:27" x14ac:dyDescent="0.25">
      <c r="Z286" s="169" t="s">
        <v>71</v>
      </c>
      <c r="AA286" s="61" t="s">
        <v>125</v>
      </c>
    </row>
    <row r="287" spans="26:27" ht="30" x14ac:dyDescent="0.25">
      <c r="Z287" s="65" t="s">
        <v>45</v>
      </c>
      <c r="AA287" s="66" t="s">
        <v>126</v>
      </c>
    </row>
    <row r="289" spans="26:27" x14ac:dyDescent="0.25">
      <c r="Z289" s="329" t="s">
        <v>193</v>
      </c>
      <c r="AA289" s="330"/>
    </row>
    <row r="290" spans="26:27" x14ac:dyDescent="0.25">
      <c r="Z290" s="327" t="s">
        <v>128</v>
      </c>
      <c r="AA290" s="328"/>
    </row>
    <row r="291" spans="26:27" x14ac:dyDescent="0.25">
      <c r="Z291" s="58" t="s">
        <v>27</v>
      </c>
      <c r="AA291" s="64" t="s">
        <v>194</v>
      </c>
    </row>
    <row r="292" spans="26:27" ht="45" x14ac:dyDescent="0.25">
      <c r="Z292" s="169" t="s">
        <v>29</v>
      </c>
      <c r="AA292" s="61" t="s">
        <v>129</v>
      </c>
    </row>
    <row r="293" spans="26:27" x14ac:dyDescent="0.25">
      <c r="Z293" s="168" t="s">
        <v>65</v>
      </c>
      <c r="AA293" s="62" t="s">
        <v>76</v>
      </c>
    </row>
    <row r="294" spans="26:27" x14ac:dyDescent="0.25">
      <c r="Z294" s="169" t="s">
        <v>33</v>
      </c>
      <c r="AA294" s="61" t="s">
        <v>130</v>
      </c>
    </row>
    <row r="295" spans="26:27" ht="28.9" customHeight="1" x14ac:dyDescent="0.25">
      <c r="Z295" s="168" t="s">
        <v>68</v>
      </c>
      <c r="AA295" s="62" t="s">
        <v>131</v>
      </c>
    </row>
    <row r="296" spans="26:27" ht="14.45" customHeight="1" x14ac:dyDescent="0.25">
      <c r="Z296" s="169" t="s">
        <v>70</v>
      </c>
      <c r="AA296" s="61" t="s">
        <v>132</v>
      </c>
    </row>
    <row r="297" spans="26:27" ht="30" x14ac:dyDescent="0.25">
      <c r="Z297" s="168" t="s">
        <v>60</v>
      </c>
      <c r="AA297" s="62"/>
    </row>
    <row r="298" spans="26:27" x14ac:dyDescent="0.25">
      <c r="Z298" s="169" t="s">
        <v>71</v>
      </c>
      <c r="AA298" s="61" t="s">
        <v>133</v>
      </c>
    </row>
    <row r="299" spans="26:27" ht="30" x14ac:dyDescent="0.25">
      <c r="Z299" s="65" t="s">
        <v>45</v>
      </c>
      <c r="AA299" s="66" t="s">
        <v>134</v>
      </c>
    </row>
    <row r="301" spans="26:27" x14ac:dyDescent="0.25">
      <c r="Z301" s="329" t="s">
        <v>195</v>
      </c>
      <c r="AA301" s="330"/>
    </row>
    <row r="302" spans="26:27" x14ac:dyDescent="0.25">
      <c r="Z302" s="327" t="s">
        <v>136</v>
      </c>
      <c r="AA302" s="328"/>
    </row>
    <row r="303" spans="26:27" x14ac:dyDescent="0.25">
      <c r="Z303" s="58" t="s">
        <v>27</v>
      </c>
      <c r="AA303" s="64" t="s">
        <v>145</v>
      </c>
    </row>
    <row r="304" spans="26:27" ht="30" x14ac:dyDescent="0.25">
      <c r="Z304" s="169" t="s">
        <v>29</v>
      </c>
      <c r="AA304" s="61" t="s">
        <v>137</v>
      </c>
    </row>
    <row r="305" spans="26:27" x14ac:dyDescent="0.25">
      <c r="Z305" s="168" t="s">
        <v>65</v>
      </c>
      <c r="AA305" s="62" t="s">
        <v>138</v>
      </c>
    </row>
    <row r="306" spans="26:27" x14ac:dyDescent="0.25">
      <c r="Z306" s="169" t="s">
        <v>33</v>
      </c>
      <c r="AA306" s="61" t="s">
        <v>139</v>
      </c>
    </row>
    <row r="307" spans="26:27" ht="30" x14ac:dyDescent="0.25">
      <c r="Z307" s="168" t="s">
        <v>68</v>
      </c>
      <c r="AA307" s="62" t="s">
        <v>140</v>
      </c>
    </row>
    <row r="308" spans="26:27" ht="30" x14ac:dyDescent="0.25">
      <c r="Z308" s="169" t="s">
        <v>70</v>
      </c>
      <c r="AA308" s="61" t="s">
        <v>141</v>
      </c>
    </row>
    <row r="309" spans="26:27" ht="30" x14ac:dyDescent="0.25">
      <c r="Z309" s="168" t="s">
        <v>60</v>
      </c>
      <c r="AA309" s="62"/>
    </row>
    <row r="310" spans="26:27" x14ac:dyDescent="0.25">
      <c r="Z310" s="169" t="s">
        <v>71</v>
      </c>
      <c r="AA310" s="61" t="s">
        <v>142</v>
      </c>
    </row>
    <row r="311" spans="26:27" ht="30" x14ac:dyDescent="0.25">
      <c r="Z311" s="65" t="s">
        <v>45</v>
      </c>
      <c r="AA311" s="66" t="s">
        <v>142</v>
      </c>
    </row>
    <row r="314" spans="26:27" x14ac:dyDescent="0.25">
      <c r="Z314" s="329" t="s">
        <v>196</v>
      </c>
      <c r="AA314" s="330"/>
    </row>
    <row r="315" spans="26:27" ht="21.75" customHeight="1" x14ac:dyDescent="0.25">
      <c r="Z315" s="327" t="s">
        <v>197</v>
      </c>
      <c r="AA315" s="328"/>
    </row>
    <row r="316" spans="26:27" x14ac:dyDescent="0.25">
      <c r="Z316" s="58" t="s">
        <v>27</v>
      </c>
      <c r="AA316" s="64" t="s">
        <v>198</v>
      </c>
    </row>
    <row r="317" spans="26:27" x14ac:dyDescent="0.25">
      <c r="Z317" s="169" t="s">
        <v>29</v>
      </c>
      <c r="AA317" s="61" t="s">
        <v>199</v>
      </c>
    </row>
    <row r="318" spans="26:27" x14ac:dyDescent="0.25">
      <c r="Z318" s="168" t="s">
        <v>65</v>
      </c>
      <c r="AA318" s="62" t="s">
        <v>200</v>
      </c>
    </row>
    <row r="319" spans="26:27" x14ac:dyDescent="0.25">
      <c r="Z319" s="169" t="s">
        <v>33</v>
      </c>
      <c r="AA319" s="61" t="s">
        <v>201</v>
      </c>
    </row>
    <row r="320" spans="26:27" ht="30" x14ac:dyDescent="0.25">
      <c r="Z320" s="168" t="s">
        <v>68</v>
      </c>
      <c r="AA320" s="62" t="s">
        <v>202</v>
      </c>
    </row>
    <row r="321" spans="26:27" x14ac:dyDescent="0.25">
      <c r="Z321" s="169" t="s">
        <v>70</v>
      </c>
      <c r="AA321" s="61"/>
    </row>
    <row r="322" spans="26:27" ht="30" x14ac:dyDescent="0.25">
      <c r="Z322" s="168" t="s">
        <v>60</v>
      </c>
      <c r="AA322" s="62"/>
    </row>
    <row r="323" spans="26:27" x14ac:dyDescent="0.25">
      <c r="Z323" s="169" t="s">
        <v>71</v>
      </c>
      <c r="AA323" s="61" t="s">
        <v>203</v>
      </c>
    </row>
    <row r="324" spans="26:27" ht="30" x14ac:dyDescent="0.25">
      <c r="Z324" s="65" t="s">
        <v>45</v>
      </c>
      <c r="AA324" s="66" t="s">
        <v>203</v>
      </c>
    </row>
    <row r="326" spans="26:27" x14ac:dyDescent="0.25">
      <c r="Z326" s="329" t="s">
        <v>204</v>
      </c>
      <c r="AA326" s="330"/>
    </row>
    <row r="327" spans="26:27" ht="24" customHeight="1" x14ac:dyDescent="0.25">
      <c r="Z327" s="327" t="s">
        <v>205</v>
      </c>
      <c r="AA327" s="328"/>
    </row>
    <row r="328" spans="26:27" x14ac:dyDescent="0.25">
      <c r="Z328" s="58" t="s">
        <v>27</v>
      </c>
      <c r="AA328" s="64" t="s">
        <v>198</v>
      </c>
    </row>
    <row r="329" spans="26:27" ht="30" x14ac:dyDescent="0.25">
      <c r="Z329" s="169" t="s">
        <v>29</v>
      </c>
      <c r="AA329" s="61" t="s">
        <v>206</v>
      </c>
    </row>
    <row r="330" spans="26:27" x14ac:dyDescent="0.25">
      <c r="Z330" s="168" t="s">
        <v>65</v>
      </c>
      <c r="AA330" s="62" t="s">
        <v>200</v>
      </c>
    </row>
    <row r="331" spans="26:27" x14ac:dyDescent="0.25">
      <c r="Z331" s="169" t="s">
        <v>33</v>
      </c>
      <c r="AA331" s="61" t="s">
        <v>201</v>
      </c>
    </row>
    <row r="332" spans="26:27" ht="30" x14ac:dyDescent="0.25">
      <c r="Z332" s="332" t="s">
        <v>68</v>
      </c>
      <c r="AA332" s="62" t="s">
        <v>207</v>
      </c>
    </row>
    <row r="333" spans="26:27" x14ac:dyDescent="0.25">
      <c r="Z333" s="332"/>
      <c r="AA333" s="62" t="s">
        <v>208</v>
      </c>
    </row>
    <row r="334" spans="26:27" x14ac:dyDescent="0.25">
      <c r="Z334" s="331" t="s">
        <v>70</v>
      </c>
      <c r="AA334" s="61" t="s">
        <v>209</v>
      </c>
    </row>
    <row r="335" spans="26:27" ht="30" x14ac:dyDescent="0.25">
      <c r="Z335" s="331"/>
      <c r="AA335" s="61" t="s">
        <v>210</v>
      </c>
    </row>
    <row r="336" spans="26:27" ht="30" x14ac:dyDescent="0.25">
      <c r="Z336" s="168" t="s">
        <v>60</v>
      </c>
      <c r="AA336" s="62"/>
    </row>
    <row r="337" spans="26:27" ht="30" x14ac:dyDescent="0.25">
      <c r="Z337" s="169" t="s">
        <v>71</v>
      </c>
      <c r="AA337" s="61" t="s">
        <v>211</v>
      </c>
    </row>
    <row r="338" spans="26:27" ht="30" x14ac:dyDescent="0.25">
      <c r="Z338" s="65" t="s">
        <v>45</v>
      </c>
      <c r="AA338" s="66" t="s">
        <v>212</v>
      </c>
    </row>
    <row r="340" spans="26:27" x14ac:dyDescent="0.25">
      <c r="Z340" s="329" t="s">
        <v>213</v>
      </c>
      <c r="AA340" s="330"/>
    </row>
    <row r="341" spans="26:27" ht="18.75" customHeight="1" x14ac:dyDescent="0.25">
      <c r="Z341" s="327" t="s">
        <v>214</v>
      </c>
      <c r="AA341" s="328"/>
    </row>
    <row r="342" spans="26:27" x14ac:dyDescent="0.25">
      <c r="Z342" s="58" t="s">
        <v>27</v>
      </c>
      <c r="AA342" s="64" t="s">
        <v>198</v>
      </c>
    </row>
    <row r="343" spans="26:27" x14ac:dyDescent="0.25">
      <c r="Z343" s="169" t="s">
        <v>29</v>
      </c>
      <c r="AA343" s="61" t="s">
        <v>215</v>
      </c>
    </row>
    <row r="344" spans="26:27" x14ac:dyDescent="0.25">
      <c r="Z344" s="168" t="s">
        <v>65</v>
      </c>
      <c r="AA344" s="62" t="s">
        <v>200</v>
      </c>
    </row>
    <row r="345" spans="26:27" x14ac:dyDescent="0.25">
      <c r="Z345" s="169" t="s">
        <v>33</v>
      </c>
      <c r="AA345" s="61" t="s">
        <v>216</v>
      </c>
    </row>
    <row r="346" spans="26:27" ht="30" x14ac:dyDescent="0.25">
      <c r="Z346" s="168" t="s">
        <v>68</v>
      </c>
      <c r="AA346" s="62" t="s">
        <v>217</v>
      </c>
    </row>
    <row r="347" spans="26:27" ht="49.15" customHeight="1" x14ac:dyDescent="0.25">
      <c r="Z347" s="169" t="s">
        <v>70</v>
      </c>
      <c r="AA347" s="61" t="s">
        <v>218</v>
      </c>
    </row>
    <row r="348" spans="26:27" ht="30" x14ac:dyDescent="0.25">
      <c r="Z348" s="168" t="s">
        <v>60</v>
      </c>
      <c r="AA348" s="68"/>
    </row>
    <row r="349" spans="26:27" x14ac:dyDescent="0.25">
      <c r="Z349" s="169" t="s">
        <v>71</v>
      </c>
      <c r="AA349" s="61" t="s">
        <v>125</v>
      </c>
    </row>
    <row r="350" spans="26:27" ht="30" x14ac:dyDescent="0.25">
      <c r="Z350" s="65" t="s">
        <v>45</v>
      </c>
      <c r="AA350" s="66" t="s">
        <v>219</v>
      </c>
    </row>
    <row r="352" spans="26:27" x14ac:dyDescent="0.25">
      <c r="Z352" s="329" t="s">
        <v>220</v>
      </c>
      <c r="AA352" s="330"/>
    </row>
    <row r="353" spans="26:27" ht="22.5" customHeight="1" x14ac:dyDescent="0.25">
      <c r="Z353" s="327" t="s">
        <v>221</v>
      </c>
      <c r="AA353" s="328"/>
    </row>
    <row r="354" spans="26:27" x14ac:dyDescent="0.25">
      <c r="Z354" s="58" t="s">
        <v>27</v>
      </c>
      <c r="AA354" s="64" t="s">
        <v>198</v>
      </c>
    </row>
    <row r="355" spans="26:27" x14ac:dyDescent="0.25">
      <c r="Z355" s="169" t="s">
        <v>29</v>
      </c>
      <c r="AA355" s="61" t="s">
        <v>222</v>
      </c>
    </row>
    <row r="356" spans="26:27" x14ac:dyDescent="0.25">
      <c r="Z356" s="168" t="s">
        <v>65</v>
      </c>
      <c r="AA356" s="62" t="s">
        <v>200</v>
      </c>
    </row>
    <row r="357" spans="26:27" x14ac:dyDescent="0.25">
      <c r="Z357" s="169" t="s">
        <v>33</v>
      </c>
      <c r="AA357" s="61" t="s">
        <v>216</v>
      </c>
    </row>
    <row r="358" spans="26:27" ht="30" x14ac:dyDescent="0.25">
      <c r="Z358" s="168" t="s">
        <v>68</v>
      </c>
      <c r="AA358" s="62" t="s">
        <v>223</v>
      </c>
    </row>
    <row r="359" spans="26:27" x14ac:dyDescent="0.25">
      <c r="Z359" s="169" t="s">
        <v>70</v>
      </c>
      <c r="AA359" s="61"/>
    </row>
    <row r="360" spans="26:27" ht="30" x14ac:dyDescent="0.25">
      <c r="Z360" s="168" t="s">
        <v>60</v>
      </c>
      <c r="AA360" s="68"/>
    </row>
    <row r="361" spans="26:27" x14ac:dyDescent="0.25">
      <c r="Z361" s="169" t="s">
        <v>71</v>
      </c>
      <c r="AA361" s="61" t="s">
        <v>125</v>
      </c>
    </row>
    <row r="362" spans="26:27" ht="30" x14ac:dyDescent="0.25">
      <c r="Z362" s="65" t="s">
        <v>45</v>
      </c>
      <c r="AA362" s="66" t="s">
        <v>224</v>
      </c>
    </row>
    <row r="364" spans="26:27" x14ac:dyDescent="0.25">
      <c r="Z364" s="329" t="s">
        <v>225</v>
      </c>
      <c r="AA364" s="330"/>
    </row>
    <row r="365" spans="26:27" ht="18.75" customHeight="1" x14ac:dyDescent="0.25">
      <c r="Z365" s="327" t="s">
        <v>226</v>
      </c>
      <c r="AA365" s="328"/>
    </row>
    <row r="366" spans="26:27" x14ac:dyDescent="0.25">
      <c r="Z366" s="58" t="s">
        <v>27</v>
      </c>
      <c r="AA366" s="64" t="s">
        <v>198</v>
      </c>
    </row>
    <row r="367" spans="26:27" x14ac:dyDescent="0.25">
      <c r="Z367" s="169" t="s">
        <v>29</v>
      </c>
      <c r="AA367" s="61" t="s">
        <v>227</v>
      </c>
    </row>
    <row r="368" spans="26:27" x14ac:dyDescent="0.25">
      <c r="Z368" s="168" t="s">
        <v>65</v>
      </c>
      <c r="AA368" s="62" t="s">
        <v>228</v>
      </c>
    </row>
    <row r="369" spans="26:27" x14ac:dyDescent="0.25">
      <c r="Z369" s="169" t="s">
        <v>33</v>
      </c>
      <c r="AA369" s="61" t="s">
        <v>229</v>
      </c>
    </row>
    <row r="370" spans="26:27" ht="49.15" customHeight="1" x14ac:dyDescent="0.25">
      <c r="Z370" s="168" t="s">
        <v>68</v>
      </c>
      <c r="AA370" s="62" t="s">
        <v>230</v>
      </c>
    </row>
    <row r="371" spans="26:27" x14ac:dyDescent="0.25">
      <c r="Z371" s="169" t="s">
        <v>70</v>
      </c>
      <c r="AA371" s="61"/>
    </row>
    <row r="372" spans="26:27" ht="30" x14ac:dyDescent="0.25">
      <c r="Z372" s="168" t="s">
        <v>60</v>
      </c>
      <c r="AA372" s="68"/>
    </row>
    <row r="373" spans="26:27" x14ac:dyDescent="0.25">
      <c r="Z373" s="169" t="s">
        <v>71</v>
      </c>
      <c r="AA373" s="61" t="s">
        <v>133</v>
      </c>
    </row>
    <row r="374" spans="26:27" ht="30" x14ac:dyDescent="0.25">
      <c r="Z374" s="65" t="s">
        <v>45</v>
      </c>
      <c r="AA374" s="66" t="s">
        <v>352</v>
      </c>
    </row>
    <row r="376" spans="26:27" x14ac:dyDescent="0.25">
      <c r="Z376" s="329" t="s">
        <v>231</v>
      </c>
      <c r="AA376" s="330"/>
    </row>
    <row r="377" spans="26:27" ht="30" customHeight="1" x14ac:dyDescent="0.25">
      <c r="Z377" s="327" t="s">
        <v>232</v>
      </c>
      <c r="AA377" s="328"/>
    </row>
    <row r="378" spans="26:27" x14ac:dyDescent="0.25">
      <c r="Z378" s="58" t="s">
        <v>27</v>
      </c>
      <c r="AA378" s="64" t="s">
        <v>198</v>
      </c>
    </row>
    <row r="379" spans="26:27" x14ac:dyDescent="0.25">
      <c r="Z379" s="169" t="s">
        <v>29</v>
      </c>
      <c r="AA379" s="61" t="s">
        <v>233</v>
      </c>
    </row>
    <row r="380" spans="26:27" x14ac:dyDescent="0.25">
      <c r="Z380" s="168" t="s">
        <v>65</v>
      </c>
      <c r="AA380" s="62" t="s">
        <v>228</v>
      </c>
    </row>
    <row r="381" spans="26:27" ht="30" x14ac:dyDescent="0.25">
      <c r="Z381" s="169" t="s">
        <v>33</v>
      </c>
      <c r="AA381" s="61" t="s">
        <v>234</v>
      </c>
    </row>
    <row r="382" spans="26:27" ht="42.6" customHeight="1" x14ac:dyDescent="0.25">
      <c r="Z382" s="168" t="s">
        <v>68</v>
      </c>
      <c r="AA382" s="62" t="s">
        <v>235</v>
      </c>
    </row>
    <row r="383" spans="26:27" x14ac:dyDescent="0.25">
      <c r="Z383" s="169" t="s">
        <v>70</v>
      </c>
      <c r="AA383" s="61"/>
    </row>
    <row r="384" spans="26:27" ht="30" x14ac:dyDescent="0.25">
      <c r="Z384" s="168" t="s">
        <v>60</v>
      </c>
      <c r="AA384" s="68"/>
    </row>
    <row r="385" spans="26:27" x14ac:dyDescent="0.25">
      <c r="Z385" s="169" t="s">
        <v>71</v>
      </c>
      <c r="AA385" s="61" t="s">
        <v>179</v>
      </c>
    </row>
    <row r="386" spans="26:27" ht="30" x14ac:dyDescent="0.25">
      <c r="Z386" s="65" t="s">
        <v>45</v>
      </c>
      <c r="AA386" s="66" t="s">
        <v>236</v>
      </c>
    </row>
  </sheetData>
  <mergeCells count="129">
    <mergeCell ref="Z132:AA132"/>
    <mergeCell ref="Z133:AA133"/>
    <mergeCell ref="Z70:AA70"/>
    <mergeCell ref="Z71:AA71"/>
    <mergeCell ref="Z84:AA84"/>
    <mergeCell ref="Z83:AA83"/>
    <mergeCell ref="Z97:AA97"/>
    <mergeCell ref="Z96:AA96"/>
    <mergeCell ref="Z109:AA109"/>
    <mergeCell ref="Z108:AA108"/>
    <mergeCell ref="Z121:AA121"/>
    <mergeCell ref="Z120:AA120"/>
    <mergeCell ref="Z24:AA24"/>
    <mergeCell ref="Z23:AA23"/>
    <mergeCell ref="Z29:Z31"/>
    <mergeCell ref="Z33:Z35"/>
    <mergeCell ref="Z40:AA40"/>
    <mergeCell ref="Z41:AA41"/>
    <mergeCell ref="Z46:Z48"/>
    <mergeCell ref="Z50:Z53"/>
    <mergeCell ref="Z59:AA59"/>
    <mergeCell ref="Z58:AA58"/>
    <mergeCell ref="H2:K4"/>
    <mergeCell ref="H5:K8"/>
    <mergeCell ref="H18:K21"/>
    <mergeCell ref="H13:K17"/>
    <mergeCell ref="H9:K12"/>
    <mergeCell ref="M4:N6"/>
    <mergeCell ref="M7:N8"/>
    <mergeCell ref="M9:N10"/>
    <mergeCell ref="O4:O6"/>
    <mergeCell ref="O9:O10"/>
    <mergeCell ref="B2:D4"/>
    <mergeCell ref="E2:G4"/>
    <mergeCell ref="B5:D8"/>
    <mergeCell ref="E5:G8"/>
    <mergeCell ref="E18:G21"/>
    <mergeCell ref="B18:D21"/>
    <mergeCell ref="E13:G17"/>
    <mergeCell ref="B13:D17"/>
    <mergeCell ref="E9:G12"/>
    <mergeCell ref="B9:D12"/>
    <mergeCell ref="R4:R6"/>
    <mergeCell ref="S4:S6"/>
    <mergeCell ref="T4:T6"/>
    <mergeCell ref="U4:U6"/>
    <mergeCell ref="V4:V6"/>
    <mergeCell ref="W4:W6"/>
    <mergeCell ref="O7:O8"/>
    <mergeCell ref="P7:P8"/>
    <mergeCell ref="Q7:Q8"/>
    <mergeCell ref="R7:R8"/>
    <mergeCell ref="S7:S8"/>
    <mergeCell ref="T7:T8"/>
    <mergeCell ref="U7:U8"/>
    <mergeCell ref="V7:V8"/>
    <mergeCell ref="W7:W8"/>
    <mergeCell ref="P4:P6"/>
    <mergeCell ref="Q4:Q6"/>
    <mergeCell ref="P9:P10"/>
    <mergeCell ref="Q9:Q10"/>
    <mergeCell ref="R9:R10"/>
    <mergeCell ref="S9:S10"/>
    <mergeCell ref="T9:T10"/>
    <mergeCell ref="U9:U10"/>
    <mergeCell ref="V9:V10"/>
    <mergeCell ref="W9:W10"/>
    <mergeCell ref="W11:W12"/>
    <mergeCell ref="W13:W14"/>
    <mergeCell ref="M11:N12"/>
    <mergeCell ref="O11:O12"/>
    <mergeCell ref="P11:P12"/>
    <mergeCell ref="Q11:Q12"/>
    <mergeCell ref="R11:R12"/>
    <mergeCell ref="S11:S12"/>
    <mergeCell ref="T11:T12"/>
    <mergeCell ref="U11:U12"/>
    <mergeCell ref="V11:V12"/>
    <mergeCell ref="M13:N14"/>
    <mergeCell ref="O13:O14"/>
    <mergeCell ref="P13:P14"/>
    <mergeCell ref="Q13:Q14"/>
    <mergeCell ref="R13:R14"/>
    <mergeCell ref="S13:S14"/>
    <mergeCell ref="T13:T14"/>
    <mergeCell ref="U13:U14"/>
    <mergeCell ref="V13:V14"/>
    <mergeCell ref="Z182:AA182"/>
    <mergeCell ref="Z181:AA181"/>
    <mergeCell ref="Z194:AA194"/>
    <mergeCell ref="Z193:AA193"/>
    <mergeCell ref="Z206:AA206"/>
    <mergeCell ref="Z205:AA205"/>
    <mergeCell ref="Z144:AA144"/>
    <mergeCell ref="Z145:AA145"/>
    <mergeCell ref="Z156:AA156"/>
    <mergeCell ref="Z157:AA157"/>
    <mergeCell ref="Z168:AA168"/>
    <mergeCell ref="Z169:AA169"/>
    <mergeCell ref="Z218:AA218"/>
    <mergeCell ref="Z217:AA217"/>
    <mergeCell ref="Z230:AA230"/>
    <mergeCell ref="Z229:AA229"/>
    <mergeCell ref="Z242:AA242"/>
    <mergeCell ref="Z241:AA241"/>
    <mergeCell ref="Z254:AA254"/>
    <mergeCell ref="Z253:AA253"/>
    <mergeCell ref="Z266:AA266"/>
    <mergeCell ref="Z265:AA265"/>
    <mergeCell ref="Z277:AA277"/>
    <mergeCell ref="Z290:AA290"/>
    <mergeCell ref="Z289:AA289"/>
    <mergeCell ref="Z315:AA315"/>
    <mergeCell ref="Z314:AA314"/>
    <mergeCell ref="Z334:Z335"/>
    <mergeCell ref="Z332:Z333"/>
    <mergeCell ref="Z327:AA327"/>
    <mergeCell ref="Z326:AA326"/>
    <mergeCell ref="Z301:AA301"/>
    <mergeCell ref="Z302:AA302"/>
    <mergeCell ref="Z377:AA377"/>
    <mergeCell ref="Z376:AA376"/>
    <mergeCell ref="Z341:AA341"/>
    <mergeCell ref="Z340:AA340"/>
    <mergeCell ref="Z353:AA353"/>
    <mergeCell ref="Z352:AA352"/>
    <mergeCell ref="Z365:AA365"/>
    <mergeCell ref="Z364:AA364"/>
    <mergeCell ref="Z278:AA27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973F4-8625-4783-9DEF-782C25D21E22}">
  <dimension ref="B2:Z159"/>
  <sheetViews>
    <sheetView zoomScale="85" zoomScaleNormal="85" workbookViewId="0">
      <selection activeCell="Q159" sqref="Q159"/>
    </sheetView>
  </sheetViews>
  <sheetFormatPr defaultRowHeight="15" x14ac:dyDescent="0.25"/>
  <cols>
    <col min="1" max="1" width="3" customWidth="1"/>
    <col min="2" max="2" width="7.28515625" customWidth="1"/>
    <col min="3" max="3" width="3.5703125" customWidth="1"/>
    <col min="4" max="4" width="8.7109375" customWidth="1"/>
    <col min="5" max="5" width="10.28515625" customWidth="1"/>
    <col min="6" max="6" width="12.140625" customWidth="1"/>
    <col min="7" max="7" width="15.42578125" customWidth="1"/>
    <col min="8" max="8" width="6.42578125" customWidth="1"/>
    <col min="9" max="9" width="12.5703125" customWidth="1"/>
    <col min="10" max="10" width="7.5703125" customWidth="1"/>
    <col min="11" max="11" width="10.5703125" customWidth="1"/>
    <col min="12" max="12" width="14.5703125" customWidth="1"/>
    <col min="13" max="13" width="17.7109375" customWidth="1"/>
    <col min="14" max="14" width="9.42578125" customWidth="1"/>
    <col min="15" max="15" width="7.42578125" customWidth="1"/>
    <col min="16" max="16" width="9.85546875" customWidth="1"/>
    <col min="17" max="17" width="49.85546875" customWidth="1"/>
    <col min="18" max="18" width="7.140625" customWidth="1"/>
    <col min="19" max="19" width="48.7109375" style="5" customWidth="1"/>
    <col min="20" max="20" width="21.28515625" customWidth="1"/>
    <col min="21" max="21" width="12.42578125" customWidth="1"/>
    <col min="23" max="26" width="0" hidden="1" customWidth="1"/>
  </cols>
  <sheetData>
    <row r="2" spans="2:22" x14ac:dyDescent="0.25">
      <c r="B2" s="401" t="s">
        <v>0</v>
      </c>
      <c r="C2" s="401"/>
      <c r="D2" s="404" t="s">
        <v>3</v>
      </c>
      <c r="E2" s="404" t="s">
        <v>4</v>
      </c>
      <c r="F2" s="404" t="s">
        <v>5</v>
      </c>
      <c r="G2" s="404" t="s">
        <v>6</v>
      </c>
      <c r="H2" s="404" t="s">
        <v>7</v>
      </c>
      <c r="I2" s="404" t="s">
        <v>8</v>
      </c>
      <c r="J2" s="404" t="s">
        <v>9</v>
      </c>
      <c r="K2" s="404" t="s">
        <v>10</v>
      </c>
      <c r="L2" s="398" t="s">
        <v>11</v>
      </c>
      <c r="M2" s="401" t="s">
        <v>237</v>
      </c>
      <c r="N2" s="404" t="s">
        <v>238</v>
      </c>
      <c r="O2" s="404" t="s">
        <v>239</v>
      </c>
      <c r="P2" s="404" t="s">
        <v>240</v>
      </c>
      <c r="Q2" s="471" t="s">
        <v>241</v>
      </c>
      <c r="R2" s="398" t="s">
        <v>242</v>
      </c>
      <c r="S2" s="477" t="s">
        <v>243</v>
      </c>
      <c r="T2" s="477" t="s">
        <v>244</v>
      </c>
      <c r="U2" s="477" t="s">
        <v>245</v>
      </c>
    </row>
    <row r="3" spans="2:22" x14ac:dyDescent="0.25">
      <c r="B3" s="401"/>
      <c r="C3" s="401"/>
      <c r="D3" s="404"/>
      <c r="E3" s="404"/>
      <c r="F3" s="404"/>
      <c r="G3" s="404"/>
      <c r="H3" s="404"/>
      <c r="I3" s="404"/>
      <c r="J3" s="404"/>
      <c r="K3" s="404"/>
      <c r="L3" s="398"/>
      <c r="M3" s="401"/>
      <c r="N3" s="404"/>
      <c r="O3" s="404"/>
      <c r="P3" s="404"/>
      <c r="Q3" s="471"/>
      <c r="R3" s="398"/>
      <c r="S3" s="477"/>
      <c r="T3" s="477"/>
      <c r="U3" s="477"/>
    </row>
    <row r="4" spans="2:22" x14ac:dyDescent="0.25">
      <c r="B4" s="401"/>
      <c r="C4" s="401"/>
      <c r="D4" s="404"/>
      <c r="E4" s="404"/>
      <c r="F4" s="404"/>
      <c r="G4" s="404"/>
      <c r="H4" s="404"/>
      <c r="I4" s="404"/>
      <c r="J4" s="404"/>
      <c r="K4" s="404"/>
      <c r="L4" s="398"/>
      <c r="M4" s="401"/>
      <c r="N4" s="404"/>
      <c r="O4" s="404"/>
      <c r="P4" s="404"/>
      <c r="Q4" s="471"/>
      <c r="R4" s="398"/>
      <c r="S4" s="477"/>
      <c r="T4" s="477"/>
      <c r="U4" s="477"/>
    </row>
    <row r="5" spans="2:22" ht="42.75" customHeight="1" x14ac:dyDescent="0.25">
      <c r="B5" s="466" t="s">
        <v>12</v>
      </c>
      <c r="C5" s="466"/>
      <c r="D5" s="324" t="s">
        <v>15</v>
      </c>
      <c r="E5" s="279"/>
      <c r="F5" s="279"/>
      <c r="G5" s="279"/>
      <c r="H5" s="279" t="s">
        <v>15</v>
      </c>
      <c r="I5" s="279"/>
      <c r="J5" s="226"/>
      <c r="K5" s="226"/>
      <c r="L5" s="225"/>
      <c r="M5" s="283" t="s">
        <v>246</v>
      </c>
      <c r="N5" s="277">
        <v>2</v>
      </c>
      <c r="O5" s="277">
        <v>6</v>
      </c>
      <c r="P5" s="281">
        <f>N5*O5</f>
        <v>12</v>
      </c>
      <c r="Q5" s="293" t="s">
        <v>247</v>
      </c>
      <c r="R5" s="146">
        <v>1</v>
      </c>
      <c r="S5" s="263" t="s">
        <v>248</v>
      </c>
      <c r="T5" s="264">
        <v>1</v>
      </c>
      <c r="U5" s="264">
        <v>6</v>
      </c>
    </row>
    <row r="6" spans="2:22" ht="33" customHeight="1" x14ac:dyDescent="0.25">
      <c r="B6" s="466"/>
      <c r="C6" s="466"/>
      <c r="D6" s="464" t="s">
        <v>15</v>
      </c>
      <c r="E6" s="463"/>
      <c r="F6" s="463"/>
      <c r="G6" s="463" t="s">
        <v>15</v>
      </c>
      <c r="H6" s="463"/>
      <c r="I6" s="463"/>
      <c r="J6" s="463"/>
      <c r="K6" s="463"/>
      <c r="L6" s="463"/>
      <c r="M6" s="448" t="s">
        <v>249</v>
      </c>
      <c r="N6" s="472">
        <v>5</v>
      </c>
      <c r="O6" s="472">
        <v>2</v>
      </c>
      <c r="P6" s="447">
        <f>N6*O6</f>
        <v>10</v>
      </c>
      <c r="Q6" s="10" t="s">
        <v>250</v>
      </c>
      <c r="R6" s="285" t="s">
        <v>251</v>
      </c>
      <c r="S6" s="12" t="s">
        <v>252</v>
      </c>
      <c r="T6" s="89">
        <v>2</v>
      </c>
      <c r="U6" s="89">
        <v>4</v>
      </c>
    </row>
    <row r="7" spans="2:22" ht="37.5" customHeight="1" x14ac:dyDescent="0.25">
      <c r="B7" s="466"/>
      <c r="C7" s="466"/>
      <c r="D7" s="464"/>
      <c r="E7" s="463"/>
      <c r="F7" s="463"/>
      <c r="G7" s="463"/>
      <c r="H7" s="463"/>
      <c r="I7" s="463"/>
      <c r="J7" s="463"/>
      <c r="K7" s="463"/>
      <c r="L7" s="463"/>
      <c r="M7" s="448"/>
      <c r="N7" s="472"/>
      <c r="O7" s="472"/>
      <c r="P7" s="447"/>
      <c r="Q7" s="10" t="s">
        <v>253</v>
      </c>
      <c r="R7" s="285">
        <v>3</v>
      </c>
      <c r="S7" s="12" t="s">
        <v>254</v>
      </c>
      <c r="T7" s="89">
        <v>2</v>
      </c>
      <c r="U7" s="89">
        <v>4</v>
      </c>
    </row>
    <row r="8" spans="2:22" ht="29.25" customHeight="1" x14ac:dyDescent="0.25">
      <c r="B8" s="466"/>
      <c r="C8" s="466"/>
      <c r="D8" s="470"/>
      <c r="E8" s="442"/>
      <c r="F8" s="442"/>
      <c r="G8" s="442" t="s">
        <v>15</v>
      </c>
      <c r="H8" s="442"/>
      <c r="I8" s="442" t="s">
        <v>15</v>
      </c>
      <c r="J8" s="442"/>
      <c r="K8" s="442"/>
      <c r="L8" s="442"/>
      <c r="M8" s="446" t="s">
        <v>255</v>
      </c>
      <c r="N8" s="417">
        <v>5</v>
      </c>
      <c r="O8" s="417">
        <v>3</v>
      </c>
      <c r="P8" s="444">
        <f>N8*O8</f>
        <v>15</v>
      </c>
      <c r="Q8" s="289" t="s">
        <v>256</v>
      </c>
      <c r="R8" s="282">
        <v>2</v>
      </c>
      <c r="S8" s="247" t="s">
        <v>257</v>
      </c>
      <c r="T8" s="92">
        <v>3</v>
      </c>
      <c r="U8" s="246">
        <v>9</v>
      </c>
    </row>
    <row r="9" spans="2:22" ht="35.25" customHeight="1" x14ac:dyDescent="0.25">
      <c r="B9" s="466"/>
      <c r="C9" s="466"/>
      <c r="D9" s="470"/>
      <c r="E9" s="442"/>
      <c r="F9" s="442"/>
      <c r="G9" s="442"/>
      <c r="H9" s="442"/>
      <c r="I9" s="442"/>
      <c r="J9" s="442"/>
      <c r="K9" s="442"/>
      <c r="L9" s="442"/>
      <c r="M9" s="446"/>
      <c r="N9" s="417"/>
      <c r="O9" s="417"/>
      <c r="P9" s="444"/>
      <c r="Q9" s="289" t="s">
        <v>258</v>
      </c>
      <c r="R9" s="282">
        <v>6</v>
      </c>
      <c r="S9" s="247" t="s">
        <v>259</v>
      </c>
      <c r="T9" s="92">
        <v>1</v>
      </c>
      <c r="U9" s="246">
        <v>3</v>
      </c>
    </row>
    <row r="10" spans="2:22" ht="35.25" customHeight="1" x14ac:dyDescent="0.25">
      <c r="B10" s="466"/>
      <c r="C10" s="466"/>
      <c r="D10" s="464" t="s">
        <v>15</v>
      </c>
      <c r="E10" s="465"/>
      <c r="F10" s="465"/>
      <c r="G10" s="463" t="s">
        <v>15</v>
      </c>
      <c r="H10" s="465"/>
      <c r="I10" s="465"/>
      <c r="J10" s="465"/>
      <c r="K10" s="465" t="s">
        <v>15</v>
      </c>
      <c r="L10" s="454"/>
      <c r="M10" s="448" t="s">
        <v>260</v>
      </c>
      <c r="N10" s="472">
        <v>4</v>
      </c>
      <c r="O10" s="472">
        <v>5</v>
      </c>
      <c r="P10" s="447">
        <f>N10*O10</f>
        <v>20</v>
      </c>
      <c r="Q10" s="287" t="s">
        <v>261</v>
      </c>
      <c r="R10" s="274">
        <v>4</v>
      </c>
      <c r="S10" s="69" t="s">
        <v>262</v>
      </c>
      <c r="T10" s="107">
        <v>3</v>
      </c>
      <c r="U10" s="107">
        <v>15</v>
      </c>
    </row>
    <row r="11" spans="2:22" ht="45.75" customHeight="1" x14ac:dyDescent="0.25">
      <c r="B11" s="466"/>
      <c r="C11" s="466"/>
      <c r="D11" s="464"/>
      <c r="E11" s="465"/>
      <c r="F11" s="465"/>
      <c r="G11" s="463"/>
      <c r="H11" s="465"/>
      <c r="I11" s="465"/>
      <c r="J11" s="465"/>
      <c r="K11" s="465"/>
      <c r="L11" s="454"/>
      <c r="M11" s="448"/>
      <c r="N11" s="472"/>
      <c r="O11" s="472"/>
      <c r="P11" s="447"/>
      <c r="Q11" s="11" t="s">
        <v>263</v>
      </c>
      <c r="R11" s="15">
        <v>6</v>
      </c>
      <c r="S11" s="16" t="s">
        <v>259</v>
      </c>
      <c r="T11" s="108">
        <v>1</v>
      </c>
      <c r="U11" s="108">
        <v>5</v>
      </c>
    </row>
    <row r="12" spans="2:22" ht="45" customHeight="1" x14ac:dyDescent="0.25">
      <c r="B12" s="466"/>
      <c r="C12" s="466"/>
      <c r="D12" s="464"/>
      <c r="E12" s="465"/>
      <c r="F12" s="465"/>
      <c r="G12" s="463"/>
      <c r="H12" s="465"/>
      <c r="I12" s="465"/>
      <c r="J12" s="465"/>
      <c r="K12" s="465"/>
      <c r="L12" s="454"/>
      <c r="M12" s="448"/>
      <c r="N12" s="472"/>
      <c r="O12" s="472"/>
      <c r="P12" s="447"/>
      <c r="Q12" s="11" t="s">
        <v>264</v>
      </c>
      <c r="R12" s="15">
        <v>5</v>
      </c>
      <c r="S12" s="16" t="s">
        <v>265</v>
      </c>
      <c r="T12" s="108">
        <v>2</v>
      </c>
      <c r="U12" s="108">
        <v>10</v>
      </c>
    </row>
    <row r="13" spans="2:22" ht="32.25" customHeight="1" x14ac:dyDescent="0.25">
      <c r="B13" s="466"/>
      <c r="C13" s="466"/>
      <c r="D13" s="470"/>
      <c r="E13" s="442"/>
      <c r="F13" s="442"/>
      <c r="G13" s="442"/>
      <c r="H13" s="442" t="s">
        <v>15</v>
      </c>
      <c r="I13" s="442"/>
      <c r="J13" s="442"/>
      <c r="K13" s="442"/>
      <c r="L13" s="442" t="s">
        <v>15</v>
      </c>
      <c r="M13" s="446" t="s">
        <v>266</v>
      </c>
      <c r="N13" s="417">
        <v>4</v>
      </c>
      <c r="O13" s="417">
        <v>6</v>
      </c>
      <c r="P13" s="444">
        <f>N13*O13</f>
        <v>24</v>
      </c>
      <c r="Q13" s="17" t="s">
        <v>267</v>
      </c>
      <c r="R13" s="282">
        <v>4</v>
      </c>
      <c r="S13" s="18" t="s">
        <v>268</v>
      </c>
      <c r="T13" s="246">
        <v>2</v>
      </c>
      <c r="U13" s="246">
        <v>12</v>
      </c>
    </row>
    <row r="14" spans="2:22" ht="39.75" customHeight="1" x14ac:dyDescent="0.25">
      <c r="B14" s="466"/>
      <c r="C14" s="466"/>
      <c r="D14" s="470"/>
      <c r="E14" s="442"/>
      <c r="F14" s="442"/>
      <c r="G14" s="442"/>
      <c r="H14" s="442"/>
      <c r="I14" s="442"/>
      <c r="J14" s="442"/>
      <c r="K14" s="442"/>
      <c r="L14" s="442"/>
      <c r="M14" s="446"/>
      <c r="N14" s="417"/>
      <c r="O14" s="417"/>
      <c r="P14" s="444"/>
      <c r="Q14" s="17" t="s">
        <v>269</v>
      </c>
      <c r="R14" s="282">
        <v>1</v>
      </c>
      <c r="S14" s="18" t="s">
        <v>270</v>
      </c>
      <c r="T14" s="246">
        <v>2</v>
      </c>
      <c r="U14" s="246">
        <v>12</v>
      </c>
      <c r="V14" s="6"/>
    </row>
    <row r="15" spans="2:22" ht="41.45" customHeight="1" x14ac:dyDescent="0.25">
      <c r="B15" s="466"/>
      <c r="C15" s="466"/>
      <c r="D15" s="288"/>
      <c r="E15" s="3" t="s">
        <v>15</v>
      </c>
      <c r="F15" s="3" t="s">
        <v>15</v>
      </c>
      <c r="G15" s="3"/>
      <c r="H15" s="3"/>
      <c r="I15" s="3"/>
      <c r="J15" s="3"/>
      <c r="K15" s="3"/>
      <c r="L15" s="3"/>
      <c r="M15" s="286" t="s">
        <v>271</v>
      </c>
      <c r="N15" s="326">
        <v>2</v>
      </c>
      <c r="O15" s="326">
        <v>7</v>
      </c>
      <c r="P15" s="326">
        <f>N15*O15</f>
        <v>14</v>
      </c>
      <c r="Q15" s="10" t="s">
        <v>272</v>
      </c>
      <c r="R15" s="285">
        <v>1</v>
      </c>
      <c r="S15" s="12" t="s">
        <v>273</v>
      </c>
      <c r="T15" s="108">
        <v>1</v>
      </c>
      <c r="U15" s="108">
        <v>7</v>
      </c>
    </row>
    <row r="16" spans="2:22" ht="42.75" customHeight="1" x14ac:dyDescent="0.25">
      <c r="B16" s="466"/>
      <c r="C16" s="466"/>
      <c r="D16" s="325"/>
      <c r="E16" s="280"/>
      <c r="F16" s="280"/>
      <c r="G16" s="280" t="s">
        <v>15</v>
      </c>
      <c r="H16" s="280"/>
      <c r="I16" s="280"/>
      <c r="J16" s="280"/>
      <c r="K16" s="280"/>
      <c r="L16" s="280"/>
      <c r="M16" s="284" t="s">
        <v>274</v>
      </c>
      <c r="N16" s="278">
        <v>4</v>
      </c>
      <c r="O16" s="278">
        <v>1</v>
      </c>
      <c r="P16" s="278">
        <f>N16*O16</f>
        <v>4</v>
      </c>
      <c r="Q16" s="289" t="s">
        <v>275</v>
      </c>
      <c r="R16" s="282">
        <v>1</v>
      </c>
      <c r="S16" s="247" t="s">
        <v>276</v>
      </c>
      <c r="T16" s="246">
        <v>1</v>
      </c>
      <c r="U16" s="246">
        <v>1</v>
      </c>
    </row>
    <row r="17" spans="2:21" ht="31.5" customHeight="1" x14ac:dyDescent="0.25">
      <c r="B17" s="466"/>
      <c r="C17" s="466"/>
      <c r="D17" s="468"/>
      <c r="E17" s="461"/>
      <c r="F17" s="461"/>
      <c r="G17" s="461" t="s">
        <v>15</v>
      </c>
      <c r="H17" s="461" t="s">
        <v>15</v>
      </c>
      <c r="I17" s="461"/>
      <c r="J17" s="461"/>
      <c r="K17" s="461"/>
      <c r="L17" s="478" t="s">
        <v>15</v>
      </c>
      <c r="M17" s="494" t="s">
        <v>277</v>
      </c>
      <c r="N17" s="496">
        <v>3</v>
      </c>
      <c r="O17" s="496">
        <v>2</v>
      </c>
      <c r="P17" s="498">
        <v>6</v>
      </c>
      <c r="Q17" s="291" t="s">
        <v>278</v>
      </c>
      <c r="R17" s="290">
        <v>2</v>
      </c>
      <c r="S17" s="132" t="s">
        <v>279</v>
      </c>
      <c r="T17" s="56" t="s">
        <v>349</v>
      </c>
      <c r="U17" s="133">
        <v>3</v>
      </c>
    </row>
    <row r="18" spans="2:21" ht="31.5" customHeight="1" x14ac:dyDescent="0.25">
      <c r="B18" s="467"/>
      <c r="C18" s="467"/>
      <c r="D18" s="469"/>
      <c r="E18" s="462"/>
      <c r="F18" s="462"/>
      <c r="G18" s="462"/>
      <c r="H18" s="462"/>
      <c r="I18" s="462"/>
      <c r="J18" s="462"/>
      <c r="K18" s="462"/>
      <c r="L18" s="479"/>
      <c r="M18" s="495"/>
      <c r="N18" s="497"/>
      <c r="O18" s="497"/>
      <c r="P18" s="499"/>
      <c r="Q18" s="134" t="s">
        <v>280</v>
      </c>
      <c r="R18" s="292">
        <v>3</v>
      </c>
      <c r="S18" s="134" t="s">
        <v>281</v>
      </c>
      <c r="T18" s="135">
        <v>1</v>
      </c>
      <c r="U18" s="258">
        <v>2</v>
      </c>
    </row>
    <row r="19" spans="2:21" ht="31.5" customHeight="1" x14ac:dyDescent="0.25"/>
    <row r="20" spans="2:21" ht="17.25" customHeight="1" x14ac:dyDescent="0.25">
      <c r="B20" s="401" t="s">
        <v>0</v>
      </c>
      <c r="C20" s="401"/>
      <c r="D20" s="404" t="s">
        <v>3</v>
      </c>
      <c r="E20" s="404" t="s">
        <v>4</v>
      </c>
      <c r="F20" s="404" t="s">
        <v>5</v>
      </c>
      <c r="G20" s="404" t="s">
        <v>6</v>
      </c>
      <c r="H20" s="404" t="s">
        <v>7</v>
      </c>
      <c r="I20" s="404" t="s">
        <v>8</v>
      </c>
      <c r="J20" s="404" t="s">
        <v>9</v>
      </c>
      <c r="K20" s="404" t="s">
        <v>10</v>
      </c>
      <c r="L20" s="398" t="s">
        <v>11</v>
      </c>
      <c r="M20" s="401" t="s">
        <v>237</v>
      </c>
      <c r="N20" s="404" t="s">
        <v>238</v>
      </c>
      <c r="O20" s="404" t="s">
        <v>239</v>
      </c>
      <c r="P20" s="404" t="s">
        <v>240</v>
      </c>
      <c r="Q20" s="471" t="s">
        <v>241</v>
      </c>
      <c r="R20" s="398" t="s">
        <v>242</v>
      </c>
      <c r="S20" s="477" t="s">
        <v>243</v>
      </c>
      <c r="T20" s="477" t="s">
        <v>244</v>
      </c>
      <c r="U20" s="477" t="s">
        <v>245</v>
      </c>
    </row>
    <row r="21" spans="2:21" ht="19.5" customHeight="1" x14ac:dyDescent="0.25">
      <c r="B21" s="401"/>
      <c r="C21" s="401"/>
      <c r="D21" s="404"/>
      <c r="E21" s="404"/>
      <c r="F21" s="404"/>
      <c r="G21" s="404"/>
      <c r="H21" s="404"/>
      <c r="I21" s="404"/>
      <c r="J21" s="404"/>
      <c r="K21" s="404"/>
      <c r="L21" s="398"/>
      <c r="M21" s="401"/>
      <c r="N21" s="404"/>
      <c r="O21" s="404"/>
      <c r="P21" s="404"/>
      <c r="Q21" s="471"/>
      <c r="R21" s="398"/>
      <c r="S21" s="477"/>
      <c r="T21" s="477"/>
      <c r="U21" s="477"/>
    </row>
    <row r="22" spans="2:21" ht="12.75" customHeight="1" x14ac:dyDescent="0.25">
      <c r="B22" s="401"/>
      <c r="C22" s="401"/>
      <c r="D22" s="404"/>
      <c r="E22" s="404"/>
      <c r="F22" s="404"/>
      <c r="G22" s="404"/>
      <c r="H22" s="404"/>
      <c r="I22" s="404"/>
      <c r="J22" s="404"/>
      <c r="K22" s="404"/>
      <c r="L22" s="398"/>
      <c r="M22" s="401"/>
      <c r="N22" s="404"/>
      <c r="O22" s="404"/>
      <c r="P22" s="404"/>
      <c r="Q22" s="471"/>
      <c r="R22" s="398"/>
      <c r="S22" s="477"/>
      <c r="T22" s="477"/>
      <c r="U22" s="477"/>
    </row>
    <row r="23" spans="2:21" ht="30.75" customHeight="1" x14ac:dyDescent="0.25">
      <c r="B23" s="466" t="s">
        <v>12</v>
      </c>
      <c r="C23" s="466"/>
      <c r="D23" s="440" t="s">
        <v>15</v>
      </c>
      <c r="E23" s="460"/>
      <c r="F23" s="460"/>
      <c r="G23" s="460" t="s">
        <v>15</v>
      </c>
      <c r="H23" s="460"/>
      <c r="I23" s="460"/>
      <c r="J23" s="460"/>
      <c r="K23" s="460"/>
      <c r="L23" s="460"/>
      <c r="M23" s="446" t="s">
        <v>282</v>
      </c>
      <c r="N23" s="473">
        <v>6</v>
      </c>
      <c r="O23" s="473">
        <v>3</v>
      </c>
      <c r="P23" s="473">
        <f>N23*O23</f>
        <v>18</v>
      </c>
      <c r="Q23" s="17" t="s">
        <v>283</v>
      </c>
      <c r="R23" s="195" t="s">
        <v>284</v>
      </c>
      <c r="S23" s="18" t="s">
        <v>285</v>
      </c>
      <c r="T23" s="193">
        <v>3</v>
      </c>
      <c r="U23" s="193">
        <v>9</v>
      </c>
    </row>
    <row r="24" spans="2:21" ht="30.75" customHeight="1" x14ac:dyDescent="0.25">
      <c r="B24" s="466"/>
      <c r="C24" s="466"/>
      <c r="D24" s="440"/>
      <c r="E24" s="460"/>
      <c r="F24" s="460"/>
      <c r="G24" s="460"/>
      <c r="H24" s="460"/>
      <c r="I24" s="460"/>
      <c r="J24" s="460"/>
      <c r="K24" s="460"/>
      <c r="L24" s="460"/>
      <c r="M24" s="446"/>
      <c r="N24" s="473"/>
      <c r="O24" s="473"/>
      <c r="P24" s="473"/>
      <c r="Q24" s="17" t="s">
        <v>286</v>
      </c>
      <c r="R24" s="195">
        <v>2</v>
      </c>
      <c r="S24" s="18" t="s">
        <v>287</v>
      </c>
      <c r="T24" s="193">
        <v>4</v>
      </c>
      <c r="U24" s="193">
        <v>12</v>
      </c>
    </row>
    <row r="25" spans="2:21" ht="34.5" customHeight="1" x14ac:dyDescent="0.25">
      <c r="B25" s="466"/>
      <c r="C25" s="466"/>
      <c r="D25" s="440"/>
      <c r="E25" s="460"/>
      <c r="F25" s="460"/>
      <c r="G25" s="460"/>
      <c r="H25" s="460"/>
      <c r="I25" s="460"/>
      <c r="J25" s="460"/>
      <c r="K25" s="460"/>
      <c r="L25" s="460"/>
      <c r="M25" s="446"/>
      <c r="N25" s="473"/>
      <c r="O25" s="473"/>
      <c r="P25" s="473"/>
      <c r="Q25" s="17" t="s">
        <v>263</v>
      </c>
      <c r="R25" s="195">
        <v>6</v>
      </c>
      <c r="S25" s="18" t="s">
        <v>259</v>
      </c>
      <c r="T25" s="193">
        <v>1</v>
      </c>
      <c r="U25" s="193">
        <v>3</v>
      </c>
    </row>
    <row r="26" spans="2:21" ht="28.5" customHeight="1" x14ac:dyDescent="0.25">
      <c r="B26" s="466"/>
      <c r="C26" s="466"/>
      <c r="D26" s="436"/>
      <c r="E26" s="437"/>
      <c r="F26" s="437"/>
      <c r="G26" s="437" t="s">
        <v>15</v>
      </c>
      <c r="H26" s="437"/>
      <c r="I26" s="437"/>
      <c r="J26" s="437"/>
      <c r="K26" s="437" t="s">
        <v>15</v>
      </c>
      <c r="L26" s="437"/>
      <c r="M26" s="448" t="s">
        <v>288</v>
      </c>
      <c r="N26" s="449">
        <v>5</v>
      </c>
      <c r="O26" s="449">
        <v>3</v>
      </c>
      <c r="P26" s="449">
        <f>N26*O26</f>
        <v>15</v>
      </c>
      <c r="Q26" s="11" t="s">
        <v>263</v>
      </c>
      <c r="R26" s="198">
        <v>6</v>
      </c>
      <c r="S26" s="16" t="s">
        <v>259</v>
      </c>
      <c r="T26" s="108">
        <v>1</v>
      </c>
      <c r="U26" s="108">
        <v>3</v>
      </c>
    </row>
    <row r="27" spans="2:21" ht="29.25" customHeight="1" x14ac:dyDescent="0.25">
      <c r="B27" s="466"/>
      <c r="C27" s="466"/>
      <c r="D27" s="436"/>
      <c r="E27" s="437"/>
      <c r="F27" s="437"/>
      <c r="G27" s="437"/>
      <c r="H27" s="437"/>
      <c r="I27" s="437"/>
      <c r="J27" s="437"/>
      <c r="K27" s="437"/>
      <c r="L27" s="437"/>
      <c r="M27" s="448"/>
      <c r="N27" s="449"/>
      <c r="O27" s="449"/>
      <c r="P27" s="449"/>
      <c r="Q27" s="11" t="s">
        <v>264</v>
      </c>
      <c r="R27" s="198">
        <v>5</v>
      </c>
      <c r="S27" s="16" t="s">
        <v>265</v>
      </c>
      <c r="T27" s="108">
        <v>3</v>
      </c>
      <c r="U27" s="108">
        <v>9</v>
      </c>
    </row>
    <row r="28" spans="2:21" ht="30" customHeight="1" x14ac:dyDescent="0.25">
      <c r="B28" s="466"/>
      <c r="C28" s="466"/>
      <c r="D28" s="436"/>
      <c r="E28" s="437"/>
      <c r="F28" s="437"/>
      <c r="G28" s="437"/>
      <c r="H28" s="437"/>
      <c r="I28" s="437"/>
      <c r="J28" s="437"/>
      <c r="K28" s="437"/>
      <c r="L28" s="437"/>
      <c r="M28" s="448"/>
      <c r="N28" s="449"/>
      <c r="O28" s="449"/>
      <c r="P28" s="449"/>
      <c r="Q28" s="11" t="s">
        <v>283</v>
      </c>
      <c r="R28" s="198">
        <v>2</v>
      </c>
      <c r="S28" s="16" t="s">
        <v>285</v>
      </c>
      <c r="T28" s="108">
        <v>2</v>
      </c>
      <c r="U28" s="108">
        <v>6</v>
      </c>
    </row>
    <row r="29" spans="2:21" ht="29.25" customHeight="1" x14ac:dyDescent="0.25">
      <c r="B29" s="466"/>
      <c r="C29" s="466"/>
      <c r="D29" s="440"/>
      <c r="E29" s="460"/>
      <c r="F29" s="460"/>
      <c r="G29" s="460" t="s">
        <v>15</v>
      </c>
      <c r="H29" s="460"/>
      <c r="I29" s="460"/>
      <c r="J29" s="460"/>
      <c r="K29" s="460"/>
      <c r="L29" s="460"/>
      <c r="M29" s="446" t="s">
        <v>290</v>
      </c>
      <c r="N29" s="473">
        <v>7</v>
      </c>
      <c r="O29" s="473">
        <v>3</v>
      </c>
      <c r="P29" s="473">
        <f>N29*O29</f>
        <v>21</v>
      </c>
      <c r="Q29" s="17" t="s">
        <v>283</v>
      </c>
      <c r="R29" s="195">
        <v>2</v>
      </c>
      <c r="S29" s="18" t="s">
        <v>285</v>
      </c>
      <c r="T29" s="193">
        <v>5</v>
      </c>
      <c r="U29" s="193">
        <v>15</v>
      </c>
    </row>
    <row r="30" spans="2:21" ht="27" customHeight="1" x14ac:dyDescent="0.25">
      <c r="B30" s="466"/>
      <c r="C30" s="466"/>
      <c r="D30" s="440"/>
      <c r="E30" s="460"/>
      <c r="F30" s="460"/>
      <c r="G30" s="460"/>
      <c r="H30" s="460"/>
      <c r="I30" s="460"/>
      <c r="J30" s="460"/>
      <c r="K30" s="460"/>
      <c r="L30" s="460"/>
      <c r="M30" s="446"/>
      <c r="N30" s="473"/>
      <c r="O30" s="473"/>
      <c r="P30" s="473"/>
      <c r="Q30" s="17" t="s">
        <v>286</v>
      </c>
      <c r="R30" s="195">
        <v>2</v>
      </c>
      <c r="S30" s="18" t="s">
        <v>287</v>
      </c>
      <c r="T30" s="193">
        <v>3</v>
      </c>
      <c r="U30" s="193">
        <v>9</v>
      </c>
    </row>
    <row r="31" spans="2:21" ht="43.5" customHeight="1" x14ac:dyDescent="0.25">
      <c r="B31" s="466"/>
      <c r="C31" s="466"/>
      <c r="D31" s="276"/>
      <c r="E31" s="174" t="s">
        <v>15</v>
      </c>
      <c r="F31" s="174"/>
      <c r="G31" s="174"/>
      <c r="H31" s="174" t="s">
        <v>15</v>
      </c>
      <c r="I31" s="174"/>
      <c r="J31" s="174"/>
      <c r="K31" s="174" t="s">
        <v>15</v>
      </c>
      <c r="L31" s="174" t="s">
        <v>15</v>
      </c>
      <c r="M31" s="173" t="s">
        <v>291</v>
      </c>
      <c r="N31" s="171">
        <v>4</v>
      </c>
      <c r="O31" s="171">
        <v>6</v>
      </c>
      <c r="P31" s="171">
        <f>N31*O31</f>
        <v>24</v>
      </c>
      <c r="Q31" s="11" t="s">
        <v>280</v>
      </c>
      <c r="R31" s="198">
        <v>3</v>
      </c>
      <c r="S31" s="16" t="s">
        <v>281</v>
      </c>
      <c r="T31" s="107">
        <v>1</v>
      </c>
      <c r="U31" s="107">
        <v>6</v>
      </c>
    </row>
    <row r="32" spans="2:21" ht="43.5" customHeight="1" x14ac:dyDescent="0.25">
      <c r="B32" s="466"/>
      <c r="C32" s="466"/>
      <c r="D32" s="387"/>
      <c r="E32" s="388"/>
      <c r="F32" s="388"/>
      <c r="G32" s="388"/>
      <c r="H32" s="388" t="s">
        <v>15</v>
      </c>
      <c r="I32" s="388"/>
      <c r="J32" s="388"/>
      <c r="K32" s="388" t="s">
        <v>15</v>
      </c>
      <c r="L32" s="389"/>
      <c r="M32" s="390" t="s">
        <v>292</v>
      </c>
      <c r="N32" s="391">
        <v>4</v>
      </c>
      <c r="O32" s="391">
        <v>7</v>
      </c>
      <c r="P32" s="392">
        <f>N32*O32</f>
        <v>28</v>
      </c>
      <c r="Q32" s="197" t="s">
        <v>293</v>
      </c>
      <c r="R32" s="179">
        <v>3</v>
      </c>
      <c r="S32" s="180" t="s">
        <v>294</v>
      </c>
      <c r="T32" s="185">
        <v>2</v>
      </c>
      <c r="U32" s="185">
        <v>14</v>
      </c>
    </row>
    <row r="33" spans="2:26" ht="43.5" customHeight="1" x14ac:dyDescent="0.25">
      <c r="B33" s="466"/>
      <c r="C33" s="466"/>
      <c r="D33" s="387"/>
      <c r="E33" s="388"/>
      <c r="F33" s="388"/>
      <c r="G33" s="388"/>
      <c r="H33" s="388"/>
      <c r="I33" s="388"/>
      <c r="J33" s="388"/>
      <c r="K33" s="388"/>
      <c r="L33" s="389"/>
      <c r="M33" s="390"/>
      <c r="N33" s="391"/>
      <c r="O33" s="391"/>
      <c r="P33" s="392"/>
      <c r="Q33" s="197" t="s">
        <v>295</v>
      </c>
      <c r="R33" s="179">
        <v>3</v>
      </c>
      <c r="S33" s="180" t="s">
        <v>296</v>
      </c>
      <c r="T33" s="185">
        <v>3</v>
      </c>
      <c r="U33" s="185">
        <v>12</v>
      </c>
    </row>
    <row r="34" spans="2:26" ht="43.5" customHeight="1" x14ac:dyDescent="0.25">
      <c r="B34" s="466"/>
      <c r="C34" s="466"/>
      <c r="D34" s="387"/>
      <c r="E34" s="388"/>
      <c r="F34" s="388"/>
      <c r="G34" s="388"/>
      <c r="H34" s="388"/>
      <c r="I34" s="388"/>
      <c r="J34" s="388"/>
      <c r="K34" s="388"/>
      <c r="L34" s="389"/>
      <c r="M34" s="390"/>
      <c r="N34" s="391"/>
      <c r="O34" s="391"/>
      <c r="P34" s="392"/>
      <c r="Q34" s="197" t="s">
        <v>297</v>
      </c>
      <c r="R34" s="179">
        <v>3</v>
      </c>
      <c r="S34" s="180" t="s">
        <v>279</v>
      </c>
      <c r="T34" s="185">
        <v>4</v>
      </c>
      <c r="U34" s="185">
        <v>16</v>
      </c>
    </row>
    <row r="35" spans="2:26" ht="43.5" customHeight="1" x14ac:dyDescent="0.25">
      <c r="B35" s="466"/>
      <c r="C35" s="466"/>
      <c r="D35" s="276" t="s">
        <v>15</v>
      </c>
      <c r="E35" s="174"/>
      <c r="F35" s="174"/>
      <c r="G35" s="174" t="s">
        <v>15</v>
      </c>
      <c r="H35" s="174"/>
      <c r="I35" s="174" t="s">
        <v>15</v>
      </c>
      <c r="J35" s="174"/>
      <c r="K35" s="174"/>
      <c r="L35" s="174"/>
      <c r="M35" s="173" t="s">
        <v>298</v>
      </c>
      <c r="N35" s="171">
        <v>5</v>
      </c>
      <c r="O35" s="171">
        <v>4</v>
      </c>
      <c r="P35" s="171">
        <f>N35*O35</f>
        <v>20</v>
      </c>
      <c r="Q35" s="199" t="s">
        <v>283</v>
      </c>
      <c r="R35" s="175">
        <v>2</v>
      </c>
      <c r="S35" s="69" t="s">
        <v>285</v>
      </c>
      <c r="T35" s="107">
        <v>2</v>
      </c>
      <c r="U35" s="107">
        <v>10</v>
      </c>
    </row>
    <row r="36" spans="2:26" ht="43.5" customHeight="1" x14ac:dyDescent="0.25">
      <c r="B36" s="466"/>
      <c r="C36" s="466"/>
      <c r="D36" s="529"/>
      <c r="E36" s="493"/>
      <c r="F36" s="493" t="s">
        <v>15</v>
      </c>
      <c r="G36" s="493"/>
      <c r="H36" s="493"/>
      <c r="I36" s="493"/>
      <c r="J36" s="493"/>
      <c r="K36" s="493" t="s">
        <v>15</v>
      </c>
      <c r="L36" s="532"/>
      <c r="M36" s="408" t="s">
        <v>299</v>
      </c>
      <c r="N36" s="530">
        <v>3</v>
      </c>
      <c r="O36" s="530">
        <v>6</v>
      </c>
      <c r="P36" s="531">
        <v>18</v>
      </c>
      <c r="Q36" s="158" t="s">
        <v>297</v>
      </c>
      <c r="R36" s="159">
        <v>2</v>
      </c>
      <c r="S36" s="160" t="s">
        <v>279</v>
      </c>
      <c r="T36" s="161">
        <v>4</v>
      </c>
      <c r="U36" s="161">
        <v>12</v>
      </c>
    </row>
    <row r="37" spans="2:26" ht="43.5" customHeight="1" x14ac:dyDescent="0.25">
      <c r="B37" s="466"/>
      <c r="C37" s="466"/>
      <c r="D37" s="529"/>
      <c r="E37" s="493"/>
      <c r="F37" s="493"/>
      <c r="G37" s="493"/>
      <c r="H37" s="493"/>
      <c r="I37" s="493"/>
      <c r="J37" s="493"/>
      <c r="K37" s="493"/>
      <c r="L37" s="532"/>
      <c r="M37" s="408"/>
      <c r="N37" s="530"/>
      <c r="O37" s="530"/>
      <c r="P37" s="531"/>
      <c r="Q37" s="158" t="s">
        <v>300</v>
      </c>
      <c r="R37" s="159">
        <v>3</v>
      </c>
      <c r="S37" s="160" t="s">
        <v>296</v>
      </c>
      <c r="T37" s="161">
        <v>2</v>
      </c>
      <c r="U37" s="161">
        <v>6</v>
      </c>
    </row>
    <row r="38" spans="2:26" ht="43.5" customHeight="1" x14ac:dyDescent="0.25">
      <c r="B38" s="466"/>
      <c r="C38" s="466"/>
      <c r="D38" s="529"/>
      <c r="E38" s="493"/>
      <c r="F38" s="493"/>
      <c r="G38" s="493"/>
      <c r="H38" s="493"/>
      <c r="I38" s="493"/>
      <c r="J38" s="493"/>
      <c r="K38" s="493"/>
      <c r="L38" s="532"/>
      <c r="M38" s="408"/>
      <c r="N38" s="530"/>
      <c r="O38" s="530"/>
      <c r="P38" s="531"/>
      <c r="Q38" s="158" t="s">
        <v>247</v>
      </c>
      <c r="R38" s="159">
        <v>1</v>
      </c>
      <c r="S38" s="160" t="s">
        <v>301</v>
      </c>
      <c r="T38" s="161">
        <v>1</v>
      </c>
      <c r="U38" s="161">
        <v>6</v>
      </c>
    </row>
    <row r="39" spans="2:26" ht="43.5" customHeight="1" x14ac:dyDescent="0.25">
      <c r="B39" s="466"/>
      <c r="C39" s="466"/>
      <c r="D39" s="422"/>
      <c r="E39" s="410"/>
      <c r="F39" s="410" t="s">
        <v>15</v>
      </c>
      <c r="G39" s="410"/>
      <c r="H39" s="410"/>
      <c r="I39" s="410"/>
      <c r="J39" s="410"/>
      <c r="K39" s="410" t="s">
        <v>15</v>
      </c>
      <c r="L39" s="454"/>
      <c r="M39" s="397" t="s">
        <v>302</v>
      </c>
      <c r="N39" s="396">
        <v>3</v>
      </c>
      <c r="O39" s="396">
        <v>5</v>
      </c>
      <c r="P39" s="385">
        <v>15</v>
      </c>
      <c r="Q39" s="199" t="s">
        <v>297</v>
      </c>
      <c r="R39" s="175">
        <v>2</v>
      </c>
      <c r="S39" s="69" t="s">
        <v>279</v>
      </c>
      <c r="T39" s="107">
        <v>4</v>
      </c>
      <c r="U39" s="175">
        <v>12</v>
      </c>
    </row>
    <row r="40" spans="2:26" ht="43.5" customHeight="1" x14ac:dyDescent="0.25">
      <c r="B40" s="466"/>
      <c r="C40" s="466"/>
      <c r="D40" s="422"/>
      <c r="E40" s="410"/>
      <c r="F40" s="410"/>
      <c r="G40" s="410"/>
      <c r="H40" s="410"/>
      <c r="I40" s="410"/>
      <c r="J40" s="410"/>
      <c r="K40" s="410"/>
      <c r="L40" s="454"/>
      <c r="M40" s="397"/>
      <c r="N40" s="396"/>
      <c r="O40" s="396"/>
      <c r="P40" s="385"/>
      <c r="Q40" s="199" t="s">
        <v>300</v>
      </c>
      <c r="R40" s="175">
        <v>3</v>
      </c>
      <c r="S40" s="69" t="s">
        <v>296</v>
      </c>
      <c r="T40" s="107">
        <v>2</v>
      </c>
      <c r="U40" s="107">
        <v>6</v>
      </c>
    </row>
    <row r="41" spans="2:26" ht="43.5" customHeight="1" x14ac:dyDescent="0.25">
      <c r="B41" s="527"/>
      <c r="C41" s="528"/>
      <c r="D41" s="95"/>
      <c r="E41" s="96"/>
      <c r="F41" s="96"/>
      <c r="G41" s="96"/>
      <c r="H41" s="96"/>
      <c r="I41" s="96"/>
      <c r="J41" s="96"/>
      <c r="K41" s="96"/>
      <c r="L41" s="96"/>
      <c r="M41" s="97" t="s">
        <v>303</v>
      </c>
      <c r="N41" s="98"/>
      <c r="O41" s="98"/>
      <c r="P41" s="262">
        <f xml:space="preserve"> SUM(P5:P18, P23:P40)/Z41</f>
        <v>0.33673469387755101</v>
      </c>
      <c r="Q41" s="99"/>
      <c r="R41" s="100"/>
      <c r="S41" s="99"/>
      <c r="T41" s="101"/>
      <c r="U41" s="101"/>
      <c r="W41">
        <v>7</v>
      </c>
      <c r="Y41">
        <f>SUM(P5:P18, P23:P40,)</f>
        <v>264</v>
      </c>
      <c r="Z41">
        <f>(7*W41*(COUNTA(P5:P18)+COUNTA(P23:P40)))</f>
        <v>784</v>
      </c>
    </row>
    <row r="42" spans="2:26" ht="30.75" customHeight="1" x14ac:dyDescent="0.25"/>
    <row r="43" spans="2:26" ht="22.5" customHeight="1" x14ac:dyDescent="0.25">
      <c r="B43" s="401" t="s">
        <v>0</v>
      </c>
      <c r="C43" s="401"/>
      <c r="D43" s="404" t="s">
        <v>3</v>
      </c>
      <c r="E43" s="404" t="s">
        <v>4</v>
      </c>
      <c r="F43" s="404" t="s">
        <v>5</v>
      </c>
      <c r="G43" s="404" t="s">
        <v>6</v>
      </c>
      <c r="H43" s="404" t="s">
        <v>7</v>
      </c>
      <c r="I43" s="404" t="s">
        <v>8</v>
      </c>
      <c r="J43" s="404" t="s">
        <v>9</v>
      </c>
      <c r="K43" s="404" t="s">
        <v>10</v>
      </c>
      <c r="L43" s="398" t="s">
        <v>11</v>
      </c>
      <c r="M43" s="401" t="s">
        <v>237</v>
      </c>
      <c r="N43" s="404" t="s">
        <v>238</v>
      </c>
      <c r="O43" s="404" t="s">
        <v>239</v>
      </c>
      <c r="P43" s="404" t="s">
        <v>240</v>
      </c>
      <c r="Q43" s="471" t="s">
        <v>241</v>
      </c>
      <c r="R43" s="398" t="s">
        <v>242</v>
      </c>
      <c r="S43" s="477" t="s">
        <v>243</v>
      </c>
      <c r="T43" s="477" t="s">
        <v>244</v>
      </c>
      <c r="U43" s="477" t="s">
        <v>245</v>
      </c>
    </row>
    <row r="44" spans="2:26" ht="16.5" customHeight="1" x14ac:dyDescent="0.25">
      <c r="B44" s="401"/>
      <c r="C44" s="401"/>
      <c r="D44" s="404"/>
      <c r="E44" s="404"/>
      <c r="F44" s="404"/>
      <c r="G44" s="404"/>
      <c r="H44" s="404"/>
      <c r="I44" s="404"/>
      <c r="J44" s="404"/>
      <c r="K44" s="404"/>
      <c r="L44" s="398"/>
      <c r="M44" s="401"/>
      <c r="N44" s="404"/>
      <c r="O44" s="404"/>
      <c r="P44" s="404"/>
      <c r="Q44" s="471"/>
      <c r="R44" s="398"/>
      <c r="S44" s="477"/>
      <c r="T44" s="477"/>
      <c r="U44" s="477"/>
    </row>
    <row r="45" spans="2:26" ht="16.5" customHeight="1" x14ac:dyDescent="0.25">
      <c r="B45" s="401"/>
      <c r="C45" s="401"/>
      <c r="D45" s="404"/>
      <c r="E45" s="404"/>
      <c r="F45" s="404"/>
      <c r="G45" s="404"/>
      <c r="H45" s="404"/>
      <c r="I45" s="404"/>
      <c r="J45" s="404"/>
      <c r="K45" s="404"/>
      <c r="L45" s="398"/>
      <c r="M45" s="401"/>
      <c r="N45" s="404"/>
      <c r="O45" s="404"/>
      <c r="P45" s="404"/>
      <c r="Q45" s="471"/>
      <c r="R45" s="398"/>
      <c r="S45" s="477"/>
      <c r="T45" s="477"/>
      <c r="U45" s="477"/>
    </row>
    <row r="46" spans="2:26" ht="33.75" customHeight="1" x14ac:dyDescent="0.25">
      <c r="B46" s="506" t="s">
        <v>16</v>
      </c>
      <c r="C46" s="507"/>
      <c r="D46" s="457" t="s">
        <v>15</v>
      </c>
      <c r="E46" s="458"/>
      <c r="F46" s="458"/>
      <c r="G46" s="458" t="s">
        <v>15</v>
      </c>
      <c r="H46" s="458"/>
      <c r="I46" s="458"/>
      <c r="J46" s="458"/>
      <c r="K46" s="458"/>
      <c r="L46" s="459"/>
      <c r="M46" s="474" t="s">
        <v>249</v>
      </c>
      <c r="N46" s="476">
        <v>5</v>
      </c>
      <c r="O46" s="476">
        <v>1</v>
      </c>
      <c r="P46" s="475">
        <f>N46*O46</f>
        <v>5</v>
      </c>
      <c r="Q46" s="24" t="s">
        <v>250</v>
      </c>
      <c r="R46" s="13">
        <v>5</v>
      </c>
      <c r="S46" s="26" t="s">
        <v>252</v>
      </c>
      <c r="T46" s="109">
        <v>2</v>
      </c>
      <c r="U46" s="109">
        <v>2</v>
      </c>
    </row>
    <row r="47" spans="2:26" ht="45" customHeight="1" x14ac:dyDescent="0.25">
      <c r="B47" s="506"/>
      <c r="C47" s="507"/>
      <c r="D47" s="457"/>
      <c r="E47" s="458"/>
      <c r="F47" s="458"/>
      <c r="G47" s="458"/>
      <c r="H47" s="458"/>
      <c r="I47" s="458"/>
      <c r="J47" s="458"/>
      <c r="K47" s="458"/>
      <c r="L47" s="459"/>
      <c r="M47" s="474"/>
      <c r="N47" s="476"/>
      <c r="O47" s="476"/>
      <c r="P47" s="475"/>
      <c r="Q47" s="25" t="s">
        <v>253</v>
      </c>
      <c r="R47" s="14">
        <v>3</v>
      </c>
      <c r="S47" s="27" t="s">
        <v>254</v>
      </c>
      <c r="T47" s="102">
        <v>2</v>
      </c>
      <c r="U47" s="102">
        <v>2</v>
      </c>
    </row>
    <row r="48" spans="2:26" ht="38.25" customHeight="1" x14ac:dyDescent="0.25">
      <c r="B48" s="506"/>
      <c r="C48" s="507"/>
      <c r="D48" s="422"/>
      <c r="E48" s="410" t="s">
        <v>15</v>
      </c>
      <c r="F48" s="410" t="s">
        <v>15</v>
      </c>
      <c r="G48" s="410" t="s">
        <v>15</v>
      </c>
      <c r="H48" s="410"/>
      <c r="I48" s="410"/>
      <c r="J48" s="410" t="s">
        <v>15</v>
      </c>
      <c r="K48" s="410" t="s">
        <v>15</v>
      </c>
      <c r="L48" s="454"/>
      <c r="M48" s="397" t="s">
        <v>255</v>
      </c>
      <c r="N48" s="385">
        <v>5</v>
      </c>
      <c r="O48" s="385">
        <v>6</v>
      </c>
      <c r="P48" s="386">
        <f>N48*O48</f>
        <v>30</v>
      </c>
      <c r="Q48" s="28" t="s">
        <v>304</v>
      </c>
      <c r="R48" s="178">
        <v>3</v>
      </c>
      <c r="S48" s="29" t="s">
        <v>257</v>
      </c>
      <c r="T48" s="110">
        <v>3</v>
      </c>
      <c r="U48" s="110">
        <v>18</v>
      </c>
    </row>
    <row r="49" spans="2:21" ht="35.25" customHeight="1" x14ac:dyDescent="0.25">
      <c r="B49" s="506"/>
      <c r="C49" s="507"/>
      <c r="D49" s="422"/>
      <c r="E49" s="410"/>
      <c r="F49" s="410"/>
      <c r="G49" s="410"/>
      <c r="H49" s="410"/>
      <c r="I49" s="410"/>
      <c r="J49" s="410"/>
      <c r="K49" s="410"/>
      <c r="L49" s="454"/>
      <c r="M49" s="397"/>
      <c r="N49" s="385"/>
      <c r="O49" s="385"/>
      <c r="P49" s="386"/>
      <c r="Q49" s="28" t="s">
        <v>263</v>
      </c>
      <c r="R49" s="178">
        <v>6</v>
      </c>
      <c r="S49" s="29" t="s">
        <v>259</v>
      </c>
      <c r="T49" s="110">
        <v>1</v>
      </c>
      <c r="U49" s="110">
        <v>6</v>
      </c>
    </row>
    <row r="50" spans="2:21" ht="47.25" customHeight="1" x14ac:dyDescent="0.25">
      <c r="B50" s="506"/>
      <c r="C50" s="507"/>
      <c r="D50" s="275"/>
      <c r="E50" s="234"/>
      <c r="F50" s="234"/>
      <c r="G50" s="234" t="s">
        <v>15</v>
      </c>
      <c r="H50" s="234"/>
      <c r="I50" s="234"/>
      <c r="J50" s="234"/>
      <c r="K50" s="234"/>
      <c r="L50" s="234"/>
      <c r="M50" s="238" t="s">
        <v>274</v>
      </c>
      <c r="N50" s="237">
        <v>4</v>
      </c>
      <c r="O50" s="237">
        <v>2</v>
      </c>
      <c r="P50" s="237">
        <f>N50*O50</f>
        <v>8</v>
      </c>
      <c r="Q50" s="248" t="s">
        <v>305</v>
      </c>
      <c r="R50" s="235">
        <v>1</v>
      </c>
      <c r="S50" s="236" t="s">
        <v>276</v>
      </c>
      <c r="T50" s="242">
        <v>1</v>
      </c>
      <c r="U50" s="242">
        <v>2</v>
      </c>
    </row>
    <row r="51" spans="2:21" ht="38.25" customHeight="1" x14ac:dyDescent="0.25">
      <c r="B51" s="506"/>
      <c r="C51" s="507"/>
      <c r="D51" s="422"/>
      <c r="E51" s="410" t="s">
        <v>15</v>
      </c>
      <c r="F51" s="410"/>
      <c r="G51" s="410" t="s">
        <v>15</v>
      </c>
      <c r="H51" s="410"/>
      <c r="I51" s="410"/>
      <c r="J51" s="410"/>
      <c r="K51" s="410" t="s">
        <v>15</v>
      </c>
      <c r="L51" s="410"/>
      <c r="M51" s="397" t="s">
        <v>277</v>
      </c>
      <c r="N51" s="396">
        <v>3</v>
      </c>
      <c r="O51" s="396">
        <v>6</v>
      </c>
      <c r="P51" s="396">
        <f>N51*O51</f>
        <v>18</v>
      </c>
      <c r="Q51" s="28" t="s">
        <v>278</v>
      </c>
      <c r="R51" s="175">
        <v>2</v>
      </c>
      <c r="S51" s="30" t="s">
        <v>279</v>
      </c>
      <c r="T51" s="107">
        <v>2</v>
      </c>
      <c r="U51" s="107">
        <v>6</v>
      </c>
    </row>
    <row r="52" spans="2:21" ht="39.75" customHeight="1" x14ac:dyDescent="0.25">
      <c r="B52" s="506"/>
      <c r="C52" s="507"/>
      <c r="D52" s="422"/>
      <c r="E52" s="410"/>
      <c r="F52" s="410"/>
      <c r="G52" s="410"/>
      <c r="H52" s="410"/>
      <c r="I52" s="410"/>
      <c r="J52" s="410"/>
      <c r="K52" s="410"/>
      <c r="L52" s="410"/>
      <c r="M52" s="397"/>
      <c r="N52" s="396"/>
      <c r="O52" s="396"/>
      <c r="P52" s="396"/>
      <c r="Q52" s="28" t="s">
        <v>280</v>
      </c>
      <c r="R52" s="175">
        <v>3</v>
      </c>
      <c r="S52" s="30" t="s">
        <v>281</v>
      </c>
      <c r="T52" s="107">
        <v>1</v>
      </c>
      <c r="U52" s="107">
        <v>6</v>
      </c>
    </row>
    <row r="53" spans="2:21" ht="33" customHeight="1" x14ac:dyDescent="0.25">
      <c r="B53" s="506"/>
      <c r="C53" s="507"/>
      <c r="D53" s="387"/>
      <c r="E53" s="388" t="s">
        <v>15</v>
      </c>
      <c r="F53" s="388"/>
      <c r="G53" s="388" t="s">
        <v>15</v>
      </c>
      <c r="H53" s="388"/>
      <c r="I53" s="388"/>
      <c r="J53" s="388" t="s">
        <v>15</v>
      </c>
      <c r="K53" s="388" t="s">
        <v>15</v>
      </c>
      <c r="L53" s="388"/>
      <c r="M53" s="390" t="s">
        <v>299</v>
      </c>
      <c r="N53" s="391">
        <v>3</v>
      </c>
      <c r="O53" s="391">
        <v>6</v>
      </c>
      <c r="P53" s="391">
        <f>N53*O53</f>
        <v>18</v>
      </c>
      <c r="Q53" s="25" t="s">
        <v>306</v>
      </c>
      <c r="R53" s="14">
        <v>2</v>
      </c>
      <c r="S53" s="31" t="s">
        <v>279</v>
      </c>
      <c r="T53" s="185">
        <v>4</v>
      </c>
      <c r="U53" s="185">
        <v>12</v>
      </c>
    </row>
    <row r="54" spans="2:21" ht="33" customHeight="1" x14ac:dyDescent="0.25">
      <c r="B54" s="506"/>
      <c r="C54" s="507"/>
      <c r="D54" s="387"/>
      <c r="E54" s="388"/>
      <c r="F54" s="388"/>
      <c r="G54" s="388"/>
      <c r="H54" s="388"/>
      <c r="I54" s="388"/>
      <c r="J54" s="388"/>
      <c r="K54" s="388"/>
      <c r="L54" s="388"/>
      <c r="M54" s="390"/>
      <c r="N54" s="391"/>
      <c r="O54" s="391"/>
      <c r="P54" s="391"/>
      <c r="Q54" s="25" t="s">
        <v>300</v>
      </c>
      <c r="R54" s="14">
        <v>3</v>
      </c>
      <c r="S54" s="31" t="s">
        <v>296</v>
      </c>
      <c r="T54" s="185">
        <v>2</v>
      </c>
      <c r="U54" s="185">
        <v>6</v>
      </c>
    </row>
    <row r="55" spans="2:21" ht="28.5" customHeight="1" x14ac:dyDescent="0.25">
      <c r="B55" s="506"/>
      <c r="C55" s="507"/>
      <c r="D55" s="387"/>
      <c r="E55" s="388"/>
      <c r="F55" s="388"/>
      <c r="G55" s="388"/>
      <c r="H55" s="388"/>
      <c r="I55" s="388"/>
      <c r="J55" s="388"/>
      <c r="K55" s="388"/>
      <c r="L55" s="388"/>
      <c r="M55" s="390"/>
      <c r="N55" s="391"/>
      <c r="O55" s="391"/>
      <c r="P55" s="391"/>
      <c r="Q55" s="25" t="s">
        <v>247</v>
      </c>
      <c r="R55" s="14">
        <v>1</v>
      </c>
      <c r="S55" s="31" t="s">
        <v>319</v>
      </c>
      <c r="T55" s="185">
        <v>1</v>
      </c>
      <c r="U55" s="185">
        <v>6</v>
      </c>
    </row>
    <row r="56" spans="2:21" ht="27.75" customHeight="1" x14ac:dyDescent="0.25">
      <c r="B56" s="506"/>
      <c r="C56" s="507"/>
      <c r="D56" s="422"/>
      <c r="E56" s="410" t="s">
        <v>15</v>
      </c>
      <c r="F56" s="410"/>
      <c r="G56" s="410" t="s">
        <v>15</v>
      </c>
      <c r="H56" s="410"/>
      <c r="I56" s="410"/>
      <c r="J56" s="410" t="s">
        <v>15</v>
      </c>
      <c r="K56" s="410" t="s">
        <v>15</v>
      </c>
      <c r="L56" s="410"/>
      <c r="M56" s="397" t="s">
        <v>302</v>
      </c>
      <c r="N56" s="396">
        <v>3</v>
      </c>
      <c r="O56" s="396">
        <v>5</v>
      </c>
      <c r="P56" s="396">
        <f>N56*O56</f>
        <v>15</v>
      </c>
      <c r="Q56" s="28" t="s">
        <v>278</v>
      </c>
      <c r="R56" s="175">
        <v>2</v>
      </c>
      <c r="S56" s="30" t="s">
        <v>279</v>
      </c>
      <c r="T56" s="107">
        <v>4</v>
      </c>
      <c r="U56" s="107">
        <v>12</v>
      </c>
    </row>
    <row r="57" spans="2:21" ht="27.75" customHeight="1" x14ac:dyDescent="0.25">
      <c r="B57" s="506"/>
      <c r="C57" s="507"/>
      <c r="D57" s="422"/>
      <c r="E57" s="410"/>
      <c r="F57" s="410"/>
      <c r="G57" s="410"/>
      <c r="H57" s="410"/>
      <c r="I57" s="410"/>
      <c r="J57" s="410"/>
      <c r="K57" s="410"/>
      <c r="L57" s="410"/>
      <c r="M57" s="397"/>
      <c r="N57" s="396"/>
      <c r="O57" s="396"/>
      <c r="P57" s="396"/>
      <c r="Q57" s="28" t="s">
        <v>307</v>
      </c>
      <c r="R57" s="175">
        <v>3</v>
      </c>
      <c r="S57" s="30" t="s">
        <v>296</v>
      </c>
      <c r="T57" s="107">
        <v>2</v>
      </c>
      <c r="U57" s="107">
        <v>6</v>
      </c>
    </row>
    <row r="58" spans="2:21" ht="27.75" customHeight="1" x14ac:dyDescent="0.25">
      <c r="B58" s="506"/>
      <c r="C58" s="507"/>
      <c r="D58" s="387" t="s">
        <v>15</v>
      </c>
      <c r="E58" s="388"/>
      <c r="F58" s="388" t="s">
        <v>15</v>
      </c>
      <c r="G58" s="388" t="s">
        <v>15</v>
      </c>
      <c r="H58" s="388"/>
      <c r="I58" s="388"/>
      <c r="J58" s="388" t="s">
        <v>15</v>
      </c>
      <c r="K58" s="388"/>
      <c r="L58" s="388"/>
      <c r="M58" s="390" t="s">
        <v>282</v>
      </c>
      <c r="N58" s="391">
        <v>6</v>
      </c>
      <c r="O58" s="391">
        <v>6</v>
      </c>
      <c r="P58" s="391">
        <f>N58*O58</f>
        <v>36</v>
      </c>
      <c r="Q58" s="25" t="s">
        <v>283</v>
      </c>
      <c r="R58" s="179">
        <v>2</v>
      </c>
      <c r="S58" s="31" t="s">
        <v>285</v>
      </c>
      <c r="T58" s="185">
        <v>3</v>
      </c>
      <c r="U58" s="185">
        <v>18</v>
      </c>
    </row>
    <row r="59" spans="2:21" ht="27.75" customHeight="1" x14ac:dyDescent="0.25">
      <c r="B59" s="506"/>
      <c r="C59" s="507"/>
      <c r="D59" s="387"/>
      <c r="E59" s="388"/>
      <c r="F59" s="388"/>
      <c r="G59" s="388"/>
      <c r="H59" s="388"/>
      <c r="I59" s="388"/>
      <c r="J59" s="388"/>
      <c r="K59" s="388"/>
      <c r="L59" s="388"/>
      <c r="M59" s="390"/>
      <c r="N59" s="391"/>
      <c r="O59" s="391"/>
      <c r="P59" s="391"/>
      <c r="Q59" s="25" t="s">
        <v>286</v>
      </c>
      <c r="R59" s="179">
        <v>2</v>
      </c>
      <c r="S59" s="31" t="s">
        <v>287</v>
      </c>
      <c r="T59" s="185">
        <v>4</v>
      </c>
      <c r="U59" s="185">
        <v>24</v>
      </c>
    </row>
    <row r="60" spans="2:21" ht="28.5" customHeight="1" x14ac:dyDescent="0.25">
      <c r="B60" s="506"/>
      <c r="C60" s="507"/>
      <c r="D60" s="387"/>
      <c r="E60" s="388"/>
      <c r="F60" s="388"/>
      <c r="G60" s="388"/>
      <c r="H60" s="388"/>
      <c r="I60" s="388"/>
      <c r="J60" s="388"/>
      <c r="K60" s="388"/>
      <c r="L60" s="388"/>
      <c r="M60" s="390"/>
      <c r="N60" s="391"/>
      <c r="O60" s="391"/>
      <c r="P60" s="391"/>
      <c r="Q60" s="25" t="s">
        <v>263</v>
      </c>
      <c r="R60" s="179">
        <v>6</v>
      </c>
      <c r="S60" s="31" t="s">
        <v>259</v>
      </c>
      <c r="T60" s="185">
        <v>1</v>
      </c>
      <c r="U60" s="185">
        <v>6</v>
      </c>
    </row>
    <row r="61" spans="2:21" ht="21.6" customHeight="1" x14ac:dyDescent="0.25">
      <c r="B61" s="506"/>
      <c r="C61" s="507"/>
      <c r="D61" s="422"/>
      <c r="E61" s="410"/>
      <c r="F61" s="410"/>
      <c r="G61" s="410" t="s">
        <v>15</v>
      </c>
      <c r="H61" s="410"/>
      <c r="I61" s="410"/>
      <c r="J61" s="410"/>
      <c r="K61" s="410"/>
      <c r="L61" s="454"/>
      <c r="M61" s="397" t="s">
        <v>308</v>
      </c>
      <c r="N61" s="396">
        <v>3</v>
      </c>
      <c r="O61" s="396">
        <v>1</v>
      </c>
      <c r="P61" s="386">
        <v>3</v>
      </c>
      <c r="Q61" s="452" t="s">
        <v>309</v>
      </c>
      <c r="R61" s="500">
        <v>3</v>
      </c>
      <c r="S61" s="502" t="s">
        <v>310</v>
      </c>
      <c r="T61" s="480">
        <v>1</v>
      </c>
      <c r="U61" s="480">
        <v>1</v>
      </c>
    </row>
    <row r="62" spans="2:21" ht="16.5" customHeight="1" x14ac:dyDescent="0.25">
      <c r="B62" s="508"/>
      <c r="C62" s="509"/>
      <c r="D62" s="450"/>
      <c r="E62" s="451"/>
      <c r="F62" s="451"/>
      <c r="G62" s="451"/>
      <c r="H62" s="451"/>
      <c r="I62" s="451"/>
      <c r="J62" s="451"/>
      <c r="K62" s="451"/>
      <c r="L62" s="455"/>
      <c r="M62" s="456"/>
      <c r="N62" s="420"/>
      <c r="O62" s="420"/>
      <c r="P62" s="412"/>
      <c r="Q62" s="453"/>
      <c r="R62" s="501"/>
      <c r="S62" s="503"/>
      <c r="T62" s="481"/>
      <c r="U62" s="481"/>
    </row>
    <row r="63" spans="2:21" ht="12.75" customHeight="1" x14ac:dyDescent="0.25"/>
    <row r="64" spans="2:21" ht="21.6" customHeight="1" x14ac:dyDescent="0.25">
      <c r="B64" s="401" t="s">
        <v>0</v>
      </c>
      <c r="C64" s="510"/>
      <c r="D64" s="404" t="s">
        <v>3</v>
      </c>
      <c r="E64" s="404" t="s">
        <v>4</v>
      </c>
      <c r="F64" s="404" t="s">
        <v>5</v>
      </c>
      <c r="G64" s="404" t="s">
        <v>6</v>
      </c>
      <c r="H64" s="404" t="s">
        <v>7</v>
      </c>
      <c r="I64" s="404" t="s">
        <v>8</v>
      </c>
      <c r="J64" s="404" t="s">
        <v>9</v>
      </c>
      <c r="K64" s="404" t="s">
        <v>10</v>
      </c>
      <c r="L64" s="398" t="s">
        <v>11</v>
      </c>
      <c r="M64" s="401" t="s">
        <v>237</v>
      </c>
      <c r="N64" s="404" t="s">
        <v>238</v>
      </c>
      <c r="O64" s="404" t="s">
        <v>239</v>
      </c>
      <c r="P64" s="404" t="s">
        <v>240</v>
      </c>
      <c r="Q64" s="471" t="s">
        <v>241</v>
      </c>
      <c r="R64" s="398" t="s">
        <v>242</v>
      </c>
      <c r="S64" s="477" t="s">
        <v>243</v>
      </c>
      <c r="T64" s="477" t="s">
        <v>244</v>
      </c>
      <c r="U64" s="477" t="s">
        <v>245</v>
      </c>
    </row>
    <row r="65" spans="2:21" ht="17.25" customHeight="1" x14ac:dyDescent="0.25">
      <c r="B65" s="402"/>
      <c r="C65" s="511"/>
      <c r="D65" s="405"/>
      <c r="E65" s="405"/>
      <c r="F65" s="405"/>
      <c r="G65" s="405"/>
      <c r="H65" s="405"/>
      <c r="I65" s="405"/>
      <c r="J65" s="405"/>
      <c r="K65" s="405"/>
      <c r="L65" s="399"/>
      <c r="M65" s="402"/>
      <c r="N65" s="405"/>
      <c r="O65" s="407"/>
      <c r="P65" s="405"/>
      <c r="Q65" s="504"/>
      <c r="R65" s="399"/>
      <c r="S65" s="486"/>
      <c r="T65" s="486"/>
      <c r="U65" s="486"/>
    </row>
    <row r="66" spans="2:21" ht="15" customHeight="1" x14ac:dyDescent="0.25">
      <c r="B66" s="403"/>
      <c r="C66" s="512"/>
      <c r="D66" s="406"/>
      <c r="E66" s="406"/>
      <c r="F66" s="406"/>
      <c r="G66" s="406"/>
      <c r="H66" s="406"/>
      <c r="I66" s="406"/>
      <c r="J66" s="406"/>
      <c r="K66" s="406"/>
      <c r="L66" s="400"/>
      <c r="M66" s="403"/>
      <c r="N66" s="406"/>
      <c r="O66" s="406"/>
      <c r="P66" s="406"/>
      <c r="Q66" s="505"/>
      <c r="R66" s="400"/>
      <c r="S66" s="487"/>
      <c r="T66" s="487"/>
      <c r="U66" s="487"/>
    </row>
    <row r="67" spans="2:21" ht="57" customHeight="1" x14ac:dyDescent="0.25">
      <c r="B67" s="506" t="s">
        <v>16</v>
      </c>
      <c r="C67" s="513"/>
      <c r="D67" s="265"/>
      <c r="E67" s="266"/>
      <c r="F67" s="266"/>
      <c r="G67" s="266" t="s">
        <v>15</v>
      </c>
      <c r="H67" s="266"/>
      <c r="I67" s="266"/>
      <c r="J67" s="266"/>
      <c r="K67" s="266"/>
      <c r="L67" s="267"/>
      <c r="M67" s="268" t="s">
        <v>311</v>
      </c>
      <c r="N67" s="269">
        <v>2</v>
      </c>
      <c r="O67" s="269">
        <v>2</v>
      </c>
      <c r="P67" s="270">
        <f>N67*O67</f>
        <v>4</v>
      </c>
      <c r="Q67" s="220" t="s">
        <v>312</v>
      </c>
      <c r="R67" s="271">
        <v>3</v>
      </c>
      <c r="S67" s="272" t="s">
        <v>313</v>
      </c>
      <c r="T67" s="273">
        <v>1</v>
      </c>
      <c r="U67" s="273">
        <v>2</v>
      </c>
    </row>
    <row r="68" spans="2:21" ht="28.5" customHeight="1" x14ac:dyDescent="0.25">
      <c r="B68" s="514"/>
      <c r="C68" s="515"/>
      <c r="D68" s="410"/>
      <c r="E68" s="410" t="s">
        <v>15</v>
      </c>
      <c r="F68" s="410"/>
      <c r="G68" s="410"/>
      <c r="H68" s="410"/>
      <c r="I68" s="410"/>
      <c r="J68" s="410" t="s">
        <v>15</v>
      </c>
      <c r="K68" s="410" t="s">
        <v>15</v>
      </c>
      <c r="L68" s="410"/>
      <c r="M68" s="397" t="s">
        <v>314</v>
      </c>
      <c r="N68" s="396">
        <v>5</v>
      </c>
      <c r="O68" s="396">
        <v>5</v>
      </c>
      <c r="P68" s="396">
        <f>N68*O68</f>
        <v>25</v>
      </c>
      <c r="Q68" s="28" t="s">
        <v>315</v>
      </c>
      <c r="R68" s="175">
        <v>3</v>
      </c>
      <c r="S68" s="30" t="s">
        <v>316</v>
      </c>
      <c r="T68" s="107">
        <v>1</v>
      </c>
      <c r="U68" s="107">
        <v>5</v>
      </c>
    </row>
    <row r="69" spans="2:21" ht="28.5" customHeight="1" x14ac:dyDescent="0.25">
      <c r="B69" s="514"/>
      <c r="C69" s="515"/>
      <c r="D69" s="410"/>
      <c r="E69" s="410"/>
      <c r="F69" s="410"/>
      <c r="G69" s="410"/>
      <c r="H69" s="410"/>
      <c r="I69" s="410"/>
      <c r="J69" s="410"/>
      <c r="K69" s="410"/>
      <c r="L69" s="410"/>
      <c r="M69" s="397"/>
      <c r="N69" s="396"/>
      <c r="O69" s="396"/>
      <c r="P69" s="396"/>
      <c r="Q69" s="28" t="s">
        <v>278</v>
      </c>
      <c r="R69" s="175">
        <v>2</v>
      </c>
      <c r="S69" s="30" t="s">
        <v>279</v>
      </c>
      <c r="T69" s="107">
        <v>4</v>
      </c>
      <c r="U69" s="107">
        <v>20</v>
      </c>
    </row>
    <row r="70" spans="2:21" ht="27.75" customHeight="1" x14ac:dyDescent="0.25">
      <c r="B70" s="514"/>
      <c r="C70" s="515"/>
      <c r="D70" s="410"/>
      <c r="E70" s="410"/>
      <c r="F70" s="410"/>
      <c r="G70" s="410"/>
      <c r="H70" s="410"/>
      <c r="I70" s="410"/>
      <c r="J70" s="410"/>
      <c r="K70" s="410"/>
      <c r="L70" s="410"/>
      <c r="M70" s="397"/>
      <c r="N70" s="396"/>
      <c r="O70" s="396"/>
      <c r="P70" s="396"/>
      <c r="Q70" s="28" t="s">
        <v>307</v>
      </c>
      <c r="R70" s="175">
        <v>3</v>
      </c>
      <c r="S70" s="30" t="s">
        <v>296</v>
      </c>
      <c r="T70" s="107">
        <v>2</v>
      </c>
      <c r="U70" s="107">
        <v>10</v>
      </c>
    </row>
    <row r="71" spans="2:21" ht="32.25" customHeight="1" x14ac:dyDescent="0.25">
      <c r="B71" s="514"/>
      <c r="C71" s="515"/>
      <c r="D71" s="388"/>
      <c r="E71" s="388" t="s">
        <v>15</v>
      </c>
      <c r="F71" s="388"/>
      <c r="G71" s="388"/>
      <c r="H71" s="388"/>
      <c r="I71" s="388"/>
      <c r="J71" s="388" t="s">
        <v>15</v>
      </c>
      <c r="K71" s="388" t="s">
        <v>15</v>
      </c>
      <c r="L71" s="388"/>
      <c r="M71" s="390" t="s">
        <v>317</v>
      </c>
      <c r="N71" s="391">
        <v>5</v>
      </c>
      <c r="O71" s="391">
        <v>4</v>
      </c>
      <c r="P71" s="391">
        <f>N71*O71</f>
        <v>20</v>
      </c>
      <c r="Q71" s="25" t="s">
        <v>278</v>
      </c>
      <c r="R71" s="179">
        <v>2</v>
      </c>
      <c r="S71" s="31" t="s">
        <v>279</v>
      </c>
      <c r="T71" s="185">
        <v>3</v>
      </c>
      <c r="U71" s="185">
        <v>15</v>
      </c>
    </row>
    <row r="72" spans="2:21" ht="27" customHeight="1" x14ac:dyDescent="0.25">
      <c r="B72" s="514"/>
      <c r="C72" s="515"/>
      <c r="D72" s="388"/>
      <c r="E72" s="388"/>
      <c r="F72" s="388"/>
      <c r="G72" s="388"/>
      <c r="H72" s="388"/>
      <c r="I72" s="388"/>
      <c r="J72" s="388"/>
      <c r="K72" s="388"/>
      <c r="L72" s="388"/>
      <c r="M72" s="390"/>
      <c r="N72" s="391"/>
      <c r="O72" s="391"/>
      <c r="P72" s="391"/>
      <c r="Q72" s="25" t="s">
        <v>307</v>
      </c>
      <c r="R72" s="179">
        <v>3</v>
      </c>
      <c r="S72" s="31" t="s">
        <v>296</v>
      </c>
      <c r="T72" s="185">
        <v>2</v>
      </c>
      <c r="U72" s="185">
        <v>10</v>
      </c>
    </row>
    <row r="73" spans="2:21" ht="25.5" customHeight="1" x14ac:dyDescent="0.25">
      <c r="B73" s="514"/>
      <c r="C73" s="515"/>
      <c r="D73" s="410"/>
      <c r="E73" s="410" t="s">
        <v>15</v>
      </c>
      <c r="F73" s="410" t="s">
        <v>15</v>
      </c>
      <c r="G73" s="410" t="s">
        <v>15</v>
      </c>
      <c r="H73" s="410"/>
      <c r="I73" s="410"/>
      <c r="J73" s="410" t="s">
        <v>15</v>
      </c>
      <c r="K73" s="410"/>
      <c r="L73" s="410"/>
      <c r="M73" s="397" t="s">
        <v>288</v>
      </c>
      <c r="N73" s="396">
        <v>5</v>
      </c>
      <c r="O73" s="396">
        <v>3</v>
      </c>
      <c r="P73" s="396">
        <f>N73*O73</f>
        <v>15</v>
      </c>
      <c r="Q73" s="28" t="s">
        <v>263</v>
      </c>
      <c r="R73" s="175">
        <v>6</v>
      </c>
      <c r="S73" s="30" t="s">
        <v>259</v>
      </c>
      <c r="T73" s="107">
        <v>1</v>
      </c>
      <c r="U73" s="107">
        <v>3</v>
      </c>
    </row>
    <row r="74" spans="2:21" ht="27" customHeight="1" x14ac:dyDescent="0.25">
      <c r="B74" s="514"/>
      <c r="C74" s="515"/>
      <c r="D74" s="410"/>
      <c r="E74" s="410"/>
      <c r="F74" s="410"/>
      <c r="G74" s="410"/>
      <c r="H74" s="410"/>
      <c r="I74" s="410"/>
      <c r="J74" s="410"/>
      <c r="K74" s="410"/>
      <c r="L74" s="410"/>
      <c r="M74" s="397"/>
      <c r="N74" s="396"/>
      <c r="O74" s="396"/>
      <c r="P74" s="396"/>
      <c r="Q74" s="28" t="s">
        <v>264</v>
      </c>
      <c r="R74" s="175">
        <v>5</v>
      </c>
      <c r="S74" s="30" t="s">
        <v>265</v>
      </c>
      <c r="T74" s="107">
        <v>3</v>
      </c>
      <c r="U74" s="107">
        <v>9</v>
      </c>
    </row>
    <row r="75" spans="2:21" ht="27" customHeight="1" x14ac:dyDescent="0.25">
      <c r="B75" s="514"/>
      <c r="C75" s="515"/>
      <c r="D75" s="410"/>
      <c r="E75" s="410"/>
      <c r="F75" s="410"/>
      <c r="G75" s="410"/>
      <c r="H75" s="410"/>
      <c r="I75" s="410"/>
      <c r="J75" s="410"/>
      <c r="K75" s="410"/>
      <c r="L75" s="410"/>
      <c r="M75" s="397"/>
      <c r="N75" s="396"/>
      <c r="O75" s="396"/>
      <c r="P75" s="396"/>
      <c r="Q75" s="28" t="s">
        <v>289</v>
      </c>
      <c r="R75" s="175">
        <v>2</v>
      </c>
      <c r="S75" s="30" t="s">
        <v>285</v>
      </c>
      <c r="T75" s="107">
        <v>2</v>
      </c>
      <c r="U75" s="107">
        <v>6</v>
      </c>
    </row>
    <row r="76" spans="2:21" ht="32.25" customHeight="1" x14ac:dyDescent="0.25">
      <c r="B76" s="514"/>
      <c r="C76" s="515"/>
      <c r="D76" s="388"/>
      <c r="E76" s="388" t="s">
        <v>15</v>
      </c>
      <c r="F76" s="388" t="s">
        <v>15</v>
      </c>
      <c r="G76" s="388" t="s">
        <v>15</v>
      </c>
      <c r="H76" s="388"/>
      <c r="I76" s="388"/>
      <c r="J76" s="388" t="s">
        <v>15</v>
      </c>
      <c r="K76" s="388"/>
      <c r="L76" s="388"/>
      <c r="M76" s="390" t="s">
        <v>290</v>
      </c>
      <c r="N76" s="391">
        <v>7</v>
      </c>
      <c r="O76" s="391">
        <v>3</v>
      </c>
      <c r="P76" s="392">
        <v>21</v>
      </c>
      <c r="Q76" s="197" t="s">
        <v>283</v>
      </c>
      <c r="R76" s="179">
        <v>2</v>
      </c>
      <c r="S76" s="180" t="s">
        <v>285</v>
      </c>
      <c r="T76" s="102">
        <v>5</v>
      </c>
      <c r="U76" s="102">
        <v>15</v>
      </c>
    </row>
    <row r="77" spans="2:21" ht="29.25" customHeight="1" x14ac:dyDescent="0.25">
      <c r="B77" s="514"/>
      <c r="C77" s="515"/>
      <c r="D77" s="388"/>
      <c r="E77" s="388"/>
      <c r="F77" s="388"/>
      <c r="G77" s="388"/>
      <c r="H77" s="388"/>
      <c r="I77" s="388"/>
      <c r="J77" s="388"/>
      <c r="K77" s="388"/>
      <c r="L77" s="388"/>
      <c r="M77" s="390"/>
      <c r="N77" s="391"/>
      <c r="O77" s="391"/>
      <c r="P77" s="392"/>
      <c r="Q77" s="197" t="s">
        <v>286</v>
      </c>
      <c r="R77" s="179">
        <v>2</v>
      </c>
      <c r="S77" s="180" t="s">
        <v>287</v>
      </c>
      <c r="T77" s="102">
        <v>3</v>
      </c>
      <c r="U77" s="102">
        <v>9</v>
      </c>
    </row>
    <row r="78" spans="2:21" ht="49.9" customHeight="1" x14ac:dyDescent="0.25">
      <c r="B78" s="514"/>
      <c r="C78" s="515"/>
      <c r="D78" s="174"/>
      <c r="E78" s="174" t="s">
        <v>15</v>
      </c>
      <c r="F78" s="174"/>
      <c r="G78" s="174"/>
      <c r="H78" s="174"/>
      <c r="I78" s="174"/>
      <c r="J78" s="174"/>
      <c r="K78" s="174" t="s">
        <v>15</v>
      </c>
      <c r="L78" s="174"/>
      <c r="M78" s="173" t="s">
        <v>291</v>
      </c>
      <c r="N78" s="171">
        <v>4</v>
      </c>
      <c r="O78" s="171">
        <v>6</v>
      </c>
      <c r="P78" s="171">
        <f>N78*O78</f>
        <v>24</v>
      </c>
      <c r="Q78" s="11" t="s">
        <v>280</v>
      </c>
      <c r="R78" s="175">
        <v>3</v>
      </c>
      <c r="S78" s="69" t="s">
        <v>281</v>
      </c>
      <c r="T78" s="107">
        <v>1</v>
      </c>
      <c r="U78" s="107">
        <v>6</v>
      </c>
    </row>
    <row r="79" spans="2:21" ht="34.5" customHeight="1" x14ac:dyDescent="0.25">
      <c r="B79" s="514"/>
      <c r="C79" s="515"/>
      <c r="D79" s="387"/>
      <c r="E79" s="388"/>
      <c r="F79" s="388"/>
      <c r="G79" s="388"/>
      <c r="H79" s="388"/>
      <c r="I79" s="388"/>
      <c r="J79" s="388"/>
      <c r="K79" s="388" t="s">
        <v>15</v>
      </c>
      <c r="L79" s="389"/>
      <c r="M79" s="390" t="s">
        <v>292</v>
      </c>
      <c r="N79" s="391">
        <v>4</v>
      </c>
      <c r="O79" s="391">
        <v>7</v>
      </c>
      <c r="P79" s="392">
        <f>N79*O79</f>
        <v>28</v>
      </c>
      <c r="Q79" s="197" t="s">
        <v>293</v>
      </c>
      <c r="R79" s="179">
        <v>3</v>
      </c>
      <c r="S79" s="180" t="s">
        <v>294</v>
      </c>
      <c r="T79" s="185">
        <v>2</v>
      </c>
      <c r="U79" s="185">
        <v>14</v>
      </c>
    </row>
    <row r="80" spans="2:21" ht="34.5" customHeight="1" x14ac:dyDescent="0.25">
      <c r="B80" s="514"/>
      <c r="C80" s="515"/>
      <c r="D80" s="387"/>
      <c r="E80" s="388"/>
      <c r="F80" s="388"/>
      <c r="G80" s="388"/>
      <c r="H80" s="388"/>
      <c r="I80" s="388"/>
      <c r="J80" s="388"/>
      <c r="K80" s="388"/>
      <c r="L80" s="389"/>
      <c r="M80" s="390"/>
      <c r="N80" s="391"/>
      <c r="O80" s="391"/>
      <c r="P80" s="392"/>
      <c r="Q80" s="197" t="s">
        <v>295</v>
      </c>
      <c r="R80" s="179">
        <v>3</v>
      </c>
      <c r="S80" s="180" t="s">
        <v>296</v>
      </c>
      <c r="T80" s="185">
        <v>3</v>
      </c>
      <c r="U80" s="185">
        <v>12</v>
      </c>
    </row>
    <row r="81" spans="2:26" ht="28.5" customHeight="1" x14ac:dyDescent="0.25">
      <c r="B81" s="514"/>
      <c r="C81" s="515"/>
      <c r="D81" s="387"/>
      <c r="E81" s="388"/>
      <c r="F81" s="388"/>
      <c r="G81" s="388"/>
      <c r="H81" s="388"/>
      <c r="I81" s="388"/>
      <c r="J81" s="388"/>
      <c r="K81" s="388"/>
      <c r="L81" s="389"/>
      <c r="M81" s="390"/>
      <c r="N81" s="391"/>
      <c r="O81" s="391"/>
      <c r="P81" s="392"/>
      <c r="Q81" s="197" t="s">
        <v>297</v>
      </c>
      <c r="R81" s="179">
        <v>3</v>
      </c>
      <c r="S81" s="180" t="s">
        <v>279</v>
      </c>
      <c r="T81" s="185">
        <v>4</v>
      </c>
      <c r="U81" s="185">
        <v>16</v>
      </c>
    </row>
    <row r="82" spans="2:26" ht="49.5" customHeight="1" x14ac:dyDescent="0.25">
      <c r="B82" s="514"/>
      <c r="C82" s="515"/>
      <c r="D82" s="174" t="s">
        <v>15</v>
      </c>
      <c r="E82" s="174"/>
      <c r="F82" s="174"/>
      <c r="G82" s="174" t="s">
        <v>15</v>
      </c>
      <c r="H82" s="174"/>
      <c r="I82" s="174"/>
      <c r="J82" s="174" t="s">
        <v>15</v>
      </c>
      <c r="K82" s="174"/>
      <c r="L82" s="174"/>
      <c r="M82" s="173" t="s">
        <v>298</v>
      </c>
      <c r="N82" s="171">
        <v>5</v>
      </c>
      <c r="O82" s="171">
        <v>4</v>
      </c>
      <c r="P82" s="171">
        <f>N82*O82</f>
        <v>20</v>
      </c>
      <c r="Q82" s="199" t="s">
        <v>283</v>
      </c>
      <c r="R82" s="178">
        <v>2</v>
      </c>
      <c r="S82" s="69" t="s">
        <v>285</v>
      </c>
      <c r="T82" s="107">
        <v>2</v>
      </c>
      <c r="U82" s="107">
        <v>8</v>
      </c>
    </row>
    <row r="83" spans="2:26" ht="49.5" customHeight="1" x14ac:dyDescent="0.25">
      <c r="B83" s="93"/>
      <c r="C83" s="94"/>
      <c r="D83" s="95"/>
      <c r="E83" s="96"/>
      <c r="F83" s="96"/>
      <c r="G83" s="96"/>
      <c r="H83" s="96"/>
      <c r="I83" s="96"/>
      <c r="J83" s="96"/>
      <c r="K83" s="96"/>
      <c r="L83" s="96"/>
      <c r="M83" s="97" t="s">
        <v>303</v>
      </c>
      <c r="N83" s="98"/>
      <c r="O83" s="98"/>
      <c r="P83" s="259">
        <f xml:space="preserve"> SUM(P46:P62,P67:P82) /Z83</f>
        <v>0.5178571428571429</v>
      </c>
      <c r="Q83" s="99"/>
      <c r="R83" s="100"/>
      <c r="S83" s="99"/>
      <c r="T83" s="101"/>
      <c r="U83" s="101"/>
      <c r="W83">
        <v>5</v>
      </c>
      <c r="Y83">
        <f>SUM(P46:P62,P67:P82)</f>
        <v>290</v>
      </c>
      <c r="Z83">
        <f>(7*W83*(COUNTA(P46:P62)+COUNTA(P67:P82)))</f>
        <v>560</v>
      </c>
    </row>
    <row r="84" spans="2:26" ht="20.25" customHeight="1" x14ac:dyDescent="0.25"/>
    <row r="85" spans="2:26" ht="21" customHeight="1" x14ac:dyDescent="0.25">
      <c r="B85" s="401" t="s">
        <v>0</v>
      </c>
      <c r="C85" s="510"/>
      <c r="D85" s="404" t="s">
        <v>3</v>
      </c>
      <c r="E85" s="404" t="s">
        <v>4</v>
      </c>
      <c r="F85" s="404" t="s">
        <v>5</v>
      </c>
      <c r="G85" s="404" t="s">
        <v>6</v>
      </c>
      <c r="H85" s="404" t="s">
        <v>7</v>
      </c>
      <c r="I85" s="404" t="s">
        <v>8</v>
      </c>
      <c r="J85" s="404" t="s">
        <v>9</v>
      </c>
      <c r="K85" s="404" t="s">
        <v>10</v>
      </c>
      <c r="L85" s="398" t="s">
        <v>11</v>
      </c>
      <c r="M85" s="401" t="s">
        <v>237</v>
      </c>
      <c r="N85" s="404" t="s">
        <v>238</v>
      </c>
      <c r="O85" s="404" t="s">
        <v>239</v>
      </c>
      <c r="P85" s="404" t="s">
        <v>240</v>
      </c>
      <c r="Q85" s="471" t="s">
        <v>241</v>
      </c>
      <c r="R85" s="398" t="s">
        <v>242</v>
      </c>
      <c r="S85" s="477" t="s">
        <v>243</v>
      </c>
      <c r="T85" s="477" t="s">
        <v>244</v>
      </c>
      <c r="U85" s="477" t="s">
        <v>245</v>
      </c>
    </row>
    <row r="86" spans="2:26" ht="21" customHeight="1" x14ac:dyDescent="0.25">
      <c r="B86" s="402"/>
      <c r="C86" s="511"/>
      <c r="D86" s="405"/>
      <c r="E86" s="405"/>
      <c r="F86" s="405"/>
      <c r="G86" s="405"/>
      <c r="H86" s="405"/>
      <c r="I86" s="405"/>
      <c r="J86" s="405"/>
      <c r="K86" s="405"/>
      <c r="L86" s="399"/>
      <c r="M86" s="402"/>
      <c r="N86" s="405"/>
      <c r="O86" s="407"/>
      <c r="P86" s="405"/>
      <c r="Q86" s="504"/>
      <c r="R86" s="399"/>
      <c r="S86" s="486"/>
      <c r="T86" s="486"/>
      <c r="U86" s="486"/>
    </row>
    <row r="87" spans="2:26" ht="18.75" customHeight="1" x14ac:dyDescent="0.25">
      <c r="B87" s="403"/>
      <c r="C87" s="512"/>
      <c r="D87" s="406"/>
      <c r="E87" s="406"/>
      <c r="F87" s="406"/>
      <c r="G87" s="406"/>
      <c r="H87" s="406"/>
      <c r="I87" s="406"/>
      <c r="J87" s="406"/>
      <c r="K87" s="406"/>
      <c r="L87" s="400"/>
      <c r="M87" s="403"/>
      <c r="N87" s="406"/>
      <c r="O87" s="406"/>
      <c r="P87" s="406"/>
      <c r="Q87" s="505"/>
      <c r="R87" s="400"/>
      <c r="S87" s="487"/>
      <c r="T87" s="487"/>
      <c r="U87" s="487"/>
    </row>
    <row r="88" spans="2:26" ht="33" customHeight="1" x14ac:dyDescent="0.25">
      <c r="B88" s="466" t="s">
        <v>19</v>
      </c>
      <c r="C88" s="516"/>
      <c r="D88" s="439" t="s">
        <v>15</v>
      </c>
      <c r="E88" s="441"/>
      <c r="F88" s="441"/>
      <c r="G88" s="441" t="s">
        <v>15</v>
      </c>
      <c r="H88" s="441"/>
      <c r="I88" s="441"/>
      <c r="J88" s="441"/>
      <c r="K88" s="441"/>
      <c r="L88" s="443"/>
      <c r="M88" s="445" t="s">
        <v>249</v>
      </c>
      <c r="N88" s="438">
        <v>5</v>
      </c>
      <c r="O88" s="438">
        <v>1</v>
      </c>
      <c r="P88" s="438">
        <f>N88*O88</f>
        <v>5</v>
      </c>
      <c r="Q88" s="32" t="s">
        <v>250</v>
      </c>
      <c r="R88" s="194">
        <v>5</v>
      </c>
      <c r="S88" s="33" t="s">
        <v>252</v>
      </c>
      <c r="T88" s="191">
        <v>2</v>
      </c>
      <c r="U88" s="191">
        <v>2</v>
      </c>
    </row>
    <row r="89" spans="2:26" ht="32.25" customHeight="1" x14ac:dyDescent="0.25">
      <c r="B89" s="464"/>
      <c r="C89" s="517"/>
      <c r="D89" s="440"/>
      <c r="E89" s="442"/>
      <c r="F89" s="442"/>
      <c r="G89" s="442"/>
      <c r="H89" s="442"/>
      <c r="I89" s="442"/>
      <c r="J89" s="442"/>
      <c r="K89" s="442"/>
      <c r="L89" s="444"/>
      <c r="M89" s="446"/>
      <c r="N89" s="417"/>
      <c r="O89" s="417"/>
      <c r="P89" s="417"/>
      <c r="Q89" s="17" t="s">
        <v>304</v>
      </c>
      <c r="R89" s="195">
        <v>3</v>
      </c>
      <c r="S89" s="18" t="s">
        <v>254</v>
      </c>
      <c r="T89" s="193">
        <v>2</v>
      </c>
      <c r="U89" s="193">
        <v>2</v>
      </c>
    </row>
    <row r="90" spans="2:26" ht="28.5" customHeight="1" x14ac:dyDescent="0.25">
      <c r="B90" s="464"/>
      <c r="C90" s="517"/>
      <c r="D90" s="436"/>
      <c r="E90" s="437" t="s">
        <v>15</v>
      </c>
      <c r="F90" s="437" t="s">
        <v>15</v>
      </c>
      <c r="G90" s="437" t="s">
        <v>15</v>
      </c>
      <c r="H90" s="437"/>
      <c r="I90" s="437"/>
      <c r="J90" s="437"/>
      <c r="K90" s="437" t="s">
        <v>15</v>
      </c>
      <c r="L90" s="447"/>
      <c r="M90" s="448" t="s">
        <v>255</v>
      </c>
      <c r="N90" s="449">
        <v>5</v>
      </c>
      <c r="O90" s="449">
        <v>2</v>
      </c>
      <c r="P90" s="449">
        <f>N90*O90</f>
        <v>10</v>
      </c>
      <c r="Q90" s="34" t="s">
        <v>256</v>
      </c>
      <c r="R90" s="176">
        <v>2</v>
      </c>
      <c r="S90" s="16" t="s">
        <v>257</v>
      </c>
      <c r="T90" s="108">
        <v>3</v>
      </c>
      <c r="U90" s="108">
        <v>6</v>
      </c>
    </row>
    <row r="91" spans="2:26" ht="30" customHeight="1" x14ac:dyDescent="0.25">
      <c r="B91" s="464"/>
      <c r="C91" s="517"/>
      <c r="D91" s="436"/>
      <c r="E91" s="437"/>
      <c r="F91" s="437"/>
      <c r="G91" s="437"/>
      <c r="H91" s="437"/>
      <c r="I91" s="437"/>
      <c r="J91" s="437"/>
      <c r="K91" s="437"/>
      <c r="L91" s="447"/>
      <c r="M91" s="448"/>
      <c r="N91" s="449"/>
      <c r="O91" s="449"/>
      <c r="P91" s="449"/>
      <c r="Q91" s="34" t="s">
        <v>258</v>
      </c>
      <c r="R91" s="176">
        <v>6</v>
      </c>
      <c r="S91" s="16" t="s">
        <v>259</v>
      </c>
      <c r="T91" s="108">
        <v>1</v>
      </c>
      <c r="U91" s="108">
        <v>2</v>
      </c>
    </row>
    <row r="92" spans="2:26" ht="42" customHeight="1" x14ac:dyDescent="0.25">
      <c r="B92" s="464"/>
      <c r="C92" s="517"/>
      <c r="D92" s="249"/>
      <c r="E92" s="250"/>
      <c r="F92" s="250"/>
      <c r="G92" s="250" t="s">
        <v>15</v>
      </c>
      <c r="H92" s="250"/>
      <c r="I92" s="250"/>
      <c r="J92" s="250"/>
      <c r="K92" s="250"/>
      <c r="L92" s="240"/>
      <c r="M92" s="239" t="s">
        <v>274</v>
      </c>
      <c r="N92" s="233">
        <v>4</v>
      </c>
      <c r="O92" s="233">
        <v>1</v>
      </c>
      <c r="P92" s="233">
        <f>N92*O92</f>
        <v>4</v>
      </c>
      <c r="Q92" s="232" t="s">
        <v>275</v>
      </c>
      <c r="R92" s="240">
        <v>1</v>
      </c>
      <c r="S92" s="241" t="s">
        <v>318</v>
      </c>
      <c r="T92" s="243">
        <v>1</v>
      </c>
      <c r="U92" s="243">
        <v>1</v>
      </c>
    </row>
    <row r="93" spans="2:26" ht="27" customHeight="1" x14ac:dyDescent="0.25">
      <c r="B93" s="464"/>
      <c r="C93" s="517"/>
      <c r="D93" s="423"/>
      <c r="E93" s="414" t="s">
        <v>15</v>
      </c>
      <c r="F93" s="414"/>
      <c r="G93" s="414" t="s">
        <v>15</v>
      </c>
      <c r="H93" s="414"/>
      <c r="I93" s="414"/>
      <c r="J93" s="414"/>
      <c r="K93" s="414" t="s">
        <v>15</v>
      </c>
      <c r="L93" s="419"/>
      <c r="M93" s="411" t="s">
        <v>277</v>
      </c>
      <c r="N93" s="395">
        <v>3</v>
      </c>
      <c r="O93" s="395">
        <v>4</v>
      </c>
      <c r="P93" s="395">
        <f>N93*O93</f>
        <v>12</v>
      </c>
      <c r="Q93" s="34" t="s">
        <v>278</v>
      </c>
      <c r="R93" s="176">
        <v>2</v>
      </c>
      <c r="S93" s="35" t="s">
        <v>279</v>
      </c>
      <c r="T93" s="188">
        <v>2</v>
      </c>
      <c r="U93" s="188">
        <v>6</v>
      </c>
    </row>
    <row r="94" spans="2:26" ht="27.75" customHeight="1" x14ac:dyDescent="0.25">
      <c r="B94" s="464"/>
      <c r="C94" s="517"/>
      <c r="D94" s="423"/>
      <c r="E94" s="414"/>
      <c r="F94" s="414"/>
      <c r="G94" s="414"/>
      <c r="H94" s="414"/>
      <c r="I94" s="414"/>
      <c r="J94" s="414"/>
      <c r="K94" s="414"/>
      <c r="L94" s="419"/>
      <c r="M94" s="411"/>
      <c r="N94" s="395"/>
      <c r="O94" s="395"/>
      <c r="P94" s="395"/>
      <c r="Q94" s="34" t="s">
        <v>280</v>
      </c>
      <c r="R94" s="176">
        <v>3</v>
      </c>
      <c r="S94" s="35" t="s">
        <v>281</v>
      </c>
      <c r="T94" s="188">
        <v>1</v>
      </c>
      <c r="U94" s="188">
        <v>4</v>
      </c>
    </row>
    <row r="95" spans="2:26" ht="31.5" customHeight="1" x14ac:dyDescent="0.25">
      <c r="B95" s="464"/>
      <c r="C95" s="517"/>
      <c r="D95" s="424"/>
      <c r="E95" s="425" t="s">
        <v>15</v>
      </c>
      <c r="F95" s="425"/>
      <c r="G95" s="425" t="s">
        <v>15</v>
      </c>
      <c r="H95" s="425"/>
      <c r="I95" s="425"/>
      <c r="J95" s="425"/>
      <c r="K95" s="425" t="s">
        <v>15</v>
      </c>
      <c r="L95" s="426"/>
      <c r="M95" s="427" t="s">
        <v>299</v>
      </c>
      <c r="N95" s="416">
        <v>3</v>
      </c>
      <c r="O95" s="416">
        <v>4</v>
      </c>
      <c r="P95" s="416">
        <f>N95*O95</f>
        <v>12</v>
      </c>
      <c r="Q95" s="36" t="s">
        <v>306</v>
      </c>
      <c r="R95" s="182">
        <v>2</v>
      </c>
      <c r="S95" s="37" t="s">
        <v>279</v>
      </c>
      <c r="T95" s="186">
        <v>3</v>
      </c>
      <c r="U95" s="186">
        <v>9</v>
      </c>
    </row>
    <row r="96" spans="2:26" ht="27" customHeight="1" x14ac:dyDescent="0.25">
      <c r="B96" s="464"/>
      <c r="C96" s="517"/>
      <c r="D96" s="424"/>
      <c r="E96" s="425"/>
      <c r="F96" s="425"/>
      <c r="G96" s="425"/>
      <c r="H96" s="425"/>
      <c r="I96" s="425"/>
      <c r="J96" s="425"/>
      <c r="K96" s="425"/>
      <c r="L96" s="426"/>
      <c r="M96" s="427"/>
      <c r="N96" s="416"/>
      <c r="O96" s="416"/>
      <c r="P96" s="416"/>
      <c r="Q96" s="36" t="s">
        <v>300</v>
      </c>
      <c r="R96" s="182">
        <v>3</v>
      </c>
      <c r="S96" s="37" t="s">
        <v>296</v>
      </c>
      <c r="T96" s="186">
        <v>2</v>
      </c>
      <c r="U96" s="186">
        <v>6</v>
      </c>
    </row>
    <row r="97" spans="2:21" ht="30" customHeight="1" x14ac:dyDescent="0.25">
      <c r="B97" s="464"/>
      <c r="C97" s="517"/>
      <c r="D97" s="424"/>
      <c r="E97" s="425"/>
      <c r="F97" s="425"/>
      <c r="G97" s="425"/>
      <c r="H97" s="425"/>
      <c r="I97" s="425"/>
      <c r="J97" s="425"/>
      <c r="K97" s="425"/>
      <c r="L97" s="426"/>
      <c r="M97" s="427"/>
      <c r="N97" s="416"/>
      <c r="O97" s="416"/>
      <c r="P97" s="416"/>
      <c r="Q97" s="36" t="s">
        <v>247</v>
      </c>
      <c r="R97" s="182">
        <v>1</v>
      </c>
      <c r="S97" s="37" t="s">
        <v>319</v>
      </c>
      <c r="T97" s="186">
        <v>1</v>
      </c>
      <c r="U97" s="186">
        <v>4</v>
      </c>
    </row>
    <row r="98" spans="2:21" ht="33" customHeight="1" x14ac:dyDescent="0.25">
      <c r="B98" s="464"/>
      <c r="C98" s="517"/>
      <c r="D98" s="423"/>
      <c r="E98" s="414" t="s">
        <v>15</v>
      </c>
      <c r="F98" s="414"/>
      <c r="G98" s="414" t="s">
        <v>15</v>
      </c>
      <c r="H98" s="414"/>
      <c r="I98" s="414"/>
      <c r="J98" s="414"/>
      <c r="K98" s="414" t="s">
        <v>15</v>
      </c>
      <c r="L98" s="419"/>
      <c r="M98" s="411" t="s">
        <v>302</v>
      </c>
      <c r="N98" s="395">
        <v>3</v>
      </c>
      <c r="O98" s="395">
        <v>4</v>
      </c>
      <c r="P98" s="395">
        <f>N98*O98</f>
        <v>12</v>
      </c>
      <c r="Q98" s="34" t="s">
        <v>278</v>
      </c>
      <c r="R98" s="176">
        <v>2</v>
      </c>
      <c r="S98" s="35" t="s">
        <v>279</v>
      </c>
      <c r="T98" s="188">
        <v>3</v>
      </c>
      <c r="U98" s="188">
        <v>9</v>
      </c>
    </row>
    <row r="99" spans="2:21" ht="27" customHeight="1" x14ac:dyDescent="0.25">
      <c r="B99" s="464"/>
      <c r="C99" s="517"/>
      <c r="D99" s="423"/>
      <c r="E99" s="414"/>
      <c r="F99" s="414"/>
      <c r="G99" s="414"/>
      <c r="H99" s="414"/>
      <c r="I99" s="414"/>
      <c r="J99" s="414"/>
      <c r="K99" s="414"/>
      <c r="L99" s="419"/>
      <c r="M99" s="411"/>
      <c r="N99" s="395"/>
      <c r="O99" s="395"/>
      <c r="P99" s="395"/>
      <c r="Q99" s="34" t="s">
        <v>307</v>
      </c>
      <c r="R99" s="176">
        <v>3</v>
      </c>
      <c r="S99" s="35" t="s">
        <v>296</v>
      </c>
      <c r="T99" s="188">
        <v>2</v>
      </c>
      <c r="U99" s="188">
        <v>6</v>
      </c>
    </row>
    <row r="100" spans="2:21" ht="24.75" customHeight="1" x14ac:dyDescent="0.25">
      <c r="B100" s="464"/>
      <c r="C100" s="517"/>
      <c r="D100" s="424" t="s">
        <v>15</v>
      </c>
      <c r="E100" s="425"/>
      <c r="F100" s="425" t="s">
        <v>15</v>
      </c>
      <c r="G100" s="425" t="s">
        <v>15</v>
      </c>
      <c r="H100" s="425"/>
      <c r="I100" s="425"/>
      <c r="J100" s="425"/>
      <c r="K100" s="425"/>
      <c r="L100" s="426"/>
      <c r="M100" s="427" t="s">
        <v>282</v>
      </c>
      <c r="N100" s="416">
        <v>6</v>
      </c>
      <c r="O100" s="416">
        <v>3</v>
      </c>
      <c r="P100" s="416">
        <f>N100*O100</f>
        <v>18</v>
      </c>
      <c r="Q100" s="36" t="s">
        <v>283</v>
      </c>
      <c r="R100" s="182">
        <v>2</v>
      </c>
      <c r="S100" s="37" t="s">
        <v>285</v>
      </c>
      <c r="T100" s="186">
        <v>3</v>
      </c>
      <c r="U100" s="186">
        <v>9</v>
      </c>
    </row>
    <row r="101" spans="2:21" ht="37.5" customHeight="1" x14ac:dyDescent="0.25">
      <c r="B101" s="464"/>
      <c r="C101" s="517"/>
      <c r="D101" s="424"/>
      <c r="E101" s="425"/>
      <c r="F101" s="425"/>
      <c r="G101" s="425"/>
      <c r="H101" s="425"/>
      <c r="I101" s="425"/>
      <c r="J101" s="425"/>
      <c r="K101" s="425"/>
      <c r="L101" s="426"/>
      <c r="M101" s="427"/>
      <c r="N101" s="416"/>
      <c r="O101" s="416"/>
      <c r="P101" s="416"/>
      <c r="Q101" s="36" t="s">
        <v>286</v>
      </c>
      <c r="R101" s="182">
        <v>2</v>
      </c>
      <c r="S101" s="37" t="s">
        <v>287</v>
      </c>
      <c r="T101" s="186">
        <v>4</v>
      </c>
      <c r="U101" s="186">
        <v>12</v>
      </c>
    </row>
    <row r="102" spans="2:21" ht="30.75" customHeight="1" x14ac:dyDescent="0.25">
      <c r="B102" s="464"/>
      <c r="C102" s="517"/>
      <c r="D102" s="424"/>
      <c r="E102" s="425"/>
      <c r="F102" s="425"/>
      <c r="G102" s="425"/>
      <c r="H102" s="425"/>
      <c r="I102" s="425"/>
      <c r="J102" s="425"/>
      <c r="K102" s="425"/>
      <c r="L102" s="426"/>
      <c r="M102" s="427"/>
      <c r="N102" s="416"/>
      <c r="O102" s="416"/>
      <c r="P102" s="416"/>
      <c r="Q102" s="36" t="s">
        <v>263</v>
      </c>
      <c r="R102" s="182">
        <v>6</v>
      </c>
      <c r="S102" s="37" t="s">
        <v>259</v>
      </c>
      <c r="T102" s="186">
        <v>1</v>
      </c>
      <c r="U102" s="186">
        <v>3</v>
      </c>
    </row>
    <row r="103" spans="2:21" x14ac:dyDescent="0.25">
      <c r="B103" s="464"/>
      <c r="C103" s="517"/>
      <c r="D103" s="423"/>
      <c r="E103" s="414"/>
      <c r="F103" s="414"/>
      <c r="G103" s="414" t="s">
        <v>15</v>
      </c>
      <c r="H103" s="414"/>
      <c r="I103" s="414"/>
      <c r="J103" s="414"/>
      <c r="K103" s="414"/>
      <c r="L103" s="419"/>
      <c r="M103" s="411" t="s">
        <v>308</v>
      </c>
      <c r="N103" s="395">
        <v>3</v>
      </c>
      <c r="O103" s="395">
        <v>1</v>
      </c>
      <c r="P103" s="395">
        <f>N103*O103</f>
        <v>3</v>
      </c>
      <c r="Q103" s="435" t="s">
        <v>309</v>
      </c>
      <c r="R103" s="419">
        <v>3</v>
      </c>
      <c r="S103" s="488" t="s">
        <v>320</v>
      </c>
      <c r="T103" s="482">
        <v>1</v>
      </c>
      <c r="U103" s="482">
        <v>1</v>
      </c>
    </row>
    <row r="104" spans="2:21" ht="29.25" customHeight="1" x14ac:dyDescent="0.25">
      <c r="B104" s="464"/>
      <c r="C104" s="517"/>
      <c r="D104" s="423"/>
      <c r="E104" s="414"/>
      <c r="F104" s="414"/>
      <c r="G104" s="414"/>
      <c r="H104" s="414"/>
      <c r="I104" s="414"/>
      <c r="J104" s="414"/>
      <c r="K104" s="414"/>
      <c r="L104" s="419"/>
      <c r="M104" s="411"/>
      <c r="N104" s="395"/>
      <c r="O104" s="395"/>
      <c r="P104" s="395"/>
      <c r="Q104" s="435"/>
      <c r="R104" s="419"/>
      <c r="S104" s="488"/>
      <c r="T104" s="483"/>
      <c r="U104" s="483"/>
    </row>
    <row r="105" spans="2:21" ht="28.9" customHeight="1" x14ac:dyDescent="0.25">
      <c r="B105" s="464"/>
      <c r="C105" s="517"/>
      <c r="D105" s="424"/>
      <c r="E105" s="425"/>
      <c r="F105" s="425"/>
      <c r="G105" s="425" t="s">
        <v>15</v>
      </c>
      <c r="H105" s="425"/>
      <c r="I105" s="425"/>
      <c r="J105" s="425"/>
      <c r="K105" s="425"/>
      <c r="L105" s="426"/>
      <c r="M105" s="427" t="s">
        <v>311</v>
      </c>
      <c r="N105" s="416">
        <v>4</v>
      </c>
      <c r="O105" s="416">
        <v>1</v>
      </c>
      <c r="P105" s="426">
        <v>4</v>
      </c>
      <c r="Q105" s="431" t="s">
        <v>312</v>
      </c>
      <c r="R105" s="489">
        <v>3</v>
      </c>
      <c r="S105" s="491" t="s">
        <v>320</v>
      </c>
      <c r="T105" s="484">
        <v>1</v>
      </c>
      <c r="U105" s="484">
        <v>1</v>
      </c>
    </row>
    <row r="106" spans="2:21" ht="28.9" customHeight="1" x14ac:dyDescent="0.25">
      <c r="B106" s="518"/>
      <c r="C106" s="519"/>
      <c r="D106" s="433"/>
      <c r="E106" s="428"/>
      <c r="F106" s="428"/>
      <c r="G106" s="428"/>
      <c r="H106" s="428"/>
      <c r="I106" s="428"/>
      <c r="J106" s="428"/>
      <c r="K106" s="428"/>
      <c r="L106" s="429"/>
      <c r="M106" s="430"/>
      <c r="N106" s="434"/>
      <c r="O106" s="434"/>
      <c r="P106" s="429"/>
      <c r="Q106" s="432"/>
      <c r="R106" s="490"/>
      <c r="S106" s="492"/>
      <c r="T106" s="485"/>
      <c r="U106" s="485"/>
    </row>
    <row r="107" spans="2:21" ht="7.5" customHeight="1" x14ac:dyDescent="0.25"/>
    <row r="108" spans="2:21" ht="18" customHeight="1" x14ac:dyDescent="0.25">
      <c r="B108" s="401" t="s">
        <v>0</v>
      </c>
      <c r="C108" s="510"/>
      <c r="D108" s="404" t="s">
        <v>3</v>
      </c>
      <c r="E108" s="404" t="s">
        <v>4</v>
      </c>
      <c r="F108" s="404" t="s">
        <v>5</v>
      </c>
      <c r="G108" s="404" t="s">
        <v>6</v>
      </c>
      <c r="H108" s="404" t="s">
        <v>7</v>
      </c>
      <c r="I108" s="404" t="s">
        <v>8</v>
      </c>
      <c r="J108" s="404" t="s">
        <v>9</v>
      </c>
      <c r="K108" s="404" t="s">
        <v>10</v>
      </c>
      <c r="L108" s="398" t="s">
        <v>11</v>
      </c>
      <c r="M108" s="401" t="s">
        <v>237</v>
      </c>
      <c r="N108" s="404" t="s">
        <v>238</v>
      </c>
      <c r="O108" s="404" t="s">
        <v>239</v>
      </c>
      <c r="P108" s="404" t="s">
        <v>240</v>
      </c>
      <c r="Q108" s="471" t="s">
        <v>241</v>
      </c>
      <c r="R108" s="398" t="s">
        <v>242</v>
      </c>
      <c r="S108" s="477" t="s">
        <v>243</v>
      </c>
      <c r="T108" s="477" t="s">
        <v>244</v>
      </c>
      <c r="U108" s="477" t="s">
        <v>245</v>
      </c>
    </row>
    <row r="109" spans="2:21" ht="16.5" customHeight="1" x14ac:dyDescent="0.25">
      <c r="B109" s="402"/>
      <c r="C109" s="511"/>
      <c r="D109" s="405"/>
      <c r="E109" s="405"/>
      <c r="F109" s="405"/>
      <c r="G109" s="405"/>
      <c r="H109" s="405"/>
      <c r="I109" s="405"/>
      <c r="J109" s="405"/>
      <c r="K109" s="405"/>
      <c r="L109" s="399"/>
      <c r="M109" s="402"/>
      <c r="N109" s="405"/>
      <c r="O109" s="407"/>
      <c r="P109" s="405"/>
      <c r="Q109" s="504"/>
      <c r="R109" s="399"/>
      <c r="S109" s="486"/>
      <c r="T109" s="486"/>
      <c r="U109" s="486"/>
    </row>
    <row r="110" spans="2:21" ht="14.25" customHeight="1" x14ac:dyDescent="0.25">
      <c r="B110" s="403"/>
      <c r="C110" s="512"/>
      <c r="D110" s="406"/>
      <c r="E110" s="406"/>
      <c r="F110" s="406"/>
      <c r="G110" s="406"/>
      <c r="H110" s="406"/>
      <c r="I110" s="406"/>
      <c r="J110" s="406"/>
      <c r="K110" s="406"/>
      <c r="L110" s="400"/>
      <c r="M110" s="403"/>
      <c r="N110" s="406"/>
      <c r="O110" s="406"/>
      <c r="P110" s="406"/>
      <c r="Q110" s="505"/>
      <c r="R110" s="400"/>
      <c r="S110" s="487"/>
      <c r="T110" s="487"/>
      <c r="U110" s="487"/>
    </row>
    <row r="111" spans="2:21" ht="29.25" customHeight="1" x14ac:dyDescent="0.25">
      <c r="B111" s="466" t="s">
        <v>19</v>
      </c>
      <c r="C111" s="516"/>
      <c r="D111" s="423"/>
      <c r="E111" s="414" t="s">
        <v>15</v>
      </c>
      <c r="F111" s="414"/>
      <c r="G111" s="414"/>
      <c r="H111" s="414"/>
      <c r="I111" s="414"/>
      <c r="J111" s="414"/>
      <c r="K111" s="414" t="s">
        <v>15</v>
      </c>
      <c r="L111" s="419"/>
      <c r="M111" s="411" t="s">
        <v>314</v>
      </c>
      <c r="N111" s="395">
        <v>5</v>
      </c>
      <c r="O111" s="395">
        <v>3</v>
      </c>
      <c r="P111" s="395">
        <f>N111*O111</f>
        <v>15</v>
      </c>
      <c r="Q111" s="34" t="s">
        <v>315</v>
      </c>
      <c r="R111" s="176">
        <v>3</v>
      </c>
      <c r="S111" s="35" t="s">
        <v>316</v>
      </c>
      <c r="T111" s="188">
        <v>1</v>
      </c>
      <c r="U111" s="188">
        <v>5</v>
      </c>
    </row>
    <row r="112" spans="2:21" ht="29.25" customHeight="1" x14ac:dyDescent="0.25">
      <c r="B112" s="464"/>
      <c r="C112" s="517"/>
      <c r="D112" s="423"/>
      <c r="E112" s="414"/>
      <c r="F112" s="414"/>
      <c r="G112" s="414"/>
      <c r="H112" s="414"/>
      <c r="I112" s="414"/>
      <c r="J112" s="414"/>
      <c r="K112" s="414"/>
      <c r="L112" s="419"/>
      <c r="M112" s="411"/>
      <c r="N112" s="395"/>
      <c r="O112" s="395"/>
      <c r="P112" s="395"/>
      <c r="Q112" s="34" t="s">
        <v>278</v>
      </c>
      <c r="R112" s="176">
        <v>2</v>
      </c>
      <c r="S112" s="35" t="s">
        <v>279</v>
      </c>
      <c r="T112" s="188">
        <v>2</v>
      </c>
      <c r="U112" s="188">
        <v>10</v>
      </c>
    </row>
    <row r="113" spans="2:26" ht="33.75" customHeight="1" x14ac:dyDescent="0.25">
      <c r="B113" s="464"/>
      <c r="C113" s="517"/>
      <c r="D113" s="423"/>
      <c r="E113" s="414"/>
      <c r="F113" s="414"/>
      <c r="G113" s="414"/>
      <c r="H113" s="414"/>
      <c r="I113" s="414"/>
      <c r="J113" s="414"/>
      <c r="K113" s="414"/>
      <c r="L113" s="419"/>
      <c r="M113" s="411"/>
      <c r="N113" s="395"/>
      <c r="O113" s="395"/>
      <c r="P113" s="395"/>
      <c r="Q113" s="34" t="s">
        <v>307</v>
      </c>
      <c r="R113" s="176">
        <v>3</v>
      </c>
      <c r="S113" s="35" t="s">
        <v>296</v>
      </c>
      <c r="T113" s="188">
        <v>1</v>
      </c>
      <c r="U113" s="188">
        <v>5</v>
      </c>
    </row>
    <row r="114" spans="2:26" ht="32.25" customHeight="1" x14ac:dyDescent="0.25">
      <c r="B114" s="464"/>
      <c r="C114" s="517"/>
      <c r="D114" s="424"/>
      <c r="E114" s="425" t="s">
        <v>15</v>
      </c>
      <c r="F114" s="425"/>
      <c r="G114" s="425"/>
      <c r="H114" s="425"/>
      <c r="I114" s="425"/>
      <c r="J114" s="425"/>
      <c r="K114" s="425" t="s">
        <v>15</v>
      </c>
      <c r="L114" s="426"/>
      <c r="M114" s="427" t="s">
        <v>317</v>
      </c>
      <c r="N114" s="416">
        <v>5</v>
      </c>
      <c r="O114" s="416">
        <v>3</v>
      </c>
      <c r="P114" s="416">
        <f>N114*O114</f>
        <v>15</v>
      </c>
      <c r="Q114" s="36" t="s">
        <v>278</v>
      </c>
      <c r="R114" s="182">
        <v>2</v>
      </c>
      <c r="S114" s="37" t="s">
        <v>279</v>
      </c>
      <c r="T114" s="186">
        <v>2</v>
      </c>
      <c r="U114" s="186">
        <v>10</v>
      </c>
    </row>
    <row r="115" spans="2:26" ht="27" customHeight="1" x14ac:dyDescent="0.25">
      <c r="B115" s="464"/>
      <c r="C115" s="517"/>
      <c r="D115" s="424"/>
      <c r="E115" s="425"/>
      <c r="F115" s="425"/>
      <c r="G115" s="425"/>
      <c r="H115" s="425"/>
      <c r="I115" s="425"/>
      <c r="J115" s="425"/>
      <c r="K115" s="425"/>
      <c r="L115" s="426"/>
      <c r="M115" s="427"/>
      <c r="N115" s="416"/>
      <c r="O115" s="416"/>
      <c r="P115" s="416"/>
      <c r="Q115" s="36" t="s">
        <v>300</v>
      </c>
      <c r="R115" s="182">
        <v>3</v>
      </c>
      <c r="S115" s="37" t="s">
        <v>281</v>
      </c>
      <c r="T115" s="186">
        <v>1</v>
      </c>
      <c r="U115" s="186">
        <v>5</v>
      </c>
    </row>
    <row r="116" spans="2:26" ht="33" customHeight="1" x14ac:dyDescent="0.25">
      <c r="B116" s="464"/>
      <c r="C116" s="517"/>
      <c r="D116" s="423"/>
      <c r="E116" s="414" t="s">
        <v>15</v>
      </c>
      <c r="F116" s="414" t="s">
        <v>15</v>
      </c>
      <c r="G116" s="414" t="s">
        <v>15</v>
      </c>
      <c r="H116" s="414"/>
      <c r="I116" s="414"/>
      <c r="J116" s="414"/>
      <c r="K116" s="414"/>
      <c r="L116" s="419"/>
      <c r="M116" s="411" t="s">
        <v>288</v>
      </c>
      <c r="N116" s="395">
        <v>5</v>
      </c>
      <c r="O116" s="395">
        <v>3</v>
      </c>
      <c r="P116" s="395">
        <f>N116*O116</f>
        <v>15</v>
      </c>
      <c r="Q116" s="34" t="s">
        <v>263</v>
      </c>
      <c r="R116" s="176">
        <v>6</v>
      </c>
      <c r="S116" s="35" t="s">
        <v>259</v>
      </c>
      <c r="T116" s="188">
        <v>1</v>
      </c>
      <c r="U116" s="188">
        <v>3</v>
      </c>
    </row>
    <row r="117" spans="2:26" ht="31.5" customHeight="1" x14ac:dyDescent="0.25">
      <c r="B117" s="464"/>
      <c r="C117" s="517"/>
      <c r="D117" s="423"/>
      <c r="E117" s="414"/>
      <c r="F117" s="414"/>
      <c r="G117" s="414"/>
      <c r="H117" s="414"/>
      <c r="I117" s="414"/>
      <c r="J117" s="414"/>
      <c r="K117" s="414"/>
      <c r="L117" s="419"/>
      <c r="M117" s="411"/>
      <c r="N117" s="395"/>
      <c r="O117" s="395"/>
      <c r="P117" s="395"/>
      <c r="Q117" s="34" t="s">
        <v>264</v>
      </c>
      <c r="R117" s="176">
        <v>5</v>
      </c>
      <c r="S117" s="35" t="s">
        <v>265</v>
      </c>
      <c r="T117" s="188">
        <v>3</v>
      </c>
      <c r="U117" s="188">
        <v>9</v>
      </c>
    </row>
    <row r="118" spans="2:26" ht="28.5" customHeight="1" x14ac:dyDescent="0.25">
      <c r="B118" s="464"/>
      <c r="C118" s="517"/>
      <c r="D118" s="423"/>
      <c r="E118" s="414"/>
      <c r="F118" s="414"/>
      <c r="G118" s="414"/>
      <c r="H118" s="414"/>
      <c r="I118" s="414"/>
      <c r="J118" s="414"/>
      <c r="K118" s="414"/>
      <c r="L118" s="419"/>
      <c r="M118" s="411"/>
      <c r="N118" s="395"/>
      <c r="O118" s="395"/>
      <c r="P118" s="395"/>
      <c r="Q118" s="34" t="s">
        <v>289</v>
      </c>
      <c r="R118" s="176">
        <v>2</v>
      </c>
      <c r="S118" s="35" t="s">
        <v>321</v>
      </c>
      <c r="T118" s="188">
        <v>2</v>
      </c>
      <c r="U118" s="188">
        <v>6</v>
      </c>
    </row>
    <row r="119" spans="2:26" ht="31.5" customHeight="1" x14ac:dyDescent="0.25">
      <c r="B119" s="464"/>
      <c r="C119" s="517"/>
      <c r="D119" s="424"/>
      <c r="E119" s="388" t="s">
        <v>15</v>
      </c>
      <c r="F119" s="388" t="s">
        <v>15</v>
      </c>
      <c r="G119" s="388" t="s">
        <v>15</v>
      </c>
      <c r="H119" s="388"/>
      <c r="I119" s="388"/>
      <c r="J119" s="388"/>
      <c r="K119" s="388"/>
      <c r="L119" s="388"/>
      <c r="M119" s="390" t="s">
        <v>290</v>
      </c>
      <c r="N119" s="388">
        <v>7</v>
      </c>
      <c r="O119" s="388">
        <v>2</v>
      </c>
      <c r="P119" s="391">
        <f>N119*O119</f>
        <v>14</v>
      </c>
      <c r="Q119" s="197" t="s">
        <v>283</v>
      </c>
      <c r="R119" s="179">
        <v>2</v>
      </c>
      <c r="S119" s="180" t="s">
        <v>285</v>
      </c>
      <c r="T119" s="102">
        <v>5</v>
      </c>
      <c r="U119" s="102">
        <v>10</v>
      </c>
    </row>
    <row r="120" spans="2:26" ht="50.25" customHeight="1" x14ac:dyDescent="0.25">
      <c r="B120" s="464"/>
      <c r="C120" s="517"/>
      <c r="D120" s="424"/>
      <c r="E120" s="388"/>
      <c r="F120" s="388"/>
      <c r="G120" s="388"/>
      <c r="H120" s="388"/>
      <c r="I120" s="388"/>
      <c r="J120" s="388"/>
      <c r="K120" s="388"/>
      <c r="L120" s="388"/>
      <c r="M120" s="390"/>
      <c r="N120" s="388"/>
      <c r="O120" s="388"/>
      <c r="P120" s="391"/>
      <c r="Q120" s="197" t="s">
        <v>286</v>
      </c>
      <c r="R120" s="179">
        <v>2</v>
      </c>
      <c r="S120" s="180" t="s">
        <v>287</v>
      </c>
      <c r="T120" s="102">
        <v>10</v>
      </c>
      <c r="U120" s="102">
        <v>6</v>
      </c>
    </row>
    <row r="121" spans="2:26" ht="50.25" customHeight="1" x14ac:dyDescent="0.25">
      <c r="B121" s="464"/>
      <c r="C121" s="517"/>
      <c r="D121" s="170"/>
      <c r="E121" s="174" t="s">
        <v>15</v>
      </c>
      <c r="F121" s="174"/>
      <c r="G121" s="174"/>
      <c r="H121" s="174"/>
      <c r="I121" s="174"/>
      <c r="J121" s="174"/>
      <c r="K121" s="174" t="s">
        <v>15</v>
      </c>
      <c r="L121" s="174"/>
      <c r="M121" s="173" t="s">
        <v>291</v>
      </c>
      <c r="N121" s="171">
        <v>4</v>
      </c>
      <c r="O121" s="171">
        <v>6</v>
      </c>
      <c r="P121" s="53">
        <f>O121*N121</f>
        <v>24</v>
      </c>
      <c r="Q121" s="11" t="s">
        <v>280</v>
      </c>
      <c r="R121" s="175">
        <v>3</v>
      </c>
      <c r="S121" s="69" t="s">
        <v>281</v>
      </c>
      <c r="T121" s="107">
        <v>1</v>
      </c>
      <c r="U121" s="107">
        <v>6</v>
      </c>
    </row>
    <row r="122" spans="2:26" ht="35.25" customHeight="1" x14ac:dyDescent="0.25">
      <c r="B122" s="464"/>
      <c r="C122" s="517"/>
      <c r="D122" s="387"/>
      <c r="E122" s="388"/>
      <c r="F122" s="388"/>
      <c r="G122" s="388"/>
      <c r="H122" s="388"/>
      <c r="I122" s="388"/>
      <c r="J122" s="388"/>
      <c r="K122" s="388" t="s">
        <v>15</v>
      </c>
      <c r="L122" s="389"/>
      <c r="M122" s="390" t="s">
        <v>292</v>
      </c>
      <c r="N122" s="391">
        <v>4</v>
      </c>
      <c r="O122" s="391">
        <v>7</v>
      </c>
      <c r="P122" s="392">
        <f>O122*N122</f>
        <v>28</v>
      </c>
      <c r="Q122" s="197" t="s">
        <v>293</v>
      </c>
      <c r="R122" s="179">
        <v>3</v>
      </c>
      <c r="S122" s="180" t="s">
        <v>294</v>
      </c>
      <c r="T122" s="185">
        <v>2</v>
      </c>
      <c r="U122" s="185">
        <v>14</v>
      </c>
    </row>
    <row r="123" spans="2:26" ht="39.75" customHeight="1" x14ac:dyDescent="0.25">
      <c r="B123" s="464"/>
      <c r="C123" s="517"/>
      <c r="D123" s="387"/>
      <c r="E123" s="388"/>
      <c r="F123" s="388"/>
      <c r="G123" s="388"/>
      <c r="H123" s="388"/>
      <c r="I123" s="388"/>
      <c r="J123" s="388"/>
      <c r="K123" s="388"/>
      <c r="L123" s="389"/>
      <c r="M123" s="390"/>
      <c r="N123" s="391"/>
      <c r="O123" s="391"/>
      <c r="P123" s="392"/>
      <c r="Q123" s="197" t="s">
        <v>295</v>
      </c>
      <c r="R123" s="179">
        <v>3</v>
      </c>
      <c r="S123" s="180" t="s">
        <v>296</v>
      </c>
      <c r="T123" s="185">
        <v>3</v>
      </c>
      <c r="U123" s="185">
        <v>12</v>
      </c>
    </row>
    <row r="124" spans="2:26" ht="40.5" customHeight="1" x14ac:dyDescent="0.25">
      <c r="B124" s="464"/>
      <c r="C124" s="517"/>
      <c r="D124" s="387"/>
      <c r="E124" s="388"/>
      <c r="F124" s="388"/>
      <c r="G124" s="388"/>
      <c r="H124" s="388"/>
      <c r="I124" s="388"/>
      <c r="J124" s="388"/>
      <c r="K124" s="388"/>
      <c r="L124" s="389"/>
      <c r="M124" s="390"/>
      <c r="N124" s="391"/>
      <c r="O124" s="391"/>
      <c r="P124" s="392"/>
      <c r="Q124" s="197" t="s">
        <v>297</v>
      </c>
      <c r="R124" s="179">
        <v>3</v>
      </c>
      <c r="S124" s="180" t="s">
        <v>279</v>
      </c>
      <c r="T124" s="185">
        <v>4</v>
      </c>
      <c r="U124" s="185">
        <v>16</v>
      </c>
    </row>
    <row r="125" spans="2:26" ht="38.25" customHeight="1" x14ac:dyDescent="0.25">
      <c r="B125" s="464"/>
      <c r="C125" s="517"/>
      <c r="D125" s="170" t="s">
        <v>15</v>
      </c>
      <c r="E125" s="9"/>
      <c r="F125" s="9"/>
      <c r="G125" s="9" t="s">
        <v>15</v>
      </c>
      <c r="H125" s="9"/>
      <c r="I125" s="9"/>
      <c r="J125" s="9"/>
      <c r="K125" s="9"/>
      <c r="L125" s="172"/>
      <c r="M125" s="173" t="s">
        <v>298</v>
      </c>
      <c r="N125" s="171">
        <v>5</v>
      </c>
      <c r="O125" s="171">
        <v>4</v>
      </c>
      <c r="P125" s="53">
        <f>O125*N125</f>
        <v>20</v>
      </c>
      <c r="Q125" s="199" t="s">
        <v>283</v>
      </c>
      <c r="R125" s="175">
        <v>2</v>
      </c>
      <c r="S125" s="69" t="s">
        <v>285</v>
      </c>
      <c r="T125" s="107">
        <v>2</v>
      </c>
      <c r="U125" s="107">
        <v>8</v>
      </c>
    </row>
    <row r="126" spans="2:26" ht="50.25" customHeight="1" x14ac:dyDescent="0.25">
      <c r="B126" s="93"/>
      <c r="C126" s="94"/>
      <c r="D126" s="95"/>
      <c r="E126" s="96"/>
      <c r="F126" s="96"/>
      <c r="G126" s="96"/>
      <c r="H126" s="96"/>
      <c r="I126" s="96"/>
      <c r="J126" s="96"/>
      <c r="K126" s="96"/>
      <c r="L126" s="96"/>
      <c r="M126" s="97" t="s">
        <v>303</v>
      </c>
      <c r="N126" s="98"/>
      <c r="O126" s="98"/>
      <c r="P126" s="260">
        <f xml:space="preserve"> SUM(P88:P106,P111:P125) / Z126</f>
        <v>0.31398809523809523</v>
      </c>
      <c r="Q126" s="99"/>
      <c r="R126" s="100"/>
      <c r="S126" s="99"/>
      <c r="T126" s="101"/>
      <c r="U126" s="101"/>
      <c r="W126">
        <v>6</v>
      </c>
      <c r="Y126">
        <f>SUM(P88:P106,P111:P125)</f>
        <v>211</v>
      </c>
      <c r="Z126">
        <f>(7*W126*(COUNTA(P88:P106)+COUNTA(P111:P125)))</f>
        <v>672</v>
      </c>
    </row>
    <row r="127" spans="2:26" ht="50.25" customHeight="1" x14ac:dyDescent="0.25"/>
    <row r="128" spans="2:26" ht="21" customHeight="1" x14ac:dyDescent="0.25">
      <c r="B128" s="401" t="s">
        <v>0</v>
      </c>
      <c r="C128" s="510"/>
      <c r="D128" s="404" t="s">
        <v>3</v>
      </c>
      <c r="E128" s="404" t="s">
        <v>4</v>
      </c>
      <c r="F128" s="404" t="s">
        <v>5</v>
      </c>
      <c r="G128" s="404" t="s">
        <v>6</v>
      </c>
      <c r="H128" s="404" t="s">
        <v>7</v>
      </c>
      <c r="I128" s="404" t="s">
        <v>8</v>
      </c>
      <c r="J128" s="404" t="s">
        <v>9</v>
      </c>
      <c r="K128" s="404" t="s">
        <v>10</v>
      </c>
      <c r="L128" s="398" t="s">
        <v>11</v>
      </c>
      <c r="M128" s="401" t="s">
        <v>237</v>
      </c>
      <c r="N128" s="404" t="s">
        <v>238</v>
      </c>
      <c r="O128" s="404" t="s">
        <v>239</v>
      </c>
      <c r="P128" s="404" t="s">
        <v>240</v>
      </c>
      <c r="Q128" s="471" t="s">
        <v>241</v>
      </c>
      <c r="R128" s="398" t="s">
        <v>242</v>
      </c>
      <c r="S128" s="477" t="s">
        <v>243</v>
      </c>
      <c r="T128" s="477" t="s">
        <v>244</v>
      </c>
      <c r="U128" s="477" t="s">
        <v>245</v>
      </c>
    </row>
    <row r="129" spans="2:21" ht="19.5" customHeight="1" x14ac:dyDescent="0.25">
      <c r="B129" s="402"/>
      <c r="C129" s="511"/>
      <c r="D129" s="405"/>
      <c r="E129" s="405"/>
      <c r="F129" s="405"/>
      <c r="G129" s="405"/>
      <c r="H129" s="405"/>
      <c r="I129" s="405"/>
      <c r="J129" s="405"/>
      <c r="K129" s="405"/>
      <c r="L129" s="399"/>
      <c r="M129" s="402"/>
      <c r="N129" s="405"/>
      <c r="O129" s="407"/>
      <c r="P129" s="405"/>
      <c r="Q129" s="504"/>
      <c r="R129" s="399"/>
      <c r="S129" s="486"/>
      <c r="T129" s="486"/>
      <c r="U129" s="486"/>
    </row>
    <row r="130" spans="2:21" ht="18.75" customHeight="1" x14ac:dyDescent="0.25">
      <c r="B130" s="403"/>
      <c r="C130" s="512"/>
      <c r="D130" s="406"/>
      <c r="E130" s="406"/>
      <c r="F130" s="406"/>
      <c r="G130" s="406"/>
      <c r="H130" s="406"/>
      <c r="I130" s="406"/>
      <c r="J130" s="406"/>
      <c r="K130" s="406"/>
      <c r="L130" s="400"/>
      <c r="M130" s="403"/>
      <c r="N130" s="406"/>
      <c r="O130" s="406"/>
      <c r="P130" s="406"/>
      <c r="Q130" s="505"/>
      <c r="R130" s="400"/>
      <c r="S130" s="487"/>
      <c r="T130" s="487"/>
      <c r="U130" s="487"/>
    </row>
    <row r="131" spans="2:21" ht="55.5" customHeight="1" x14ac:dyDescent="0.25">
      <c r="B131" s="521" t="s">
        <v>22</v>
      </c>
      <c r="C131" s="522"/>
      <c r="D131" s="224" t="s">
        <v>15</v>
      </c>
      <c r="E131" s="219"/>
      <c r="F131" s="219"/>
      <c r="G131" s="219"/>
      <c r="H131" s="219" t="s">
        <v>15</v>
      </c>
      <c r="I131" s="219"/>
      <c r="J131" s="221"/>
      <c r="K131" s="219"/>
      <c r="L131" s="222"/>
      <c r="M131" s="223" t="s">
        <v>246</v>
      </c>
      <c r="N131" s="219">
        <v>3</v>
      </c>
      <c r="O131" s="219">
        <v>6</v>
      </c>
      <c r="P131" s="219">
        <f>N131*O131</f>
        <v>18</v>
      </c>
      <c r="Q131" s="220" t="s">
        <v>322</v>
      </c>
      <c r="R131" s="228">
        <v>1</v>
      </c>
      <c r="S131" s="229" t="s">
        <v>248</v>
      </c>
      <c r="T131" s="227">
        <v>1</v>
      </c>
      <c r="U131" s="227">
        <v>6</v>
      </c>
    </row>
    <row r="132" spans="2:21" ht="53.25" customHeight="1" x14ac:dyDescent="0.25">
      <c r="B132" s="523"/>
      <c r="C132" s="524"/>
      <c r="D132" s="422" t="s">
        <v>15</v>
      </c>
      <c r="E132" s="410"/>
      <c r="F132" s="410"/>
      <c r="G132" s="410" t="s">
        <v>15</v>
      </c>
      <c r="H132" s="410"/>
      <c r="I132" s="410"/>
      <c r="J132" s="410"/>
      <c r="K132" s="410"/>
      <c r="L132" s="421"/>
      <c r="M132" s="397" t="s">
        <v>249</v>
      </c>
      <c r="N132" s="410">
        <v>5</v>
      </c>
      <c r="O132" s="410">
        <v>1</v>
      </c>
      <c r="P132" s="410">
        <f>N132*O132</f>
        <v>5</v>
      </c>
      <c r="Q132" s="38" t="s">
        <v>348</v>
      </c>
      <c r="R132" s="175">
        <v>5</v>
      </c>
      <c r="S132" s="39" t="s">
        <v>252</v>
      </c>
      <c r="T132" s="111">
        <v>2</v>
      </c>
      <c r="U132" s="111">
        <v>2</v>
      </c>
    </row>
    <row r="133" spans="2:21" ht="43.5" customHeight="1" x14ac:dyDescent="0.25">
      <c r="B133" s="523"/>
      <c r="C133" s="524"/>
      <c r="D133" s="422"/>
      <c r="E133" s="410"/>
      <c r="F133" s="410"/>
      <c r="G133" s="410"/>
      <c r="H133" s="410"/>
      <c r="I133" s="410"/>
      <c r="J133" s="410"/>
      <c r="K133" s="410"/>
      <c r="L133" s="421"/>
      <c r="M133" s="397"/>
      <c r="N133" s="410"/>
      <c r="O133" s="410"/>
      <c r="P133" s="410"/>
      <c r="Q133" s="38" t="s">
        <v>304</v>
      </c>
      <c r="R133" s="175">
        <v>3</v>
      </c>
      <c r="S133" s="39" t="s">
        <v>254</v>
      </c>
      <c r="T133" s="112">
        <v>2</v>
      </c>
      <c r="U133" s="112">
        <v>2</v>
      </c>
    </row>
    <row r="134" spans="2:21" ht="27" customHeight="1" x14ac:dyDescent="0.25">
      <c r="B134" s="523"/>
      <c r="C134" s="524"/>
      <c r="D134" s="387" t="s">
        <v>15</v>
      </c>
      <c r="E134" s="388"/>
      <c r="F134" s="388"/>
      <c r="G134" s="388" t="s">
        <v>15</v>
      </c>
      <c r="H134" s="388"/>
      <c r="I134" s="388"/>
      <c r="J134" s="388"/>
      <c r="K134" s="388"/>
      <c r="L134" s="413"/>
      <c r="M134" s="390" t="s">
        <v>255</v>
      </c>
      <c r="N134" s="388">
        <v>5</v>
      </c>
      <c r="O134" s="388">
        <v>3</v>
      </c>
      <c r="P134" s="388">
        <f>N134*O134</f>
        <v>15</v>
      </c>
      <c r="Q134" s="40" t="s">
        <v>256</v>
      </c>
      <c r="R134" s="22">
        <v>2</v>
      </c>
      <c r="S134" s="42" t="s">
        <v>257</v>
      </c>
      <c r="T134" s="113">
        <v>3</v>
      </c>
      <c r="U134" s="113">
        <v>9</v>
      </c>
    </row>
    <row r="135" spans="2:21" ht="30" customHeight="1" x14ac:dyDescent="0.25">
      <c r="B135" s="523"/>
      <c r="C135" s="524"/>
      <c r="D135" s="387"/>
      <c r="E135" s="388"/>
      <c r="F135" s="388"/>
      <c r="G135" s="388"/>
      <c r="H135" s="388"/>
      <c r="I135" s="388"/>
      <c r="J135" s="388"/>
      <c r="K135" s="388"/>
      <c r="L135" s="413"/>
      <c r="M135" s="390"/>
      <c r="N135" s="388"/>
      <c r="O135" s="388"/>
      <c r="P135" s="388"/>
      <c r="Q135" s="41" t="s">
        <v>258</v>
      </c>
      <c r="R135" s="183">
        <v>6</v>
      </c>
      <c r="S135" s="42" t="s">
        <v>259</v>
      </c>
      <c r="T135" s="114">
        <v>1</v>
      </c>
      <c r="U135" s="114">
        <v>3</v>
      </c>
    </row>
    <row r="136" spans="2:21" ht="34.5" customHeight="1" x14ac:dyDescent="0.25">
      <c r="B136" s="523"/>
      <c r="C136" s="524"/>
      <c r="D136" s="422" t="s">
        <v>15</v>
      </c>
      <c r="E136" s="410"/>
      <c r="F136" s="410"/>
      <c r="G136" s="410" t="s">
        <v>15</v>
      </c>
      <c r="H136" s="410"/>
      <c r="I136" s="410"/>
      <c r="J136" s="410"/>
      <c r="K136" s="410"/>
      <c r="L136" s="421"/>
      <c r="M136" s="397" t="s">
        <v>260</v>
      </c>
      <c r="N136" s="410">
        <v>4</v>
      </c>
      <c r="O136" s="410">
        <v>4</v>
      </c>
      <c r="P136" s="410">
        <f>N136*O136</f>
        <v>16</v>
      </c>
      <c r="Q136" s="28" t="s">
        <v>261</v>
      </c>
      <c r="R136" s="23">
        <v>4</v>
      </c>
      <c r="S136" s="43" t="s">
        <v>262</v>
      </c>
      <c r="T136" s="111">
        <v>3</v>
      </c>
      <c r="U136" s="111">
        <v>12</v>
      </c>
    </row>
    <row r="137" spans="2:21" ht="35.25" customHeight="1" x14ac:dyDescent="0.25">
      <c r="B137" s="523"/>
      <c r="C137" s="524"/>
      <c r="D137" s="422"/>
      <c r="E137" s="410"/>
      <c r="F137" s="410"/>
      <c r="G137" s="410"/>
      <c r="H137" s="410"/>
      <c r="I137" s="410"/>
      <c r="J137" s="410"/>
      <c r="K137" s="410"/>
      <c r="L137" s="421"/>
      <c r="M137" s="397"/>
      <c r="N137" s="410"/>
      <c r="O137" s="410"/>
      <c r="P137" s="410"/>
      <c r="Q137" s="28" t="s">
        <v>263</v>
      </c>
      <c r="R137" s="23">
        <v>6</v>
      </c>
      <c r="S137" s="43" t="s">
        <v>259</v>
      </c>
      <c r="T137" s="111">
        <v>1</v>
      </c>
      <c r="U137" s="111">
        <v>4</v>
      </c>
    </row>
    <row r="138" spans="2:21" ht="34.5" customHeight="1" x14ac:dyDescent="0.25">
      <c r="B138" s="523"/>
      <c r="C138" s="524"/>
      <c r="D138" s="422"/>
      <c r="E138" s="410"/>
      <c r="F138" s="410"/>
      <c r="G138" s="410"/>
      <c r="H138" s="410"/>
      <c r="I138" s="410"/>
      <c r="J138" s="410"/>
      <c r="K138" s="410"/>
      <c r="L138" s="421"/>
      <c r="M138" s="397"/>
      <c r="N138" s="410"/>
      <c r="O138" s="410"/>
      <c r="P138" s="410"/>
      <c r="Q138" s="28" t="s">
        <v>264</v>
      </c>
      <c r="R138" s="201">
        <v>5</v>
      </c>
      <c r="S138" s="43" t="s">
        <v>265</v>
      </c>
      <c r="T138" s="112">
        <v>2</v>
      </c>
      <c r="U138" s="112">
        <v>8</v>
      </c>
    </row>
    <row r="139" spans="2:21" ht="39.75" customHeight="1" x14ac:dyDescent="0.25">
      <c r="B139" s="523"/>
      <c r="C139" s="524"/>
      <c r="D139" s="387"/>
      <c r="E139" s="388"/>
      <c r="F139" s="388"/>
      <c r="G139" s="388" t="s">
        <v>15</v>
      </c>
      <c r="H139" s="388" t="s">
        <v>15</v>
      </c>
      <c r="I139" s="388"/>
      <c r="J139" s="388"/>
      <c r="K139" s="388"/>
      <c r="L139" s="389"/>
      <c r="M139" s="390" t="s">
        <v>277</v>
      </c>
      <c r="N139" s="388">
        <v>5</v>
      </c>
      <c r="O139" s="388">
        <v>4</v>
      </c>
      <c r="P139" s="388">
        <f>N139*O139</f>
        <v>20</v>
      </c>
      <c r="Q139" s="40" t="s">
        <v>278</v>
      </c>
      <c r="R139" s="19">
        <v>2</v>
      </c>
      <c r="S139" s="42" t="s">
        <v>279</v>
      </c>
      <c r="T139" s="115">
        <v>3</v>
      </c>
      <c r="U139" s="115">
        <v>15</v>
      </c>
    </row>
    <row r="140" spans="2:21" ht="33" customHeight="1" x14ac:dyDescent="0.25">
      <c r="B140" s="523"/>
      <c r="C140" s="524"/>
      <c r="D140" s="387"/>
      <c r="E140" s="388"/>
      <c r="F140" s="388"/>
      <c r="G140" s="388"/>
      <c r="H140" s="388"/>
      <c r="I140" s="388"/>
      <c r="J140" s="388"/>
      <c r="K140" s="388"/>
      <c r="L140" s="389"/>
      <c r="M140" s="390"/>
      <c r="N140" s="388"/>
      <c r="O140" s="388"/>
      <c r="P140" s="388"/>
      <c r="Q140" s="41" t="s">
        <v>280</v>
      </c>
      <c r="R140" s="20">
        <v>3</v>
      </c>
      <c r="S140" s="42" t="s">
        <v>281</v>
      </c>
      <c r="T140" s="116">
        <v>2</v>
      </c>
      <c r="U140" s="116">
        <v>8</v>
      </c>
    </row>
    <row r="141" spans="2:21" ht="31.5" customHeight="1" x14ac:dyDescent="0.25">
      <c r="B141" s="523"/>
      <c r="C141" s="524"/>
      <c r="D141" s="409"/>
      <c r="E141" s="396" t="s">
        <v>15</v>
      </c>
      <c r="F141" s="396"/>
      <c r="G141" s="396" t="s">
        <v>15</v>
      </c>
      <c r="H141" s="396"/>
      <c r="I141" s="396"/>
      <c r="J141" s="396"/>
      <c r="K141" s="396" t="s">
        <v>15</v>
      </c>
      <c r="L141" s="386"/>
      <c r="M141" s="397" t="s">
        <v>299</v>
      </c>
      <c r="N141" s="385">
        <v>3</v>
      </c>
      <c r="O141" s="385">
        <v>6</v>
      </c>
      <c r="P141" s="386">
        <f xml:space="preserve"> N141*O141</f>
        <v>18</v>
      </c>
      <c r="Q141" s="44" t="s">
        <v>306</v>
      </c>
      <c r="R141" s="178">
        <v>2</v>
      </c>
      <c r="S141" s="44" t="s">
        <v>279</v>
      </c>
      <c r="T141" s="178">
        <v>4</v>
      </c>
      <c r="U141" s="175">
        <v>12</v>
      </c>
    </row>
    <row r="142" spans="2:21" ht="31.5" customHeight="1" x14ac:dyDescent="0.25">
      <c r="B142" s="523"/>
      <c r="C142" s="524"/>
      <c r="D142" s="409"/>
      <c r="E142" s="396"/>
      <c r="F142" s="396"/>
      <c r="G142" s="396"/>
      <c r="H142" s="396"/>
      <c r="I142" s="396"/>
      <c r="J142" s="396"/>
      <c r="K142" s="396"/>
      <c r="L142" s="386"/>
      <c r="M142" s="397"/>
      <c r="N142" s="385"/>
      <c r="O142" s="385"/>
      <c r="P142" s="386"/>
      <c r="Q142" s="44" t="s">
        <v>300</v>
      </c>
      <c r="R142" s="178">
        <v>3</v>
      </c>
      <c r="S142" s="44" t="s">
        <v>296</v>
      </c>
      <c r="T142" s="178">
        <v>2</v>
      </c>
      <c r="U142" s="178">
        <v>6</v>
      </c>
    </row>
    <row r="143" spans="2:21" ht="31.5" customHeight="1" x14ac:dyDescent="0.25">
      <c r="B143" s="525"/>
      <c r="C143" s="526"/>
      <c r="D143" s="520"/>
      <c r="E143" s="420"/>
      <c r="F143" s="420"/>
      <c r="G143" s="420"/>
      <c r="H143" s="420"/>
      <c r="I143" s="420"/>
      <c r="J143" s="420"/>
      <c r="K143" s="420"/>
      <c r="L143" s="412"/>
      <c r="M143" s="456"/>
      <c r="N143" s="420"/>
      <c r="O143" s="420"/>
      <c r="P143" s="412"/>
      <c r="Q143" s="134" t="s">
        <v>247</v>
      </c>
      <c r="R143" s="203">
        <v>1</v>
      </c>
      <c r="S143" s="134" t="s">
        <v>301</v>
      </c>
      <c r="T143" s="258">
        <v>1</v>
      </c>
      <c r="U143" s="258">
        <v>6</v>
      </c>
    </row>
    <row r="144" spans="2:21" ht="31.5" customHeight="1" x14ac:dyDescent="0.25"/>
    <row r="145" spans="2:26" ht="17.25" customHeight="1" x14ac:dyDescent="0.25">
      <c r="B145" s="401" t="s">
        <v>0</v>
      </c>
      <c r="C145" s="510"/>
      <c r="D145" s="404" t="s">
        <v>3</v>
      </c>
      <c r="E145" s="404" t="s">
        <v>4</v>
      </c>
      <c r="F145" s="404" t="s">
        <v>5</v>
      </c>
      <c r="G145" s="404" t="s">
        <v>6</v>
      </c>
      <c r="H145" s="404" t="s">
        <v>7</v>
      </c>
      <c r="I145" s="404" t="s">
        <v>8</v>
      </c>
      <c r="J145" s="404" t="s">
        <v>9</v>
      </c>
      <c r="K145" s="404" t="s">
        <v>10</v>
      </c>
      <c r="L145" s="398" t="s">
        <v>11</v>
      </c>
      <c r="M145" s="401" t="s">
        <v>237</v>
      </c>
      <c r="N145" s="404" t="s">
        <v>238</v>
      </c>
      <c r="O145" s="404" t="s">
        <v>239</v>
      </c>
      <c r="P145" s="404" t="s">
        <v>240</v>
      </c>
      <c r="Q145" s="471" t="s">
        <v>241</v>
      </c>
      <c r="R145" s="398" t="s">
        <v>242</v>
      </c>
      <c r="S145" s="477" t="s">
        <v>243</v>
      </c>
      <c r="T145" s="477" t="s">
        <v>244</v>
      </c>
      <c r="U145" s="477" t="s">
        <v>245</v>
      </c>
    </row>
    <row r="146" spans="2:26" ht="16.5" customHeight="1" x14ac:dyDescent="0.25">
      <c r="B146" s="402"/>
      <c r="C146" s="511"/>
      <c r="D146" s="405"/>
      <c r="E146" s="405"/>
      <c r="F146" s="405"/>
      <c r="G146" s="405"/>
      <c r="H146" s="405"/>
      <c r="I146" s="405"/>
      <c r="J146" s="405"/>
      <c r="K146" s="405"/>
      <c r="L146" s="399"/>
      <c r="M146" s="402"/>
      <c r="N146" s="405"/>
      <c r="O146" s="407"/>
      <c r="P146" s="405"/>
      <c r="Q146" s="504"/>
      <c r="R146" s="399"/>
      <c r="S146" s="486"/>
      <c r="T146" s="486"/>
      <c r="U146" s="486"/>
    </row>
    <row r="147" spans="2:26" ht="17.25" customHeight="1" x14ac:dyDescent="0.25">
      <c r="B147" s="403"/>
      <c r="C147" s="512"/>
      <c r="D147" s="406"/>
      <c r="E147" s="406"/>
      <c r="F147" s="406"/>
      <c r="G147" s="406"/>
      <c r="H147" s="406"/>
      <c r="I147" s="406"/>
      <c r="J147" s="406"/>
      <c r="K147" s="406"/>
      <c r="L147" s="400"/>
      <c r="M147" s="403"/>
      <c r="N147" s="406"/>
      <c r="O147" s="406"/>
      <c r="P147" s="406"/>
      <c r="Q147" s="505"/>
      <c r="R147" s="400"/>
      <c r="S147" s="487"/>
      <c r="T147" s="487"/>
      <c r="U147" s="487"/>
    </row>
    <row r="148" spans="2:26" ht="42" customHeight="1" x14ac:dyDescent="0.25">
      <c r="B148" s="521" t="s">
        <v>22</v>
      </c>
      <c r="C148" s="522"/>
      <c r="D148" s="415"/>
      <c r="E148" s="391" t="s">
        <v>15</v>
      </c>
      <c r="F148" s="391"/>
      <c r="G148" s="391" t="s">
        <v>15</v>
      </c>
      <c r="H148" s="391"/>
      <c r="I148" s="391"/>
      <c r="J148" s="391"/>
      <c r="K148" s="391" t="s">
        <v>15</v>
      </c>
      <c r="L148" s="392"/>
      <c r="M148" s="390" t="s">
        <v>302</v>
      </c>
      <c r="N148" s="393">
        <v>3</v>
      </c>
      <c r="O148" s="393">
        <v>6</v>
      </c>
      <c r="P148" s="392">
        <f>N148*O148</f>
        <v>18</v>
      </c>
      <c r="Q148" s="45" t="s">
        <v>278</v>
      </c>
      <c r="R148" s="14">
        <v>2</v>
      </c>
      <c r="S148" s="197" t="s">
        <v>279</v>
      </c>
      <c r="T148" s="14">
        <v>4</v>
      </c>
      <c r="U148" s="14">
        <v>12</v>
      </c>
    </row>
    <row r="149" spans="2:26" ht="42.75" customHeight="1" x14ac:dyDescent="0.25">
      <c r="B149" s="523"/>
      <c r="C149" s="524"/>
      <c r="D149" s="415"/>
      <c r="E149" s="391"/>
      <c r="F149" s="391"/>
      <c r="G149" s="391"/>
      <c r="H149" s="391"/>
      <c r="I149" s="391"/>
      <c r="J149" s="391"/>
      <c r="K149" s="391"/>
      <c r="L149" s="392"/>
      <c r="M149" s="390"/>
      <c r="N149" s="393"/>
      <c r="O149" s="393"/>
      <c r="P149" s="392"/>
      <c r="Q149" s="8" t="s">
        <v>300</v>
      </c>
      <c r="R149" s="14">
        <v>3</v>
      </c>
      <c r="S149" s="197" t="s">
        <v>296</v>
      </c>
      <c r="T149" s="14">
        <v>2</v>
      </c>
      <c r="U149" s="14">
        <v>6</v>
      </c>
    </row>
    <row r="150" spans="2:26" ht="33" customHeight="1" x14ac:dyDescent="0.25">
      <c r="B150" s="523"/>
      <c r="C150" s="524"/>
      <c r="D150" s="394" t="s">
        <v>15</v>
      </c>
      <c r="E150" s="396"/>
      <c r="F150" s="396"/>
      <c r="G150" s="395" t="s">
        <v>15</v>
      </c>
      <c r="H150" s="396"/>
      <c r="I150" s="396"/>
      <c r="J150" s="396"/>
      <c r="K150" s="395" t="s">
        <v>15</v>
      </c>
      <c r="L150" s="386"/>
      <c r="M150" s="411" t="s">
        <v>282</v>
      </c>
      <c r="N150" s="418">
        <v>6</v>
      </c>
      <c r="O150" s="418">
        <v>4</v>
      </c>
      <c r="P150" s="419">
        <f>N150*O150</f>
        <v>24</v>
      </c>
      <c r="Q150" s="21" t="s">
        <v>283</v>
      </c>
      <c r="R150" s="178">
        <v>2</v>
      </c>
      <c r="S150" s="199" t="s">
        <v>285</v>
      </c>
      <c r="T150" s="178">
        <v>3</v>
      </c>
      <c r="U150" s="178">
        <v>12</v>
      </c>
    </row>
    <row r="151" spans="2:26" ht="30.75" customHeight="1" x14ac:dyDescent="0.25">
      <c r="B151" s="523"/>
      <c r="C151" s="524"/>
      <c r="D151" s="394"/>
      <c r="E151" s="396"/>
      <c r="F151" s="396"/>
      <c r="G151" s="395"/>
      <c r="H151" s="396"/>
      <c r="I151" s="396"/>
      <c r="J151" s="396"/>
      <c r="K151" s="395"/>
      <c r="L151" s="386"/>
      <c r="M151" s="411"/>
      <c r="N151" s="418"/>
      <c r="O151" s="418"/>
      <c r="P151" s="419"/>
      <c r="Q151" s="21" t="s">
        <v>286</v>
      </c>
      <c r="R151" s="178">
        <v>2</v>
      </c>
      <c r="S151" s="199" t="s">
        <v>287</v>
      </c>
      <c r="T151" s="178">
        <v>4</v>
      </c>
      <c r="U151" s="178">
        <v>16</v>
      </c>
    </row>
    <row r="152" spans="2:26" ht="34.5" customHeight="1" x14ac:dyDescent="0.25">
      <c r="B152" s="523"/>
      <c r="C152" s="524"/>
      <c r="D152" s="394"/>
      <c r="E152" s="396"/>
      <c r="F152" s="396"/>
      <c r="G152" s="395"/>
      <c r="H152" s="396"/>
      <c r="I152" s="396"/>
      <c r="J152" s="396"/>
      <c r="K152" s="395"/>
      <c r="L152" s="386"/>
      <c r="M152" s="411"/>
      <c r="N152" s="418"/>
      <c r="O152" s="418"/>
      <c r="P152" s="419"/>
      <c r="Q152" s="4" t="s">
        <v>263</v>
      </c>
      <c r="R152" s="202">
        <v>6</v>
      </c>
      <c r="S152" s="200" t="s">
        <v>259</v>
      </c>
      <c r="T152" s="178">
        <v>1</v>
      </c>
      <c r="U152" s="178">
        <v>4</v>
      </c>
    </row>
    <row r="153" spans="2:26" ht="46.15" customHeight="1" x14ac:dyDescent="0.25">
      <c r="B153" s="523"/>
      <c r="C153" s="524"/>
      <c r="D153" s="7"/>
      <c r="E153" s="177" t="s">
        <v>15</v>
      </c>
      <c r="F153" s="177"/>
      <c r="G153" s="177"/>
      <c r="H153" s="177" t="s">
        <v>15</v>
      </c>
      <c r="I153" s="177"/>
      <c r="J153" s="177"/>
      <c r="K153" s="177" t="s">
        <v>15</v>
      </c>
      <c r="L153" s="52" t="s">
        <v>15</v>
      </c>
      <c r="M153" s="181" t="s">
        <v>291</v>
      </c>
      <c r="N153" s="52">
        <v>4</v>
      </c>
      <c r="O153" s="52">
        <v>6</v>
      </c>
      <c r="P153" s="182">
        <f>O153*N153</f>
        <v>24</v>
      </c>
      <c r="Q153" s="197" t="s">
        <v>280</v>
      </c>
      <c r="R153" s="184">
        <v>3</v>
      </c>
      <c r="S153" s="197" t="s">
        <v>281</v>
      </c>
      <c r="T153" s="102">
        <v>1</v>
      </c>
      <c r="U153" s="102">
        <v>6</v>
      </c>
    </row>
    <row r="154" spans="2:26" ht="55.15" customHeight="1" x14ac:dyDescent="0.25">
      <c r="B154" s="523"/>
      <c r="C154" s="524"/>
      <c r="D154" s="409"/>
      <c r="E154" s="396"/>
      <c r="F154" s="396"/>
      <c r="G154" s="396"/>
      <c r="H154" s="396" t="s">
        <v>15</v>
      </c>
      <c r="I154" s="396"/>
      <c r="J154" s="396"/>
      <c r="K154" s="396" t="s">
        <v>15</v>
      </c>
      <c r="L154" s="386"/>
      <c r="M154" s="397" t="s">
        <v>292</v>
      </c>
      <c r="N154" s="385">
        <v>4</v>
      </c>
      <c r="O154" s="385">
        <v>7</v>
      </c>
      <c r="P154" s="386">
        <f>O154*N154</f>
        <v>28</v>
      </c>
      <c r="Q154" s="199" t="s">
        <v>293</v>
      </c>
      <c r="R154" s="178">
        <v>3</v>
      </c>
      <c r="S154" s="199" t="s">
        <v>294</v>
      </c>
      <c r="T154" s="110">
        <v>2</v>
      </c>
      <c r="U154" s="110">
        <v>14</v>
      </c>
    </row>
    <row r="155" spans="2:26" ht="55.15" customHeight="1" x14ac:dyDescent="0.25">
      <c r="B155" s="523"/>
      <c r="C155" s="524"/>
      <c r="D155" s="409"/>
      <c r="E155" s="396"/>
      <c r="F155" s="396"/>
      <c r="G155" s="396"/>
      <c r="H155" s="396"/>
      <c r="I155" s="396"/>
      <c r="J155" s="396"/>
      <c r="K155" s="396"/>
      <c r="L155" s="386"/>
      <c r="M155" s="397"/>
      <c r="N155" s="385"/>
      <c r="O155" s="385"/>
      <c r="P155" s="386"/>
      <c r="Q155" s="215" t="s">
        <v>295</v>
      </c>
      <c r="R155" s="214">
        <v>3</v>
      </c>
      <c r="S155" s="132" t="s">
        <v>296</v>
      </c>
      <c r="T155" s="133">
        <v>3</v>
      </c>
      <c r="U155" s="133">
        <v>12</v>
      </c>
    </row>
    <row r="156" spans="2:26" ht="55.15" customHeight="1" x14ac:dyDescent="0.25">
      <c r="B156" s="523"/>
      <c r="C156" s="524"/>
      <c r="D156" s="409"/>
      <c r="E156" s="396"/>
      <c r="F156" s="396"/>
      <c r="G156" s="396"/>
      <c r="H156" s="396"/>
      <c r="I156" s="396"/>
      <c r="J156" s="396"/>
      <c r="K156" s="396"/>
      <c r="L156" s="386"/>
      <c r="M156" s="397"/>
      <c r="N156" s="385"/>
      <c r="O156" s="385"/>
      <c r="P156" s="386"/>
      <c r="Q156" s="215" t="s">
        <v>297</v>
      </c>
      <c r="R156" s="214">
        <v>3</v>
      </c>
      <c r="S156" s="132" t="s">
        <v>279</v>
      </c>
      <c r="T156" s="133">
        <v>4</v>
      </c>
      <c r="U156" s="133">
        <v>16</v>
      </c>
    </row>
    <row r="157" spans="2:26" ht="57" customHeight="1" x14ac:dyDescent="0.25">
      <c r="B157" s="523"/>
      <c r="C157" s="524"/>
      <c r="D157" s="55" t="s">
        <v>15</v>
      </c>
      <c r="E157" s="55"/>
      <c r="F157" s="55"/>
      <c r="G157" s="55" t="s">
        <v>15</v>
      </c>
      <c r="H157" s="55"/>
      <c r="I157" s="55"/>
      <c r="J157" s="55"/>
      <c r="K157" s="55"/>
      <c r="L157" s="55"/>
      <c r="M157" s="54" t="s">
        <v>298</v>
      </c>
      <c r="N157" s="55">
        <v>5</v>
      </c>
      <c r="O157" s="55">
        <v>4</v>
      </c>
      <c r="P157" s="76">
        <f xml:space="preserve"> N157 * O157</f>
        <v>20</v>
      </c>
      <c r="Q157" s="75" t="s">
        <v>283</v>
      </c>
      <c r="R157" s="80">
        <v>2</v>
      </c>
      <c r="S157" s="75" t="s">
        <v>285</v>
      </c>
      <c r="T157" s="117">
        <v>2</v>
      </c>
      <c r="U157" s="117">
        <v>8</v>
      </c>
    </row>
    <row r="158" spans="2:26" ht="57" customHeight="1" x14ac:dyDescent="0.25">
      <c r="B158" s="523"/>
      <c r="C158" s="524"/>
      <c r="D158" s="230"/>
      <c r="E158" s="230" t="s">
        <v>15</v>
      </c>
      <c r="F158" s="230"/>
      <c r="G158" s="230" t="s">
        <v>15</v>
      </c>
      <c r="H158" s="230"/>
      <c r="I158" s="230"/>
      <c r="J158" s="230"/>
      <c r="K158" s="230" t="s">
        <v>15</v>
      </c>
      <c r="L158" s="230"/>
      <c r="M158" s="256" t="s">
        <v>323</v>
      </c>
      <c r="N158" s="255">
        <v>4</v>
      </c>
      <c r="O158" s="255">
        <v>6</v>
      </c>
      <c r="P158" s="150">
        <v>24</v>
      </c>
      <c r="Q158" s="218" t="s">
        <v>324</v>
      </c>
      <c r="R158" s="151">
        <v>2</v>
      </c>
      <c r="S158" s="218" t="s">
        <v>325</v>
      </c>
      <c r="T158" s="257">
        <v>1</v>
      </c>
      <c r="U158" s="257">
        <v>4</v>
      </c>
    </row>
    <row r="159" spans="2:26" ht="48.6" customHeight="1" x14ac:dyDescent="0.25">
      <c r="B159" s="93"/>
      <c r="C159" s="94"/>
      <c r="D159" s="95"/>
      <c r="E159" s="96"/>
      <c r="F159" s="96"/>
      <c r="G159" s="96"/>
      <c r="H159" s="96"/>
      <c r="I159" s="96"/>
      <c r="J159" s="96"/>
      <c r="K159" s="96"/>
      <c r="L159" s="96"/>
      <c r="M159" s="97" t="s">
        <v>303</v>
      </c>
      <c r="N159" s="98"/>
      <c r="O159" s="98"/>
      <c r="P159" s="261">
        <f xml:space="preserve"> SUM(P131:P143,P148:P158) / Z159</f>
        <v>0.45634920634920634</v>
      </c>
      <c r="Q159" s="99"/>
      <c r="R159" s="100"/>
      <c r="S159" s="99"/>
      <c r="T159" s="101"/>
      <c r="U159" s="101"/>
      <c r="W159">
        <v>6</v>
      </c>
      <c r="Y159">
        <f>SUM(P131:P143,P148:P158)</f>
        <v>230</v>
      </c>
      <c r="Z159">
        <f>(7*W159*(COUNTA(P131:P143)+COUNTA(P148:P158)))</f>
        <v>504</v>
      </c>
    </row>
  </sheetData>
  <mergeCells count="748">
    <mergeCell ref="B41:C41"/>
    <mergeCell ref="B23:C40"/>
    <mergeCell ref="D39:D40"/>
    <mergeCell ref="D36:D38"/>
    <mergeCell ref="E36:E38"/>
    <mergeCell ref="N36:N38"/>
    <mergeCell ref="O36:O38"/>
    <mergeCell ref="P36:P38"/>
    <mergeCell ref="N39:N40"/>
    <mergeCell ref="O39:O40"/>
    <mergeCell ref="P39:P40"/>
    <mergeCell ref="M39:M40"/>
    <mergeCell ref="K36:K38"/>
    <mergeCell ref="L36:L38"/>
    <mergeCell ref="L39:L40"/>
    <mergeCell ref="K39:K40"/>
    <mergeCell ref="J39:J40"/>
    <mergeCell ref="J36:J38"/>
    <mergeCell ref="I36:I38"/>
    <mergeCell ref="I39:I40"/>
    <mergeCell ref="J29:J30"/>
    <mergeCell ref="K29:K30"/>
    <mergeCell ref="L29:L30"/>
    <mergeCell ref="M29:M30"/>
    <mergeCell ref="Q145:Q147"/>
    <mergeCell ref="R145:R147"/>
    <mergeCell ref="S145:S147"/>
    <mergeCell ref="T145:T147"/>
    <mergeCell ref="U145:U147"/>
    <mergeCell ref="B131:C143"/>
    <mergeCell ref="B148:C158"/>
    <mergeCell ref="M141:M143"/>
    <mergeCell ref="N141:N143"/>
    <mergeCell ref="O141:O143"/>
    <mergeCell ref="P141:P143"/>
    <mergeCell ref="B145:C147"/>
    <mergeCell ref="D145:D147"/>
    <mergeCell ref="E145:E147"/>
    <mergeCell ref="F145:F147"/>
    <mergeCell ref="G145:G147"/>
    <mergeCell ref="H145:H147"/>
    <mergeCell ref="I145:I147"/>
    <mergeCell ref="J145:J147"/>
    <mergeCell ref="K145:K147"/>
    <mergeCell ref="L145:L147"/>
    <mergeCell ref="M145:M147"/>
    <mergeCell ref="N145:N147"/>
    <mergeCell ref="O145:O147"/>
    <mergeCell ref="P145:P147"/>
    <mergeCell ref="B111:C125"/>
    <mergeCell ref="D141:D143"/>
    <mergeCell ref="E141:E143"/>
    <mergeCell ref="F141:F143"/>
    <mergeCell ref="G141:G143"/>
    <mergeCell ref="H141:H143"/>
    <mergeCell ref="I141:I143"/>
    <mergeCell ref="J141:J143"/>
    <mergeCell ref="K141:K143"/>
    <mergeCell ref="L128:L130"/>
    <mergeCell ref="M128:M130"/>
    <mergeCell ref="N128:N130"/>
    <mergeCell ref="O128:O130"/>
    <mergeCell ref="P128:P130"/>
    <mergeCell ref="J111:J113"/>
    <mergeCell ref="K111:K113"/>
    <mergeCell ref="L111:L113"/>
    <mergeCell ref="M111:M113"/>
    <mergeCell ref="P111:P113"/>
    <mergeCell ref="D111:D113"/>
    <mergeCell ref="E111:E113"/>
    <mergeCell ref="F111:F113"/>
    <mergeCell ref="G111:G113"/>
    <mergeCell ref="Q128:Q130"/>
    <mergeCell ref="R128:R130"/>
    <mergeCell ref="S128:S130"/>
    <mergeCell ref="T128:T130"/>
    <mergeCell ref="B128:C130"/>
    <mergeCell ref="D128:D130"/>
    <mergeCell ref="E128:E130"/>
    <mergeCell ref="F128:F130"/>
    <mergeCell ref="G128:G130"/>
    <mergeCell ref="H128:H130"/>
    <mergeCell ref="I128:I130"/>
    <mergeCell ref="J128:J130"/>
    <mergeCell ref="K128:K130"/>
    <mergeCell ref="D114:D115"/>
    <mergeCell ref="E114:E115"/>
    <mergeCell ref="F114:F115"/>
    <mergeCell ref="G114:G115"/>
    <mergeCell ref="H114:H115"/>
    <mergeCell ref="I114:I115"/>
    <mergeCell ref="N114:N115"/>
    <mergeCell ref="O114:O115"/>
    <mergeCell ref="J116:J118"/>
    <mergeCell ref="K116:K118"/>
    <mergeCell ref="Q85:Q87"/>
    <mergeCell ref="R85:R87"/>
    <mergeCell ref="S85:S87"/>
    <mergeCell ref="B108:C110"/>
    <mergeCell ref="D108:D110"/>
    <mergeCell ref="E108:E110"/>
    <mergeCell ref="F108:F110"/>
    <mergeCell ref="G108:G110"/>
    <mergeCell ref="H108:H110"/>
    <mergeCell ref="I108:I110"/>
    <mergeCell ref="J108:J110"/>
    <mergeCell ref="K108:K110"/>
    <mergeCell ref="L108:L110"/>
    <mergeCell ref="M108:M110"/>
    <mergeCell ref="N108:N110"/>
    <mergeCell ref="O108:O110"/>
    <mergeCell ref="P108:P110"/>
    <mergeCell ref="Q108:Q110"/>
    <mergeCell ref="R108:R110"/>
    <mergeCell ref="S108:S110"/>
    <mergeCell ref="B88:C106"/>
    <mergeCell ref="J93:J94"/>
    <mergeCell ref="O95:O97"/>
    <mergeCell ref="O93:O94"/>
    <mergeCell ref="F76:F77"/>
    <mergeCell ref="G76:G77"/>
    <mergeCell ref="H76:H77"/>
    <mergeCell ref="I76:I77"/>
    <mergeCell ref="K85:K87"/>
    <mergeCell ref="L85:L87"/>
    <mergeCell ref="M85:M87"/>
    <mergeCell ref="N85:N87"/>
    <mergeCell ref="O85:O87"/>
    <mergeCell ref="J76:J77"/>
    <mergeCell ref="K76:K77"/>
    <mergeCell ref="L76:L77"/>
    <mergeCell ref="L79:L81"/>
    <mergeCell ref="Q64:Q66"/>
    <mergeCell ref="R64:R66"/>
    <mergeCell ref="S64:S66"/>
    <mergeCell ref="T64:T66"/>
    <mergeCell ref="B46:C62"/>
    <mergeCell ref="B85:C87"/>
    <mergeCell ref="D85:D87"/>
    <mergeCell ref="E85:E87"/>
    <mergeCell ref="F85:F87"/>
    <mergeCell ref="G85:G87"/>
    <mergeCell ref="H85:H87"/>
    <mergeCell ref="I85:I87"/>
    <mergeCell ref="J85:J87"/>
    <mergeCell ref="B67:C82"/>
    <mergeCell ref="B64:C66"/>
    <mergeCell ref="D64:D66"/>
    <mergeCell ref="E64:E66"/>
    <mergeCell ref="F64:F66"/>
    <mergeCell ref="G64:G66"/>
    <mergeCell ref="H64:H66"/>
    <mergeCell ref="I64:I66"/>
    <mergeCell ref="J64:J66"/>
    <mergeCell ref="D76:D77"/>
    <mergeCell ref="E76:E77"/>
    <mergeCell ref="K64:K66"/>
    <mergeCell ref="S43:S45"/>
    <mergeCell ref="T43:T45"/>
    <mergeCell ref="U43:U45"/>
    <mergeCell ref="M17:M18"/>
    <mergeCell ref="N17:N18"/>
    <mergeCell ref="O17:O18"/>
    <mergeCell ref="P17:P18"/>
    <mergeCell ref="R61:R62"/>
    <mergeCell ref="S61:S62"/>
    <mergeCell ref="M51:M52"/>
    <mergeCell ref="P51:P52"/>
    <mergeCell ref="P53:P55"/>
    <mergeCell ref="P56:P57"/>
    <mergeCell ref="M58:M60"/>
    <mergeCell ref="P58:P60"/>
    <mergeCell ref="K26:K28"/>
    <mergeCell ref="L26:L28"/>
    <mergeCell ref="N51:N52"/>
    <mergeCell ref="N53:N55"/>
    <mergeCell ref="N56:N57"/>
    <mergeCell ref="N58:N60"/>
    <mergeCell ref="Q43:Q45"/>
    <mergeCell ref="R43:R45"/>
    <mergeCell ref="B43:C45"/>
    <mergeCell ref="D43:D45"/>
    <mergeCell ref="E43:E45"/>
    <mergeCell ref="F43:F45"/>
    <mergeCell ref="G43:G45"/>
    <mergeCell ref="H43:H45"/>
    <mergeCell ref="I43:I45"/>
    <mergeCell ref="B20:C22"/>
    <mergeCell ref="D26:D28"/>
    <mergeCell ref="E26:E28"/>
    <mergeCell ref="F26:F28"/>
    <mergeCell ref="G26:G28"/>
    <mergeCell ref="H26:H28"/>
    <mergeCell ref="I26:I28"/>
    <mergeCell ref="E32:E34"/>
    <mergeCell ref="D32:D34"/>
    <mergeCell ref="H36:H38"/>
    <mergeCell ref="H39:H40"/>
    <mergeCell ref="G36:G38"/>
    <mergeCell ref="G39:G40"/>
    <mergeCell ref="F36:F38"/>
    <mergeCell ref="F39:F40"/>
    <mergeCell ref="E39:E40"/>
    <mergeCell ref="D29:D30"/>
    <mergeCell ref="J20:J22"/>
    <mergeCell ref="K20:K22"/>
    <mergeCell ref="J26:J28"/>
    <mergeCell ref="E29:E30"/>
    <mergeCell ref="F29:F30"/>
    <mergeCell ref="G29:G30"/>
    <mergeCell ref="H29:H30"/>
    <mergeCell ref="I29:I30"/>
    <mergeCell ref="J23:J25"/>
    <mergeCell ref="P90:P91"/>
    <mergeCell ref="P88:P89"/>
    <mergeCell ref="M76:M77"/>
    <mergeCell ref="P76:P77"/>
    <mergeCell ref="M79:M81"/>
    <mergeCell ref="N79:N81"/>
    <mergeCell ref="O79:O81"/>
    <mergeCell ref="P79:P81"/>
    <mergeCell ref="P85:P87"/>
    <mergeCell ref="O76:O77"/>
    <mergeCell ref="U108:U110"/>
    <mergeCell ref="U128:U130"/>
    <mergeCell ref="R103:R104"/>
    <mergeCell ref="S103:S104"/>
    <mergeCell ref="R105:R106"/>
    <mergeCell ref="S105:S106"/>
    <mergeCell ref="T61:T62"/>
    <mergeCell ref="T103:T104"/>
    <mergeCell ref="T105:T106"/>
    <mergeCell ref="T108:T110"/>
    <mergeCell ref="U2:U4"/>
    <mergeCell ref="T2:T4"/>
    <mergeCell ref="U61:U62"/>
    <mergeCell ref="U103:U104"/>
    <mergeCell ref="U105:U106"/>
    <mergeCell ref="T20:T22"/>
    <mergeCell ref="U20:U22"/>
    <mergeCell ref="U64:U66"/>
    <mergeCell ref="T85:T87"/>
    <mergeCell ref="U85:U87"/>
    <mergeCell ref="N46:N47"/>
    <mergeCell ref="O46:O47"/>
    <mergeCell ref="M48:M49"/>
    <mergeCell ref="P48:P49"/>
    <mergeCell ref="O48:O49"/>
    <mergeCell ref="R2:R4"/>
    <mergeCell ref="S2:S4"/>
    <mergeCell ref="L8:L9"/>
    <mergeCell ref="M8:M9"/>
    <mergeCell ref="P8:P9"/>
    <mergeCell ref="O2:O4"/>
    <mergeCell ref="O6:O7"/>
    <mergeCell ref="O8:O9"/>
    <mergeCell ref="L20:L22"/>
    <mergeCell ref="M20:M22"/>
    <mergeCell ref="N20:N22"/>
    <mergeCell ref="O20:O22"/>
    <mergeCell ref="P20:P22"/>
    <mergeCell ref="Q20:Q22"/>
    <mergeCell ref="R20:R22"/>
    <mergeCell ref="S20:S22"/>
    <mergeCell ref="L17:L18"/>
    <mergeCell ref="P29:P30"/>
    <mergeCell ref="M23:M25"/>
    <mergeCell ref="P23:P25"/>
    <mergeCell ref="O23:O25"/>
    <mergeCell ref="M26:M28"/>
    <mergeCell ref="P26:P28"/>
    <mergeCell ref="O26:O28"/>
    <mergeCell ref="N48:N49"/>
    <mergeCell ref="N32:N34"/>
    <mergeCell ref="K6:K7"/>
    <mergeCell ref="L6:L7"/>
    <mergeCell ref="M6:M7"/>
    <mergeCell ref="P6:P7"/>
    <mergeCell ref="K23:K25"/>
    <mergeCell ref="L23:L25"/>
    <mergeCell ref="K17:K18"/>
    <mergeCell ref="N23:N25"/>
    <mergeCell ref="N26:N28"/>
    <mergeCell ref="N29:N30"/>
    <mergeCell ref="M32:M34"/>
    <mergeCell ref="L32:L34"/>
    <mergeCell ref="P43:P45"/>
    <mergeCell ref="O29:O30"/>
    <mergeCell ref="M46:M47"/>
    <mergeCell ref="P46:P47"/>
    <mergeCell ref="I6:I7"/>
    <mergeCell ref="Q2:Q4"/>
    <mergeCell ref="I2:I4"/>
    <mergeCell ref="J2:J4"/>
    <mergeCell ref="K2:K4"/>
    <mergeCell ref="L2:L4"/>
    <mergeCell ref="M2:M4"/>
    <mergeCell ref="P2:P4"/>
    <mergeCell ref="L10:L12"/>
    <mergeCell ref="M10:M12"/>
    <mergeCell ref="N10:N12"/>
    <mergeCell ref="O10:O12"/>
    <mergeCell ref="P10:P12"/>
    <mergeCell ref="N2:N4"/>
    <mergeCell ref="N6:N7"/>
    <mergeCell ref="J13:J14"/>
    <mergeCell ref="K13:K14"/>
    <mergeCell ref="L13:L14"/>
    <mergeCell ref="M13:M14"/>
    <mergeCell ref="P13:P14"/>
    <mergeCell ref="K8:K9"/>
    <mergeCell ref="D8:D9"/>
    <mergeCell ref="E8:E9"/>
    <mergeCell ref="F8:F9"/>
    <mergeCell ref="G8:G9"/>
    <mergeCell ref="H8:H9"/>
    <mergeCell ref="I8:I9"/>
    <mergeCell ref="D13:D14"/>
    <mergeCell ref="E13:E14"/>
    <mergeCell ref="F13:F14"/>
    <mergeCell ref="G13:G14"/>
    <mergeCell ref="H13:H14"/>
    <mergeCell ref="I13:I14"/>
    <mergeCell ref="K10:K12"/>
    <mergeCell ref="J10:J12"/>
    <mergeCell ref="N8:N9"/>
    <mergeCell ref="N13:N14"/>
    <mergeCell ref="B2:C4"/>
    <mergeCell ref="D2:D4"/>
    <mergeCell ref="J6:J7"/>
    <mergeCell ref="D10:D12"/>
    <mergeCell ref="E10:E12"/>
    <mergeCell ref="F10:F12"/>
    <mergeCell ref="G10:G12"/>
    <mergeCell ref="H10:H12"/>
    <mergeCell ref="I10:I12"/>
    <mergeCell ref="E2:E4"/>
    <mergeCell ref="F2:F4"/>
    <mergeCell ref="G2:G4"/>
    <mergeCell ref="H2:H4"/>
    <mergeCell ref="D6:D7"/>
    <mergeCell ref="E6:E7"/>
    <mergeCell ref="F6:F7"/>
    <mergeCell ref="G6:G7"/>
    <mergeCell ref="H6:H7"/>
    <mergeCell ref="J8:J9"/>
    <mergeCell ref="B5:C18"/>
    <mergeCell ref="D17:D18"/>
    <mergeCell ref="E17:E18"/>
    <mergeCell ref="F17:F18"/>
    <mergeCell ref="J17:J18"/>
    <mergeCell ref="D23:D25"/>
    <mergeCell ref="E23:E25"/>
    <mergeCell ref="F23:F25"/>
    <mergeCell ref="G23:G25"/>
    <mergeCell ref="H23:H25"/>
    <mergeCell ref="I23:I25"/>
    <mergeCell ref="G17:G18"/>
    <mergeCell ref="H17:H18"/>
    <mergeCell ref="I17:I18"/>
    <mergeCell ref="D20:D22"/>
    <mergeCell ref="E20:E22"/>
    <mergeCell ref="F20:F22"/>
    <mergeCell ref="G20:G22"/>
    <mergeCell ref="H20:H22"/>
    <mergeCell ref="I20:I22"/>
    <mergeCell ref="J43:J45"/>
    <mergeCell ref="K43:K45"/>
    <mergeCell ref="L43:L45"/>
    <mergeCell ref="M43:M45"/>
    <mergeCell ref="N43:N45"/>
    <mergeCell ref="O43:O45"/>
    <mergeCell ref="D48:D49"/>
    <mergeCell ref="E48:E49"/>
    <mergeCell ref="F48:F49"/>
    <mergeCell ref="G48:G49"/>
    <mergeCell ref="H48:H49"/>
    <mergeCell ref="I48:I49"/>
    <mergeCell ref="J48:J49"/>
    <mergeCell ref="K48:K49"/>
    <mergeCell ref="L48:L49"/>
    <mergeCell ref="D46:D47"/>
    <mergeCell ref="E46:E47"/>
    <mergeCell ref="F46:F47"/>
    <mergeCell ref="G46:G47"/>
    <mergeCell ref="H46:H47"/>
    <mergeCell ref="I46:I47"/>
    <mergeCell ref="J46:J47"/>
    <mergeCell ref="K46:K47"/>
    <mergeCell ref="L46:L47"/>
    <mergeCell ref="D51:D52"/>
    <mergeCell ref="E51:E52"/>
    <mergeCell ref="F51:F52"/>
    <mergeCell ref="G51:G52"/>
    <mergeCell ref="H51:H52"/>
    <mergeCell ref="I51:I52"/>
    <mergeCell ref="J51:J52"/>
    <mergeCell ref="K51:K52"/>
    <mergeCell ref="L51:L52"/>
    <mergeCell ref="D53:D55"/>
    <mergeCell ref="E53:E55"/>
    <mergeCell ref="F53:F55"/>
    <mergeCell ref="G53:G55"/>
    <mergeCell ref="H53:H55"/>
    <mergeCell ref="D56:D57"/>
    <mergeCell ref="E56:E57"/>
    <mergeCell ref="F56:F57"/>
    <mergeCell ref="G56:G57"/>
    <mergeCell ref="H56:H57"/>
    <mergeCell ref="I56:I57"/>
    <mergeCell ref="J56:J57"/>
    <mergeCell ref="K56:K57"/>
    <mergeCell ref="L56:L57"/>
    <mergeCell ref="I53:I55"/>
    <mergeCell ref="J53:J55"/>
    <mergeCell ref="K53:K55"/>
    <mergeCell ref="L53:L55"/>
    <mergeCell ref="M53:M55"/>
    <mergeCell ref="M56:M57"/>
    <mergeCell ref="D61:D62"/>
    <mergeCell ref="E61:E62"/>
    <mergeCell ref="F61:F62"/>
    <mergeCell ref="G61:G62"/>
    <mergeCell ref="H61:H62"/>
    <mergeCell ref="Q61:Q62"/>
    <mergeCell ref="I61:I62"/>
    <mergeCell ref="J61:J62"/>
    <mergeCell ref="K61:K62"/>
    <mergeCell ref="L61:L62"/>
    <mergeCell ref="M61:M62"/>
    <mergeCell ref="P61:P62"/>
    <mergeCell ref="N61:N62"/>
    <mergeCell ref="D58:D60"/>
    <mergeCell ref="E58:E60"/>
    <mergeCell ref="F58:F60"/>
    <mergeCell ref="G58:G60"/>
    <mergeCell ref="H58:H60"/>
    <mergeCell ref="I58:I60"/>
    <mergeCell ref="J58:J60"/>
    <mergeCell ref="K58:K60"/>
    <mergeCell ref="L58:L60"/>
    <mergeCell ref="D68:D70"/>
    <mergeCell ref="E68:E70"/>
    <mergeCell ref="F68:F70"/>
    <mergeCell ref="G68:G70"/>
    <mergeCell ref="H68:H70"/>
    <mergeCell ref="I68:I70"/>
    <mergeCell ref="J68:J70"/>
    <mergeCell ref="K68:K70"/>
    <mergeCell ref="L68:L70"/>
    <mergeCell ref="F71:F72"/>
    <mergeCell ref="G71:G72"/>
    <mergeCell ref="H71:H72"/>
    <mergeCell ref="D73:D75"/>
    <mergeCell ref="E73:E75"/>
    <mergeCell ref="F73:F75"/>
    <mergeCell ref="G73:G75"/>
    <mergeCell ref="H73:H75"/>
    <mergeCell ref="I73:I75"/>
    <mergeCell ref="D71:D72"/>
    <mergeCell ref="E71:E72"/>
    <mergeCell ref="J73:J75"/>
    <mergeCell ref="K73:K75"/>
    <mergeCell ref="L73:L75"/>
    <mergeCell ref="I71:I72"/>
    <mergeCell ref="J71:J72"/>
    <mergeCell ref="K71:K72"/>
    <mergeCell ref="L71:L72"/>
    <mergeCell ref="M71:M72"/>
    <mergeCell ref="P71:P72"/>
    <mergeCell ref="M73:M75"/>
    <mergeCell ref="P73:P75"/>
    <mergeCell ref="N71:N72"/>
    <mergeCell ref="D90:D91"/>
    <mergeCell ref="E90:E91"/>
    <mergeCell ref="F90:F91"/>
    <mergeCell ref="G90:G91"/>
    <mergeCell ref="H90:H91"/>
    <mergeCell ref="I90:I91"/>
    <mergeCell ref="N88:N89"/>
    <mergeCell ref="O88:O89"/>
    <mergeCell ref="D88:D89"/>
    <mergeCell ref="E88:E89"/>
    <mergeCell ref="F88:F89"/>
    <mergeCell ref="G88:G89"/>
    <mergeCell ref="H88:H89"/>
    <mergeCell ref="I88:I89"/>
    <mergeCell ref="J88:J89"/>
    <mergeCell ref="L88:L89"/>
    <mergeCell ref="M88:M89"/>
    <mergeCell ref="K88:K89"/>
    <mergeCell ref="J90:J91"/>
    <mergeCell ref="K90:K91"/>
    <mergeCell ref="L90:L91"/>
    <mergeCell ref="M90:M91"/>
    <mergeCell ref="N90:N91"/>
    <mergeCell ref="O90:O91"/>
    <mergeCell ref="D93:D94"/>
    <mergeCell ref="E93:E94"/>
    <mergeCell ref="F93:F94"/>
    <mergeCell ref="G93:G94"/>
    <mergeCell ref="H93:H94"/>
    <mergeCell ref="I93:I94"/>
    <mergeCell ref="N93:N94"/>
    <mergeCell ref="J95:J97"/>
    <mergeCell ref="K95:K97"/>
    <mergeCell ref="L95:L97"/>
    <mergeCell ref="M95:M97"/>
    <mergeCell ref="D95:D97"/>
    <mergeCell ref="E95:E97"/>
    <mergeCell ref="F95:F97"/>
    <mergeCell ref="G95:G97"/>
    <mergeCell ref="H95:H97"/>
    <mergeCell ref="I95:I97"/>
    <mergeCell ref="N95:N97"/>
    <mergeCell ref="K93:K94"/>
    <mergeCell ref="L93:L94"/>
    <mergeCell ref="M93:M94"/>
    <mergeCell ref="L98:L99"/>
    <mergeCell ref="M98:M99"/>
    <mergeCell ref="P98:P99"/>
    <mergeCell ref="D98:D99"/>
    <mergeCell ref="E98:E99"/>
    <mergeCell ref="F98:F99"/>
    <mergeCell ref="G98:G99"/>
    <mergeCell ref="H98:H99"/>
    <mergeCell ref="I98:I99"/>
    <mergeCell ref="O98:O99"/>
    <mergeCell ref="N98:N99"/>
    <mergeCell ref="J98:J99"/>
    <mergeCell ref="K98:K99"/>
    <mergeCell ref="J100:J102"/>
    <mergeCell ref="K100:K102"/>
    <mergeCell ref="L100:L102"/>
    <mergeCell ref="M100:M102"/>
    <mergeCell ref="P100:P102"/>
    <mergeCell ref="D100:D102"/>
    <mergeCell ref="E100:E102"/>
    <mergeCell ref="F100:F102"/>
    <mergeCell ref="G100:G102"/>
    <mergeCell ref="H100:H102"/>
    <mergeCell ref="I100:I102"/>
    <mergeCell ref="O100:O102"/>
    <mergeCell ref="N100:N102"/>
    <mergeCell ref="J103:J104"/>
    <mergeCell ref="K103:K104"/>
    <mergeCell ref="L103:L104"/>
    <mergeCell ref="M103:M104"/>
    <mergeCell ref="P103:P104"/>
    <mergeCell ref="Q103:Q104"/>
    <mergeCell ref="D103:D104"/>
    <mergeCell ref="E103:E104"/>
    <mergeCell ref="F103:F104"/>
    <mergeCell ref="G103:G104"/>
    <mergeCell ref="H103:H104"/>
    <mergeCell ref="I103:I104"/>
    <mergeCell ref="O103:O104"/>
    <mergeCell ref="N103:N104"/>
    <mergeCell ref="J105:J106"/>
    <mergeCell ref="K105:K106"/>
    <mergeCell ref="L105:L106"/>
    <mergeCell ref="M105:M106"/>
    <mergeCell ref="P105:P106"/>
    <mergeCell ref="Q105:Q106"/>
    <mergeCell ref="D105:D106"/>
    <mergeCell ref="E105:E106"/>
    <mergeCell ref="F105:F106"/>
    <mergeCell ref="G105:G106"/>
    <mergeCell ref="H105:H106"/>
    <mergeCell ref="I105:I106"/>
    <mergeCell ref="O105:O106"/>
    <mergeCell ref="N105:N106"/>
    <mergeCell ref="J114:J115"/>
    <mergeCell ref="K114:K115"/>
    <mergeCell ref="L114:L115"/>
    <mergeCell ref="M114:M115"/>
    <mergeCell ref="E119:E120"/>
    <mergeCell ref="F119:F120"/>
    <mergeCell ref="G119:G120"/>
    <mergeCell ref="H119:H120"/>
    <mergeCell ref="I119:I120"/>
    <mergeCell ref="N119:N120"/>
    <mergeCell ref="O119:O120"/>
    <mergeCell ref="P116:P118"/>
    <mergeCell ref="D116:D118"/>
    <mergeCell ref="E116:E118"/>
    <mergeCell ref="F116:F118"/>
    <mergeCell ref="G116:G118"/>
    <mergeCell ref="H116:H118"/>
    <mergeCell ref="I116:I118"/>
    <mergeCell ref="N116:N118"/>
    <mergeCell ref="O116:O118"/>
    <mergeCell ref="P119:P120"/>
    <mergeCell ref="D119:D120"/>
    <mergeCell ref="J119:J120"/>
    <mergeCell ref="K119:K120"/>
    <mergeCell ref="L116:L118"/>
    <mergeCell ref="M116:M118"/>
    <mergeCell ref="J134:J135"/>
    <mergeCell ref="K134:K135"/>
    <mergeCell ref="M132:M133"/>
    <mergeCell ref="D134:D135"/>
    <mergeCell ref="E134:E135"/>
    <mergeCell ref="F134:F135"/>
    <mergeCell ref="G134:G135"/>
    <mergeCell ref="H134:H135"/>
    <mergeCell ref="D132:D133"/>
    <mergeCell ref="I134:I135"/>
    <mergeCell ref="M136:M138"/>
    <mergeCell ref="I139:I140"/>
    <mergeCell ref="J139:J140"/>
    <mergeCell ref="D136:D138"/>
    <mergeCell ref="E136:E138"/>
    <mergeCell ref="F136:F138"/>
    <mergeCell ref="G136:G138"/>
    <mergeCell ref="H136:H138"/>
    <mergeCell ref="I136:I138"/>
    <mergeCell ref="K136:K138"/>
    <mergeCell ref="P139:P140"/>
    <mergeCell ref="P134:P135"/>
    <mergeCell ref="P136:P138"/>
    <mergeCell ref="N132:N133"/>
    <mergeCell ref="N134:N135"/>
    <mergeCell ref="N136:N138"/>
    <mergeCell ref="N139:N140"/>
    <mergeCell ref="O136:O138"/>
    <mergeCell ref="O139:O140"/>
    <mergeCell ref="P132:P133"/>
    <mergeCell ref="P114:P115"/>
    <mergeCell ref="P68:P70"/>
    <mergeCell ref="N68:N70"/>
    <mergeCell ref="P93:P94"/>
    <mergeCell ref="P95:P97"/>
    <mergeCell ref="O13:O14"/>
    <mergeCell ref="N150:N152"/>
    <mergeCell ref="O150:O152"/>
    <mergeCell ref="P150:P152"/>
    <mergeCell ref="O132:O133"/>
    <mergeCell ref="O134:O135"/>
    <mergeCell ref="N111:N113"/>
    <mergeCell ref="O111:O113"/>
    <mergeCell ref="P32:P34"/>
    <mergeCell ref="O51:O52"/>
    <mergeCell ref="O53:O55"/>
    <mergeCell ref="O56:O57"/>
    <mergeCell ref="O58:O60"/>
    <mergeCell ref="O61:O62"/>
    <mergeCell ref="O68:O70"/>
    <mergeCell ref="O71:O72"/>
    <mergeCell ref="O73:O75"/>
    <mergeCell ref="N73:N75"/>
    <mergeCell ref="N76:N77"/>
    <mergeCell ref="O32:O34"/>
    <mergeCell ref="K32:K34"/>
    <mergeCell ref="J32:J34"/>
    <mergeCell ref="I32:I34"/>
    <mergeCell ref="H32:H34"/>
    <mergeCell ref="G32:G34"/>
    <mergeCell ref="F32:F34"/>
    <mergeCell ref="L141:L143"/>
    <mergeCell ref="M134:M135"/>
    <mergeCell ref="M139:M140"/>
    <mergeCell ref="F139:F140"/>
    <mergeCell ref="G139:G140"/>
    <mergeCell ref="H139:H140"/>
    <mergeCell ref="K139:K140"/>
    <mergeCell ref="L139:L140"/>
    <mergeCell ref="L134:L135"/>
    <mergeCell ref="L119:L120"/>
    <mergeCell ref="M119:M120"/>
    <mergeCell ref="H111:H113"/>
    <mergeCell ref="I111:I113"/>
    <mergeCell ref="F132:F133"/>
    <mergeCell ref="G132:G133"/>
    <mergeCell ref="H132:H133"/>
    <mergeCell ref="J136:J138"/>
    <mergeCell ref="N64:N66"/>
    <mergeCell ref="O64:O66"/>
    <mergeCell ref="P64:P66"/>
    <mergeCell ref="M36:M38"/>
    <mergeCell ref="M68:M70"/>
    <mergeCell ref="D154:D156"/>
    <mergeCell ref="E154:E156"/>
    <mergeCell ref="F154:F156"/>
    <mergeCell ref="G154:G156"/>
    <mergeCell ref="H154:H156"/>
    <mergeCell ref="I154:I156"/>
    <mergeCell ref="J154:J156"/>
    <mergeCell ref="K154:K156"/>
    <mergeCell ref="D79:D81"/>
    <mergeCell ref="E79:E81"/>
    <mergeCell ref="F79:F81"/>
    <mergeCell ref="G79:G81"/>
    <mergeCell ref="H79:H81"/>
    <mergeCell ref="I79:I81"/>
    <mergeCell ref="J79:J81"/>
    <mergeCell ref="K79:K81"/>
    <mergeCell ref="F150:F152"/>
    <mergeCell ref="E150:E152"/>
    <mergeCell ref="I132:I133"/>
    <mergeCell ref="I150:I152"/>
    <mergeCell ref="J150:J152"/>
    <mergeCell ref="K150:K152"/>
    <mergeCell ref="D139:D140"/>
    <mergeCell ref="E139:E140"/>
    <mergeCell ref="L154:L156"/>
    <mergeCell ref="M154:M156"/>
    <mergeCell ref="L64:L66"/>
    <mergeCell ref="M64:M66"/>
    <mergeCell ref="L150:L152"/>
    <mergeCell ref="M150:M152"/>
    <mergeCell ref="D148:D149"/>
    <mergeCell ref="E148:E149"/>
    <mergeCell ref="F148:F149"/>
    <mergeCell ref="G148:G149"/>
    <mergeCell ref="H148:H149"/>
    <mergeCell ref="I148:I149"/>
    <mergeCell ref="J148:J149"/>
    <mergeCell ref="K148:K149"/>
    <mergeCell ref="E132:E133"/>
    <mergeCell ref="J132:J133"/>
    <mergeCell ref="K132:K133"/>
    <mergeCell ref="L132:L133"/>
    <mergeCell ref="L136:L138"/>
    <mergeCell ref="N154:N156"/>
    <mergeCell ref="O154:O156"/>
    <mergeCell ref="P154:P156"/>
    <mergeCell ref="D122:D124"/>
    <mergeCell ref="E122:E124"/>
    <mergeCell ref="F122:F124"/>
    <mergeCell ref="G122:G124"/>
    <mergeCell ref="H122:H124"/>
    <mergeCell ref="I122:I124"/>
    <mergeCell ref="J122:J124"/>
    <mergeCell ref="K122:K124"/>
    <mergeCell ref="L122:L124"/>
    <mergeCell ref="M122:M124"/>
    <mergeCell ref="N122:N124"/>
    <mergeCell ref="O122:O124"/>
    <mergeCell ref="P122:P124"/>
    <mergeCell ref="L148:L149"/>
    <mergeCell ref="M148:M149"/>
    <mergeCell ref="N148:N149"/>
    <mergeCell ref="O148:O149"/>
    <mergeCell ref="P148:P149"/>
    <mergeCell ref="D150:D152"/>
    <mergeCell ref="G150:G152"/>
    <mergeCell ref="H150:H152"/>
  </mergeCells>
  <pageMargins left="0.7" right="0.7" top="0.75" bottom="0.75" header="0.3" footer="0.3"/>
  <pageSetup paperSize="9" orientation="portrait" r:id="rId1"/>
  <ignoredErrors>
    <ignoredError sqref="T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4E5D1-A254-48DF-8F12-A32BBC89AF28}">
  <dimension ref="B1:I83"/>
  <sheetViews>
    <sheetView zoomScaleNormal="100" workbookViewId="0">
      <selection activeCell="C75" sqref="C75"/>
    </sheetView>
  </sheetViews>
  <sheetFormatPr defaultRowHeight="15" x14ac:dyDescent="0.25"/>
  <cols>
    <col min="2" max="2" width="12.5703125" customWidth="1"/>
    <col min="3" max="3" width="77.85546875" customWidth="1"/>
    <col min="4" max="4" width="13.42578125" customWidth="1"/>
    <col min="5" max="5" width="11.42578125" customWidth="1"/>
    <col min="6" max="6" width="16.42578125" customWidth="1"/>
    <col min="7" max="7" width="12" customWidth="1"/>
    <col min="8" max="8" width="17.28515625" customWidth="1"/>
    <col min="9" max="9" width="12.7109375" customWidth="1"/>
    <col min="10" max="10" width="18.140625" customWidth="1"/>
  </cols>
  <sheetData>
    <row r="1" spans="2:9" ht="13.5" customHeight="1" x14ac:dyDescent="0.45">
      <c r="C1" s="73"/>
      <c r="D1" s="73"/>
      <c r="E1" s="73"/>
      <c r="F1" s="73"/>
      <c r="G1" s="73"/>
      <c r="H1" s="73"/>
      <c r="I1" s="73"/>
    </row>
    <row r="2" spans="2:9" ht="15" customHeight="1" x14ac:dyDescent="0.25">
      <c r="B2" s="471" t="s">
        <v>0</v>
      </c>
      <c r="C2" s="471" t="s">
        <v>241</v>
      </c>
      <c r="D2" s="398" t="s">
        <v>242</v>
      </c>
      <c r="E2" s="477" t="s">
        <v>245</v>
      </c>
      <c r="F2" s="398" t="s">
        <v>326</v>
      </c>
      <c r="G2" s="398" t="s">
        <v>327</v>
      </c>
      <c r="H2" s="398" t="s">
        <v>326</v>
      </c>
      <c r="I2" s="398" t="s">
        <v>327</v>
      </c>
    </row>
    <row r="3" spans="2:9" ht="11.25" customHeight="1" x14ac:dyDescent="0.25">
      <c r="B3" s="471"/>
      <c r="C3" s="471"/>
      <c r="D3" s="398"/>
      <c r="E3" s="477"/>
      <c r="F3" s="398"/>
      <c r="G3" s="398"/>
      <c r="H3" s="398"/>
      <c r="I3" s="398"/>
    </row>
    <row r="4" spans="2:9" ht="7.5" customHeight="1" x14ac:dyDescent="0.25">
      <c r="B4" s="471"/>
      <c r="C4" s="471"/>
      <c r="D4" s="398"/>
      <c r="E4" s="477"/>
      <c r="F4" s="398"/>
      <c r="G4" s="398"/>
      <c r="H4" s="398"/>
      <c r="I4" s="398"/>
    </row>
    <row r="5" spans="2:9" ht="15" customHeight="1" x14ac:dyDescent="0.25">
      <c r="B5" s="538" t="s">
        <v>12</v>
      </c>
      <c r="C5" s="541" t="s">
        <v>328</v>
      </c>
      <c r="D5" s="443">
        <v>1</v>
      </c>
      <c r="E5" s="550">
        <f>(STRIDE!Y41+(-12+6-18+6))/STRIDE!Z41</f>
        <v>0.31377551020408162</v>
      </c>
      <c r="F5" s="533">
        <f>E5</f>
        <v>0.31377551020408162</v>
      </c>
      <c r="G5" s="534">
        <f>7/D5</f>
        <v>7</v>
      </c>
      <c r="H5" s="535" t="str">
        <f t="shared" ref="H5:H22" si="0">IF(F5 &lt; 0.33,"BASSO",IF(F5 &gt; 0.67,"ALTO","MEDIO"))</f>
        <v>BASSO</v>
      </c>
      <c r="I5" s="535" t="str">
        <f>IF(G5 &lt; 0.75,"BASSO",IF(G5 &gt; 2,"ALTO","MEDIO"))</f>
        <v>ALTO</v>
      </c>
    </row>
    <row r="6" spans="2:9" ht="6" customHeight="1" x14ac:dyDescent="0.25">
      <c r="B6" s="539"/>
      <c r="C6" s="541"/>
      <c r="D6" s="443"/>
      <c r="E6" s="550"/>
      <c r="F6" s="533"/>
      <c r="G6" s="534"/>
      <c r="H6" s="535" t="str">
        <f t="shared" si="0"/>
        <v>BASSO</v>
      </c>
      <c r="I6" s="535"/>
    </row>
    <row r="7" spans="2:9" ht="23.25" customHeight="1" x14ac:dyDescent="0.25">
      <c r="B7" s="539"/>
      <c r="C7" s="10" t="s">
        <v>329</v>
      </c>
      <c r="D7" s="198">
        <v>5</v>
      </c>
      <c r="E7" s="294">
        <f>(STRIDE!$Y$41+(-10+4))/STRIDE!$Z$41</f>
        <v>0.32908163265306123</v>
      </c>
      <c r="F7" s="162">
        <f t="shared" ref="F7:F22" si="1">E7</f>
        <v>0.32908163265306123</v>
      </c>
      <c r="G7" s="71">
        <f t="shared" ref="G7:G20" si="2">7/D7</f>
        <v>1.4</v>
      </c>
      <c r="H7" s="70" t="str">
        <f t="shared" si="0"/>
        <v>BASSO</v>
      </c>
      <c r="I7" s="153" t="str">
        <f>IF(G7 &lt; 0.75,"BASSO",IF(G7 &gt; 2,"ALTO","MEDIO"))</f>
        <v>MEDIO</v>
      </c>
    </row>
    <row r="8" spans="2:9" ht="22.15" customHeight="1" x14ac:dyDescent="0.25">
      <c r="B8" s="539"/>
      <c r="C8" s="196" t="s">
        <v>330</v>
      </c>
      <c r="D8" s="195">
        <v>3</v>
      </c>
      <c r="E8" s="295">
        <f>(STRIDE!$Y$41+(-10+4))/STRIDE!$Z$41</f>
        <v>0.32908163265306123</v>
      </c>
      <c r="F8" s="127">
        <f t="shared" si="1"/>
        <v>0.32908163265306123</v>
      </c>
      <c r="G8" s="137">
        <f t="shared" si="2"/>
        <v>2.3333333333333335</v>
      </c>
      <c r="H8" s="190" t="str">
        <f t="shared" si="0"/>
        <v>BASSO</v>
      </c>
      <c r="I8" s="138" t="str">
        <f t="shared" ref="I8:I14" si="3">IF(G8 &lt; 0.75,"BASSO",IF(G8 &gt; 2,"ALTO","MEDIO"))</f>
        <v>ALTO</v>
      </c>
    </row>
    <row r="9" spans="2:9" ht="24" customHeight="1" x14ac:dyDescent="0.25">
      <c r="B9" s="539"/>
      <c r="C9" s="200" t="s">
        <v>331</v>
      </c>
      <c r="D9" s="176">
        <v>2</v>
      </c>
      <c r="E9" s="294">
        <f>(STRIDE!$Y$41+(-15+9))/STRIDE!$Z$41</f>
        <v>0.32908163265306123</v>
      </c>
      <c r="F9" s="128">
        <f t="shared" si="1"/>
        <v>0.32908163265306123</v>
      </c>
      <c r="G9" s="210">
        <f t="shared" si="2"/>
        <v>3.5</v>
      </c>
      <c r="H9" s="70" t="str">
        <f t="shared" si="0"/>
        <v>BASSO</v>
      </c>
      <c r="I9" s="189" t="str">
        <f t="shared" si="3"/>
        <v>ALTO</v>
      </c>
    </row>
    <row r="10" spans="2:9" x14ac:dyDescent="0.25">
      <c r="B10" s="539"/>
      <c r="C10" s="196" t="s">
        <v>98</v>
      </c>
      <c r="D10" s="195">
        <v>6</v>
      </c>
      <c r="E10" s="296">
        <f>(STRIDE!$Y$41+(-15+3-20+5-18+3-15+3))/STRIDE!$Z$41</f>
        <v>0.26785714285714285</v>
      </c>
      <c r="F10" s="127">
        <f t="shared" si="1"/>
        <v>0.26785714285714285</v>
      </c>
      <c r="G10" s="72">
        <f t="shared" si="2"/>
        <v>1.1666666666666667</v>
      </c>
      <c r="H10" s="190" t="str">
        <f t="shared" si="0"/>
        <v>BASSO</v>
      </c>
      <c r="I10" s="192" t="str">
        <f t="shared" si="3"/>
        <v>MEDIO</v>
      </c>
    </row>
    <row r="11" spans="2:9" x14ac:dyDescent="0.25">
      <c r="B11" s="539"/>
      <c r="C11" s="199" t="s">
        <v>332</v>
      </c>
      <c r="D11" s="175">
        <v>4</v>
      </c>
      <c r="E11" s="297">
        <f>(STRIDE!$Y$41+(-20+15))/STRIDE!$Z$41</f>
        <v>0.33035714285714285</v>
      </c>
      <c r="F11" s="163">
        <f t="shared" si="1"/>
        <v>0.33035714285714285</v>
      </c>
      <c r="G11" s="71">
        <f t="shared" si="2"/>
        <v>1.75</v>
      </c>
      <c r="H11" s="70" t="str">
        <f t="shared" si="0"/>
        <v>MEDIO</v>
      </c>
      <c r="I11" s="189" t="str">
        <f t="shared" si="3"/>
        <v>MEDIO</v>
      </c>
    </row>
    <row r="12" spans="2:9" ht="23.45" customHeight="1" x14ac:dyDescent="0.25">
      <c r="B12" s="539"/>
      <c r="C12" s="17" t="s">
        <v>333</v>
      </c>
      <c r="D12" s="77">
        <v>5</v>
      </c>
      <c r="E12" s="296">
        <f>(STRIDE!$Y$41+(-20+10-15+9))/STRIDE!$Z$41</f>
        <v>0.31632653061224492</v>
      </c>
      <c r="F12" s="164">
        <f t="shared" si="1"/>
        <v>0.31632653061224492</v>
      </c>
      <c r="G12" s="137">
        <f t="shared" si="2"/>
        <v>1.4</v>
      </c>
      <c r="H12" s="190" t="str">
        <f t="shared" si="0"/>
        <v>BASSO</v>
      </c>
      <c r="I12" s="192" t="str">
        <f t="shared" si="3"/>
        <v>MEDIO</v>
      </c>
    </row>
    <row r="13" spans="2:9" x14ac:dyDescent="0.25">
      <c r="B13" s="539"/>
      <c r="C13" s="34" t="s">
        <v>334</v>
      </c>
      <c r="D13" s="176">
        <v>4</v>
      </c>
      <c r="E13" s="298">
        <f>(STRIDE!$Y$41+(-24+12))/STRIDE!$Z$41</f>
        <v>0.32142857142857145</v>
      </c>
      <c r="F13" s="165">
        <f t="shared" si="1"/>
        <v>0.32142857142857145</v>
      </c>
      <c r="G13" s="84">
        <f t="shared" si="2"/>
        <v>1.75</v>
      </c>
      <c r="H13" s="70" t="str">
        <f t="shared" si="0"/>
        <v>BASSO</v>
      </c>
      <c r="I13" s="189" t="str">
        <f t="shared" si="3"/>
        <v>MEDIO</v>
      </c>
    </row>
    <row r="14" spans="2:9" x14ac:dyDescent="0.25">
      <c r="B14" s="539"/>
      <c r="C14" s="17" t="s">
        <v>335</v>
      </c>
      <c r="D14" s="195">
        <v>1</v>
      </c>
      <c r="E14" s="299">
        <f>(STRIDE!$Y$41+(-24+12))/STRIDE!$Z$41</f>
        <v>0.32142857142857145</v>
      </c>
      <c r="F14" s="166">
        <f t="shared" si="1"/>
        <v>0.32142857142857145</v>
      </c>
      <c r="G14" s="90">
        <f t="shared" si="2"/>
        <v>7</v>
      </c>
      <c r="H14" s="190" t="str">
        <f t="shared" si="0"/>
        <v>BASSO</v>
      </c>
      <c r="I14" s="192" t="str">
        <f t="shared" si="3"/>
        <v>ALTO</v>
      </c>
    </row>
    <row r="15" spans="2:9" ht="22.5" customHeight="1" x14ac:dyDescent="0.25">
      <c r="B15" s="539"/>
      <c r="C15" s="10" t="s">
        <v>336</v>
      </c>
      <c r="D15" s="198">
        <v>1</v>
      </c>
      <c r="E15" s="300">
        <f>(STRIDE!$Y$41+(-14+7))/STRIDE!$Z$41</f>
        <v>0.32780612244897961</v>
      </c>
      <c r="F15" s="167">
        <f t="shared" si="1"/>
        <v>0.32780612244897961</v>
      </c>
      <c r="G15" s="91">
        <f t="shared" si="2"/>
        <v>7</v>
      </c>
      <c r="H15" s="70" t="str">
        <f t="shared" si="0"/>
        <v>BASSO</v>
      </c>
      <c r="I15" s="189" t="str">
        <f t="shared" ref="I15:I20" si="4">IF(G15 &lt; 0.75,"BASSO",IF(G15 &gt; 2,"ALTO","MEDIO"))</f>
        <v>ALTO</v>
      </c>
    </row>
    <row r="16" spans="2:9" ht="28.15" customHeight="1" x14ac:dyDescent="0.25">
      <c r="B16" s="539"/>
      <c r="C16" s="196" t="s">
        <v>337</v>
      </c>
      <c r="D16" s="195">
        <v>1</v>
      </c>
      <c r="E16" s="296">
        <f>(STRIDE!$Y$41+(-4+1))/STRIDE!$Z$41</f>
        <v>0.33290816326530615</v>
      </c>
      <c r="F16" s="164">
        <f t="shared" si="1"/>
        <v>0.33290816326530615</v>
      </c>
      <c r="G16" s="90">
        <f t="shared" si="2"/>
        <v>7</v>
      </c>
      <c r="H16" s="190" t="str">
        <f t="shared" si="0"/>
        <v>MEDIO</v>
      </c>
      <c r="I16" s="192" t="str">
        <f t="shared" si="4"/>
        <v>ALTO</v>
      </c>
    </row>
    <row r="17" spans="2:9" x14ac:dyDescent="0.25">
      <c r="B17" s="539"/>
      <c r="C17" s="11" t="s">
        <v>338</v>
      </c>
      <c r="D17" s="198">
        <v>2</v>
      </c>
      <c r="E17" s="300">
        <f>(STRIDE!$Y$41+(-6+3-28+16-18+12-15+12))/STRIDE!$Z$41</f>
        <v>0.30612244897959184</v>
      </c>
      <c r="F17" s="167">
        <f t="shared" si="1"/>
        <v>0.30612244897959184</v>
      </c>
      <c r="G17" s="91">
        <f t="shared" si="2"/>
        <v>3.5</v>
      </c>
      <c r="H17" s="70" t="str">
        <f t="shared" si="0"/>
        <v>BASSO</v>
      </c>
      <c r="I17" s="189" t="str">
        <f t="shared" si="4"/>
        <v>ALTO</v>
      </c>
    </row>
    <row r="18" spans="2:9" ht="18.75" customHeight="1" x14ac:dyDescent="0.25">
      <c r="B18" s="539"/>
      <c r="C18" s="17" t="s">
        <v>339</v>
      </c>
      <c r="D18" s="195">
        <v>3</v>
      </c>
      <c r="E18" s="296">
        <f>(STRIDE!$Y$41+(-6+2-24+6))/STRIDE!$Z$41</f>
        <v>0.30867346938775508</v>
      </c>
      <c r="F18" s="164">
        <f t="shared" si="1"/>
        <v>0.30867346938775508</v>
      </c>
      <c r="G18" s="90">
        <f t="shared" si="2"/>
        <v>2.3333333333333335</v>
      </c>
      <c r="H18" s="190" t="str">
        <f t="shared" si="0"/>
        <v>BASSO</v>
      </c>
      <c r="I18" s="192" t="str">
        <f t="shared" si="4"/>
        <v>ALTO</v>
      </c>
    </row>
    <row r="19" spans="2:9" ht="25.15" customHeight="1" x14ac:dyDescent="0.25">
      <c r="B19" s="539"/>
      <c r="C19" s="34" t="s">
        <v>340</v>
      </c>
      <c r="D19" s="176">
        <v>2</v>
      </c>
      <c r="E19" s="298">
        <f>(STRIDE!$Y$41+(-18+9-15+6-21+15-20+10))/STRIDE!$Z$41</f>
        <v>0.29336734693877553</v>
      </c>
      <c r="F19" s="165">
        <f t="shared" si="1"/>
        <v>0.29336734693877553</v>
      </c>
      <c r="G19" s="84">
        <f t="shared" si="2"/>
        <v>3.5</v>
      </c>
      <c r="H19" s="70" t="str">
        <f t="shared" si="0"/>
        <v>BASSO</v>
      </c>
      <c r="I19" s="189" t="str">
        <f t="shared" si="4"/>
        <v>ALTO</v>
      </c>
    </row>
    <row r="20" spans="2:9" ht="26.45" customHeight="1" x14ac:dyDescent="0.25">
      <c r="B20" s="539"/>
      <c r="C20" s="17" t="s">
        <v>341</v>
      </c>
      <c r="D20" s="195">
        <v>2</v>
      </c>
      <c r="E20" s="296">
        <f>(STRIDE!$Y$41+(-18+12-21+9))/STRIDE!$Z$41</f>
        <v>0.31377551020408162</v>
      </c>
      <c r="F20" s="164">
        <f t="shared" si="1"/>
        <v>0.31377551020408162</v>
      </c>
      <c r="G20" s="90">
        <f t="shared" si="2"/>
        <v>3.5</v>
      </c>
      <c r="H20" s="190" t="str">
        <f t="shared" si="0"/>
        <v>BASSO</v>
      </c>
      <c r="I20" s="192" t="str">
        <f t="shared" si="4"/>
        <v>ALTO</v>
      </c>
    </row>
    <row r="21" spans="2:9" ht="26.45" customHeight="1" x14ac:dyDescent="0.25">
      <c r="B21" s="539"/>
      <c r="C21" s="301" t="s">
        <v>350</v>
      </c>
      <c r="D21" s="231">
        <v>3</v>
      </c>
      <c r="E21" s="298">
        <f>(STRIDE!$Y$41+(-28+12-18+6-15+6))/STRIDE!$Z$41</f>
        <v>0.28954081632653061</v>
      </c>
      <c r="F21" s="165">
        <f>E21</f>
        <v>0.28954081632653061</v>
      </c>
      <c r="G21" s="84">
        <f>7/D21</f>
        <v>2.3333333333333335</v>
      </c>
      <c r="H21" s="251" t="str">
        <f>IF(F21 &lt; 0.33,"BASSO",IF(F21 &gt; 0.67,"ALTO","MEDIO"))</f>
        <v>BASSO</v>
      </c>
      <c r="I21" s="244" t="str">
        <f>IF(G21 &lt; 0.75,"BASSO",IF(G21 &gt; 2,"ALTO","MEDIO"))</f>
        <v>ALTO</v>
      </c>
    </row>
    <row r="22" spans="2:9" ht="18.75" customHeight="1" x14ac:dyDescent="0.25">
      <c r="B22" s="540"/>
      <c r="C22" s="302" t="s">
        <v>342</v>
      </c>
      <c r="D22" s="303">
        <v>3</v>
      </c>
      <c r="E22" s="304">
        <f>(STRIDE!$Y$41+(-28+14))/STRIDE!$Z$41</f>
        <v>0.31887755102040816</v>
      </c>
      <c r="F22" s="305">
        <f t="shared" si="1"/>
        <v>0.31887755102040816</v>
      </c>
      <c r="G22" s="306">
        <f>7/D22</f>
        <v>2.3333333333333335</v>
      </c>
      <c r="H22" s="245" t="str">
        <f t="shared" si="0"/>
        <v>BASSO</v>
      </c>
      <c r="I22" s="303" t="str">
        <f>IF(G22 &lt; 0.75,"BASSO",IF(G22 &gt; 2,"ALTO","MEDIO"))</f>
        <v>ALTO</v>
      </c>
    </row>
    <row r="23" spans="2:9" ht="30" customHeight="1" x14ac:dyDescent="0.45">
      <c r="C23" s="73"/>
      <c r="D23" s="73"/>
      <c r="E23" s="73"/>
      <c r="F23" s="73"/>
      <c r="G23" s="73"/>
      <c r="H23" s="73"/>
      <c r="I23" s="73"/>
    </row>
    <row r="24" spans="2:9" ht="14.25" customHeight="1" x14ac:dyDescent="0.25">
      <c r="B24" s="471" t="s">
        <v>0</v>
      </c>
      <c r="C24" s="471" t="s">
        <v>241</v>
      </c>
      <c r="D24" s="398" t="s">
        <v>242</v>
      </c>
      <c r="E24" s="477" t="s">
        <v>245</v>
      </c>
      <c r="F24" s="398" t="s">
        <v>326</v>
      </c>
      <c r="G24" s="398" t="s">
        <v>327</v>
      </c>
      <c r="H24" s="398" t="s">
        <v>326</v>
      </c>
      <c r="I24" s="398" t="s">
        <v>327</v>
      </c>
    </row>
    <row r="25" spans="2:9" ht="15" customHeight="1" x14ac:dyDescent="0.25">
      <c r="B25" s="471"/>
      <c r="C25" s="471"/>
      <c r="D25" s="398"/>
      <c r="E25" s="477"/>
      <c r="F25" s="398"/>
      <c r="G25" s="398"/>
      <c r="H25" s="398"/>
      <c r="I25" s="398"/>
    </row>
    <row r="26" spans="2:9" ht="15.75" customHeight="1" x14ac:dyDescent="0.25">
      <c r="B26" s="471"/>
      <c r="C26" s="471"/>
      <c r="D26" s="398"/>
      <c r="E26" s="477"/>
      <c r="F26" s="398"/>
      <c r="G26" s="398"/>
      <c r="H26" s="398"/>
      <c r="I26" s="398"/>
    </row>
    <row r="27" spans="2:9" ht="19.5" customHeight="1" x14ac:dyDescent="0.25">
      <c r="B27" s="553" t="s">
        <v>16</v>
      </c>
      <c r="C27" s="24" t="s">
        <v>329</v>
      </c>
      <c r="D27" s="13">
        <v>5</v>
      </c>
      <c r="E27" s="103">
        <f>(STRIDE!Y83+(-5+2))/STRIDE!Z83</f>
        <v>0.51249999999999996</v>
      </c>
      <c r="F27" s="47">
        <f>E27</f>
        <v>0.51249999999999996</v>
      </c>
      <c r="G27" s="216">
        <f xml:space="preserve"> 5/D27</f>
        <v>1</v>
      </c>
      <c r="H27" s="217" t="str">
        <f>IF(F27 &lt; 0.33,"BASSO",IF(F27 &gt; 0.67,"ALTO","MEDIO"))</f>
        <v>MEDIO</v>
      </c>
      <c r="I27" s="154" t="str">
        <f>IF(G27 &lt; 0.75,"BASSO",IF(G27 &gt; 2,"ALTO","MEDIO"))</f>
        <v>MEDIO</v>
      </c>
    </row>
    <row r="28" spans="2:9" x14ac:dyDescent="0.25">
      <c r="B28" s="554"/>
      <c r="C28" s="28" t="s">
        <v>330</v>
      </c>
      <c r="D28" s="178">
        <v>3</v>
      </c>
      <c r="E28" s="118">
        <f>(STRIDE!Y83+(-5+2-30+18))/STRIDE!Z83</f>
        <v>0.49107142857142855</v>
      </c>
      <c r="F28" s="49">
        <f>E28</f>
        <v>0.49107142857142855</v>
      </c>
      <c r="G28" s="50">
        <f>5/D28</f>
        <v>1.6666666666666667</v>
      </c>
      <c r="H28" s="189" t="str">
        <f t="shared" ref="H28:H43" si="5">IF(F28 &lt; 0.33,"BASSO",IF(F28 &gt; 0.67,"ALTO","MEDIO"))</f>
        <v>MEDIO</v>
      </c>
      <c r="I28" s="189" t="str">
        <f t="shared" ref="I28:I43" si="6">IF(G28 &lt; 0.75,"BASSO",IF(G28 &gt; 2,"ALTO","MEDIO"))</f>
        <v>MEDIO</v>
      </c>
    </row>
    <row r="29" spans="2:9" x14ac:dyDescent="0.25">
      <c r="B29" s="554"/>
      <c r="C29" s="79" t="s">
        <v>98</v>
      </c>
      <c r="D29" s="80">
        <v>6</v>
      </c>
      <c r="E29" s="119">
        <f>(STRIDE!Y83+(-30+6-18+6-36+6-15+3))/STRIDE!Z83</f>
        <v>0.37857142857142856</v>
      </c>
      <c r="F29" s="81">
        <f>E29</f>
        <v>0.37857142857142856</v>
      </c>
      <c r="G29" s="131">
        <f>5/D29</f>
        <v>0.83333333333333337</v>
      </c>
      <c r="H29" s="192" t="str">
        <f t="shared" si="5"/>
        <v>MEDIO</v>
      </c>
      <c r="I29" s="192" t="str">
        <f t="shared" si="6"/>
        <v>MEDIO</v>
      </c>
    </row>
    <row r="30" spans="2:9" ht="11.25" customHeight="1" x14ac:dyDescent="0.25">
      <c r="B30" s="554"/>
      <c r="C30" s="537" t="s">
        <v>337</v>
      </c>
      <c r="D30" s="536">
        <v>1</v>
      </c>
      <c r="E30" s="551">
        <f>(STRIDE!Y83+(-8+2))/STRIDE!Z83</f>
        <v>0.50714285714285712</v>
      </c>
      <c r="F30" s="548">
        <f>E30</f>
        <v>0.50714285714285712</v>
      </c>
      <c r="G30" s="549">
        <f t="shared" ref="G30:G31" si="7">5/D30</f>
        <v>5</v>
      </c>
      <c r="H30" s="542" t="str">
        <f t="shared" si="5"/>
        <v>MEDIO</v>
      </c>
      <c r="I30" s="542" t="str">
        <f t="shared" si="6"/>
        <v>ALTO</v>
      </c>
    </row>
    <row r="31" spans="2:9" ht="9" customHeight="1" x14ac:dyDescent="0.25">
      <c r="B31" s="554"/>
      <c r="C31" s="537"/>
      <c r="D31" s="536"/>
      <c r="E31" s="551"/>
      <c r="F31" s="548" t="e">
        <f xml:space="preserve"> E31/#REF!</f>
        <v>#REF!</v>
      </c>
      <c r="G31" s="549" t="e">
        <f t="shared" si="7"/>
        <v>#DIV/0!</v>
      </c>
      <c r="H31" s="542"/>
      <c r="I31" s="542" t="e">
        <f t="shared" si="6"/>
        <v>#DIV/0!</v>
      </c>
    </row>
    <row r="32" spans="2:9" x14ac:dyDescent="0.25">
      <c r="B32" s="554"/>
      <c r="C32" s="79" t="s">
        <v>338</v>
      </c>
      <c r="D32" s="76">
        <v>2</v>
      </c>
      <c r="E32" s="120">
        <f>(STRIDE!Y83+(-18+6-18+12-15+12-25+20-20+15-28+16))/STRIDE!Z83</f>
        <v>0.44107142857142856</v>
      </c>
      <c r="F32" s="81">
        <f t="shared" ref="F32:F39" si="8">E32</f>
        <v>0.44107142857142856</v>
      </c>
      <c r="G32" s="131">
        <f>5/D32</f>
        <v>2.5</v>
      </c>
      <c r="H32" s="192" t="str">
        <f t="shared" si="5"/>
        <v>MEDIO</v>
      </c>
      <c r="I32" s="192" t="str">
        <f t="shared" si="6"/>
        <v>ALTO</v>
      </c>
    </row>
    <row r="33" spans="2:9" x14ac:dyDescent="0.25">
      <c r="B33" s="554"/>
      <c r="C33" s="28" t="s">
        <v>339</v>
      </c>
      <c r="D33" s="175">
        <v>3</v>
      </c>
      <c r="E33" s="121">
        <f>(STRIDE!Y83+(-18+6-24+6))/STRIDE!Z83</f>
        <v>0.4642857142857143</v>
      </c>
      <c r="F33" s="48">
        <f t="shared" si="8"/>
        <v>0.4642857142857143</v>
      </c>
      <c r="G33" s="50">
        <f t="shared" ref="G33:G38" si="9">5/D33</f>
        <v>1.6666666666666667</v>
      </c>
      <c r="H33" s="189" t="str">
        <f t="shared" si="5"/>
        <v>MEDIO</v>
      </c>
      <c r="I33" s="189" t="str">
        <f t="shared" si="6"/>
        <v>MEDIO</v>
      </c>
    </row>
    <row r="34" spans="2:9" x14ac:dyDescent="0.25">
      <c r="B34" s="554"/>
      <c r="C34" s="25" t="s">
        <v>343</v>
      </c>
      <c r="D34" s="14">
        <v>3</v>
      </c>
      <c r="E34" s="122">
        <f>(STRIDE!Y83+(-18+6-15+6-25+10-20+10-28+12))/STRIDE!Z83</f>
        <v>0.40714285714285714</v>
      </c>
      <c r="F34" s="46">
        <f t="shared" si="8"/>
        <v>0.40714285714285714</v>
      </c>
      <c r="G34" s="51">
        <f>5/D34</f>
        <v>1.6666666666666667</v>
      </c>
      <c r="H34" s="192" t="str">
        <f t="shared" si="5"/>
        <v>MEDIO</v>
      </c>
      <c r="I34" s="187" t="str">
        <f t="shared" si="6"/>
        <v>MEDIO</v>
      </c>
    </row>
    <row r="35" spans="2:9" x14ac:dyDescent="0.25">
      <c r="B35" s="554"/>
      <c r="C35" s="78" t="s">
        <v>344</v>
      </c>
      <c r="D35" s="74">
        <v>1</v>
      </c>
      <c r="E35" s="209">
        <f>(STRIDE!Y83+(-18+6))/STRIDE!Z83</f>
        <v>0.49642857142857144</v>
      </c>
      <c r="F35" s="82">
        <f t="shared" si="8"/>
        <v>0.49642857142857144</v>
      </c>
      <c r="G35" s="83">
        <f t="shared" si="9"/>
        <v>5</v>
      </c>
      <c r="H35" s="189" t="str">
        <f t="shared" si="5"/>
        <v>MEDIO</v>
      </c>
      <c r="I35" s="189" t="str">
        <f t="shared" si="6"/>
        <v>ALTO</v>
      </c>
    </row>
    <row r="36" spans="2:9" x14ac:dyDescent="0.25">
      <c r="B36" s="554"/>
      <c r="C36" s="25" t="s">
        <v>340</v>
      </c>
      <c r="D36" s="179">
        <v>2</v>
      </c>
      <c r="E36" s="122">
        <f>(STRIDE!Y83+(-36+18-15+6-21+15-20+8))/STRIDE!Z83</f>
        <v>0.4375</v>
      </c>
      <c r="F36" s="46">
        <f t="shared" si="8"/>
        <v>0.4375</v>
      </c>
      <c r="G36" s="51">
        <f t="shared" si="9"/>
        <v>2.5</v>
      </c>
      <c r="H36" s="192" t="str">
        <f t="shared" si="5"/>
        <v>MEDIO</v>
      </c>
      <c r="I36" s="187" t="str">
        <f t="shared" si="6"/>
        <v>ALTO</v>
      </c>
    </row>
    <row r="37" spans="2:9" x14ac:dyDescent="0.25">
      <c r="B37" s="554"/>
      <c r="C37" s="78" t="s">
        <v>341</v>
      </c>
      <c r="D37" s="214">
        <v>2</v>
      </c>
      <c r="E37" s="209">
        <f>(STRIDE!Y83+(-36+24-21+9))/STRIDE!Z83</f>
        <v>0.47499999999999998</v>
      </c>
      <c r="F37" s="82">
        <f t="shared" si="8"/>
        <v>0.47499999999999998</v>
      </c>
      <c r="G37" s="83">
        <f t="shared" si="9"/>
        <v>2.5</v>
      </c>
      <c r="H37" s="189" t="str">
        <f t="shared" si="5"/>
        <v>MEDIO</v>
      </c>
      <c r="I37" s="189" t="str">
        <f t="shared" si="6"/>
        <v>ALTO</v>
      </c>
    </row>
    <row r="38" spans="2:9" x14ac:dyDescent="0.25">
      <c r="B38" s="554"/>
      <c r="C38" s="75" t="s">
        <v>345</v>
      </c>
      <c r="D38" s="76">
        <v>3</v>
      </c>
      <c r="E38" s="120">
        <f>(STRIDE!Y83+(-3+1))/STRIDE!Z83</f>
        <v>0.51428571428571423</v>
      </c>
      <c r="F38" s="136">
        <f t="shared" si="8"/>
        <v>0.51428571428571423</v>
      </c>
      <c r="G38" s="137">
        <f t="shared" si="9"/>
        <v>1.6666666666666667</v>
      </c>
      <c r="H38" s="138" t="str">
        <f t="shared" si="5"/>
        <v>MEDIO</v>
      </c>
      <c r="I38" s="138" t="str">
        <f t="shared" si="6"/>
        <v>MEDIO</v>
      </c>
    </row>
    <row r="39" spans="2:9" x14ac:dyDescent="0.25">
      <c r="B39" s="554"/>
      <c r="C39" s="537" t="s">
        <v>346</v>
      </c>
      <c r="D39" s="536">
        <v>3</v>
      </c>
      <c r="E39" s="551">
        <f>(STRIDE!Y83+(-4+2))/STRIDE!Z83</f>
        <v>0.51428571428571423</v>
      </c>
      <c r="F39" s="548">
        <f t="shared" si="8"/>
        <v>0.51428571428571423</v>
      </c>
      <c r="G39" s="547">
        <f>5/D39</f>
        <v>1.6666666666666667</v>
      </c>
      <c r="H39" s="542" t="str">
        <f t="shared" si="5"/>
        <v>MEDIO</v>
      </c>
      <c r="I39" s="542" t="str">
        <f t="shared" si="6"/>
        <v>MEDIO</v>
      </c>
    </row>
    <row r="40" spans="2:9" ht="6.75" customHeight="1" x14ac:dyDescent="0.25">
      <c r="B40" s="554"/>
      <c r="C40" s="537"/>
      <c r="D40" s="536"/>
      <c r="E40" s="551"/>
      <c r="F40" s="548"/>
      <c r="G40" s="547"/>
      <c r="H40" s="542"/>
      <c r="I40" s="542"/>
    </row>
    <row r="41" spans="2:9" x14ac:dyDescent="0.25">
      <c r="B41" s="554"/>
      <c r="C41" s="79" t="s">
        <v>347</v>
      </c>
      <c r="D41" s="76">
        <v>3</v>
      </c>
      <c r="E41" s="120">
        <f>(STRIDE!Y83+(-25+5))/STRIDE!Z83</f>
        <v>0.48214285714285715</v>
      </c>
      <c r="F41" s="46">
        <f t="shared" ref="F41:F59" si="10">E41</f>
        <v>0.48214285714285715</v>
      </c>
      <c r="G41" s="131">
        <f>5/D41</f>
        <v>1.6666666666666667</v>
      </c>
      <c r="H41" s="192" t="str">
        <f t="shared" si="5"/>
        <v>MEDIO</v>
      </c>
      <c r="I41" s="192" t="str">
        <f t="shared" si="6"/>
        <v>MEDIO</v>
      </c>
    </row>
    <row r="42" spans="2:9" x14ac:dyDescent="0.25">
      <c r="B42" s="554"/>
      <c r="C42" s="28" t="s">
        <v>333</v>
      </c>
      <c r="D42" s="175">
        <v>5</v>
      </c>
      <c r="E42" s="121">
        <f>(STRIDE!Y83+(-15+9))/STRIDE!Z83</f>
        <v>0.50714285714285712</v>
      </c>
      <c r="F42" s="48">
        <f t="shared" si="10"/>
        <v>0.50714285714285712</v>
      </c>
      <c r="G42" s="50">
        <f t="shared" ref="G42:G43" si="11">5/D42</f>
        <v>1</v>
      </c>
      <c r="H42" s="189" t="str">
        <f t="shared" si="5"/>
        <v>MEDIO</v>
      </c>
      <c r="I42" s="189" t="str">
        <f t="shared" si="6"/>
        <v>MEDIO</v>
      </c>
    </row>
    <row r="43" spans="2:9" ht="18.75" customHeight="1" x14ac:dyDescent="0.25">
      <c r="B43" s="555"/>
      <c r="C43" s="139" t="s">
        <v>342</v>
      </c>
      <c r="D43" s="140">
        <v>3</v>
      </c>
      <c r="E43" s="313">
        <f>(STRIDE!Y83+(-28+14))/STRIDE!Z83</f>
        <v>0.49285714285714288</v>
      </c>
      <c r="F43" s="307">
        <f t="shared" si="10"/>
        <v>0.49285714285714288</v>
      </c>
      <c r="G43" s="308">
        <f t="shared" si="11"/>
        <v>1.6666666666666667</v>
      </c>
      <c r="H43" s="309" t="str">
        <f t="shared" si="5"/>
        <v>MEDIO</v>
      </c>
      <c r="I43" s="309" t="str">
        <f t="shared" si="6"/>
        <v>MEDIO</v>
      </c>
    </row>
    <row r="44" spans="2:9" ht="30" customHeight="1" x14ac:dyDescent="0.45">
      <c r="C44" s="73"/>
      <c r="D44" s="73"/>
      <c r="E44" s="73"/>
      <c r="F44" s="73"/>
      <c r="G44" s="73"/>
      <c r="H44" s="73"/>
      <c r="I44" s="73"/>
    </row>
    <row r="45" spans="2:9" ht="15.75" customHeight="1" x14ac:dyDescent="0.25">
      <c r="B45" s="471" t="s">
        <v>0</v>
      </c>
      <c r="C45" s="471" t="s">
        <v>241</v>
      </c>
      <c r="D45" s="398" t="s">
        <v>242</v>
      </c>
      <c r="E45" s="477" t="s">
        <v>245</v>
      </c>
      <c r="F45" s="398" t="s">
        <v>326</v>
      </c>
      <c r="G45" s="398" t="s">
        <v>327</v>
      </c>
      <c r="H45" s="552" t="s">
        <v>326</v>
      </c>
      <c r="I45" s="398" t="s">
        <v>327</v>
      </c>
    </row>
    <row r="46" spans="2:9" ht="15.75" customHeight="1" x14ac:dyDescent="0.25">
      <c r="B46" s="471"/>
      <c r="C46" s="471"/>
      <c r="D46" s="398"/>
      <c r="E46" s="477"/>
      <c r="F46" s="398"/>
      <c r="G46" s="398"/>
      <c r="H46" s="552"/>
      <c r="I46" s="398"/>
    </row>
    <row r="47" spans="2:9" ht="15" customHeight="1" x14ac:dyDescent="0.25">
      <c r="B47" s="471"/>
      <c r="C47" s="471"/>
      <c r="D47" s="398"/>
      <c r="E47" s="477"/>
      <c r="F47" s="398"/>
      <c r="G47" s="398"/>
      <c r="H47" s="552"/>
      <c r="I47" s="398"/>
    </row>
    <row r="48" spans="2:9" ht="21" customHeight="1" x14ac:dyDescent="0.25">
      <c r="B48" s="538" t="s">
        <v>19</v>
      </c>
      <c r="C48" s="32" t="s">
        <v>329</v>
      </c>
      <c r="D48" s="194">
        <v>5</v>
      </c>
      <c r="E48" s="141">
        <f>(STRIDE!$Y$126+(-5+2))/STRIDE!$Z$126</f>
        <v>0.30952380952380953</v>
      </c>
      <c r="F48" s="47">
        <f t="shared" si="10"/>
        <v>0.30952380952380953</v>
      </c>
      <c r="G48" s="216">
        <f>6/D48</f>
        <v>1.2</v>
      </c>
      <c r="H48" s="217" t="str">
        <f t="shared" ref="H48:H65" si="12">IF(F48 &lt; 0.33,"BASSO",IF(F48 &gt; 0.67,"ALTO","MEDIO"))</f>
        <v>BASSO</v>
      </c>
      <c r="I48" s="217" t="str">
        <f t="shared" ref="I48:I65" si="13">IF(G48 &lt; 0.75,"BASSO",IF(G48 &gt; 2,"ALTO","MEDIO"))</f>
        <v>MEDIO</v>
      </c>
    </row>
    <row r="49" spans="2:9" x14ac:dyDescent="0.25">
      <c r="B49" s="539"/>
      <c r="C49" s="34" t="s">
        <v>330</v>
      </c>
      <c r="D49" s="176">
        <v>3</v>
      </c>
      <c r="E49" s="212">
        <f>(STRIDE!$Y$126+(-5+2))/STRIDE!$Z$126</f>
        <v>0.30952380952380953</v>
      </c>
      <c r="F49" s="82">
        <f t="shared" si="10"/>
        <v>0.30952380952380953</v>
      </c>
      <c r="G49" s="84">
        <f>6/D49</f>
        <v>2</v>
      </c>
      <c r="H49" s="189" t="str">
        <f t="shared" si="12"/>
        <v>BASSO</v>
      </c>
      <c r="I49" s="189" t="str">
        <f t="shared" si="13"/>
        <v>MEDIO</v>
      </c>
    </row>
    <row r="50" spans="2:9" x14ac:dyDescent="0.25">
      <c r="B50" s="539"/>
      <c r="C50" s="17" t="s">
        <v>331</v>
      </c>
      <c r="D50" s="195">
        <v>2</v>
      </c>
      <c r="E50" s="213">
        <f>(STRIDE!$Y$126+(-10+6))/STRIDE!$Z$126</f>
        <v>0.3080357142857143</v>
      </c>
      <c r="F50" s="136">
        <f t="shared" si="10"/>
        <v>0.3080357142857143</v>
      </c>
      <c r="G50" s="137">
        <f>6/D50</f>
        <v>3</v>
      </c>
      <c r="H50" s="138" t="str">
        <f t="shared" si="12"/>
        <v>BASSO</v>
      </c>
      <c r="I50" s="138" t="str">
        <f t="shared" si="13"/>
        <v>ALTO</v>
      </c>
    </row>
    <row r="51" spans="2:9" x14ac:dyDescent="0.25">
      <c r="B51" s="539"/>
      <c r="C51" s="34" t="s">
        <v>98</v>
      </c>
      <c r="D51" s="176">
        <v>6</v>
      </c>
      <c r="E51" s="212">
        <f>(STRIDE!$Y$126+(-10+2-18+3-15+3))/STRIDE!$Z$126</f>
        <v>0.26190476190476192</v>
      </c>
      <c r="F51" s="205">
        <f t="shared" si="10"/>
        <v>0.26190476190476192</v>
      </c>
      <c r="G51" s="207">
        <f t="shared" ref="G51:G65" si="14">6/D51</f>
        <v>1</v>
      </c>
      <c r="H51" s="204" t="str">
        <f t="shared" si="12"/>
        <v>BASSO</v>
      </c>
      <c r="I51" s="204" t="str">
        <f t="shared" si="13"/>
        <v>MEDIO</v>
      </c>
    </row>
    <row r="52" spans="2:9" x14ac:dyDescent="0.25">
      <c r="B52" s="539"/>
      <c r="C52" s="196" t="s">
        <v>337</v>
      </c>
      <c r="D52" s="195">
        <v>1</v>
      </c>
      <c r="E52" s="213">
        <f>(STRIDE!$Y$126+(-4+1))/STRIDE!$Z$126</f>
        <v>0.30952380952380953</v>
      </c>
      <c r="F52" s="206">
        <f t="shared" si="10"/>
        <v>0.30952380952380953</v>
      </c>
      <c r="G52" s="208">
        <f t="shared" ref="G52:G58" si="15">6/D52</f>
        <v>6</v>
      </c>
      <c r="H52" s="211" t="str">
        <f t="shared" si="12"/>
        <v>BASSO</v>
      </c>
      <c r="I52" s="211" t="str">
        <f t="shared" si="13"/>
        <v>ALTO</v>
      </c>
    </row>
    <row r="53" spans="2:9" x14ac:dyDescent="0.25">
      <c r="B53" s="539"/>
      <c r="C53" s="34" t="s">
        <v>338</v>
      </c>
      <c r="D53" s="176">
        <v>2</v>
      </c>
      <c r="E53" s="212">
        <f>(STRIDE!$Y$126+(-12+6-12+9-12+9-15+10-15+10-28+16))/STRIDE!$Z$126</f>
        <v>0.26339285714285715</v>
      </c>
      <c r="F53" s="205">
        <f t="shared" si="10"/>
        <v>0.26339285714285715</v>
      </c>
      <c r="G53" s="207">
        <f t="shared" si="15"/>
        <v>3</v>
      </c>
      <c r="H53" s="204" t="str">
        <f t="shared" ref="H53:H58" si="16">IF(F53 &lt; 0.33,"BASSO",IF(F53 &gt; 0.67,"ALTO","MEDIO"))</f>
        <v>BASSO</v>
      </c>
      <c r="I53" s="204" t="str">
        <f t="shared" ref="I53:I58" si="17">IF(G53 &lt; 0.75,"BASSO",IF(G53 &gt; 2,"ALTO","MEDIO"))</f>
        <v>ALTO</v>
      </c>
    </row>
    <row r="54" spans="2:9" x14ac:dyDescent="0.25">
      <c r="B54" s="539"/>
      <c r="C54" s="17" t="s">
        <v>339</v>
      </c>
      <c r="D54" s="195">
        <v>3</v>
      </c>
      <c r="E54" s="213">
        <f>(STRIDE!$Y$126+(-12+4-24+6))/STRIDE!$Z$126</f>
        <v>0.27529761904761907</v>
      </c>
      <c r="F54" s="136">
        <f t="shared" si="10"/>
        <v>0.27529761904761907</v>
      </c>
      <c r="G54" s="137">
        <f t="shared" si="15"/>
        <v>2</v>
      </c>
      <c r="H54" s="138" t="str">
        <f t="shared" si="16"/>
        <v>BASSO</v>
      </c>
      <c r="I54" s="138" t="str">
        <f t="shared" si="17"/>
        <v>MEDIO</v>
      </c>
    </row>
    <row r="55" spans="2:9" x14ac:dyDescent="0.25">
      <c r="B55" s="539"/>
      <c r="C55" s="34" t="s">
        <v>343</v>
      </c>
      <c r="D55" s="176">
        <v>3</v>
      </c>
      <c r="E55" s="212">
        <f>(STRIDE!$Y$126+(-12+6-12+6-15+5-15+5-28+12))/STRIDE!$Z$126</f>
        <v>0.24255952380952381</v>
      </c>
      <c r="F55" s="85">
        <f t="shared" si="10"/>
        <v>0.24255952380952381</v>
      </c>
      <c r="G55" s="83">
        <f t="shared" si="15"/>
        <v>2</v>
      </c>
      <c r="H55" s="56" t="str">
        <f t="shared" si="16"/>
        <v>BASSO</v>
      </c>
      <c r="I55" s="56" t="str">
        <f t="shared" si="17"/>
        <v>MEDIO</v>
      </c>
    </row>
    <row r="56" spans="2:9" x14ac:dyDescent="0.25">
      <c r="B56" s="539"/>
      <c r="C56" s="17" t="s">
        <v>344</v>
      </c>
      <c r="D56" s="195">
        <v>1</v>
      </c>
      <c r="E56" s="213">
        <f>(STRIDE!$Y$126+(-12+4))/STRIDE!$Z$126</f>
        <v>0.30208333333333331</v>
      </c>
      <c r="F56" s="81">
        <f t="shared" si="10"/>
        <v>0.30208333333333331</v>
      </c>
      <c r="G56" s="131">
        <f t="shared" si="15"/>
        <v>6</v>
      </c>
      <c r="H56" s="123" t="str">
        <f t="shared" si="16"/>
        <v>BASSO</v>
      </c>
      <c r="I56" s="123" t="str">
        <f t="shared" si="17"/>
        <v>ALTO</v>
      </c>
    </row>
    <row r="57" spans="2:9" x14ac:dyDescent="0.25">
      <c r="B57" s="539"/>
      <c r="C57" s="34" t="s">
        <v>340</v>
      </c>
      <c r="D57" s="176">
        <v>2</v>
      </c>
      <c r="E57" s="212">
        <f>(STRIDE!$Y$126+(-18+9-15+6-14+10-20+8))/STRIDE!$Z$126</f>
        <v>0.26339285714285715</v>
      </c>
      <c r="F57" s="85">
        <f t="shared" si="10"/>
        <v>0.26339285714285715</v>
      </c>
      <c r="G57" s="83">
        <f t="shared" si="15"/>
        <v>3</v>
      </c>
      <c r="H57" s="56" t="str">
        <f t="shared" si="16"/>
        <v>BASSO</v>
      </c>
      <c r="I57" s="56" t="str">
        <f t="shared" si="17"/>
        <v>ALTO</v>
      </c>
    </row>
    <row r="58" spans="2:9" x14ac:dyDescent="0.25">
      <c r="B58" s="539"/>
      <c r="C58" s="17" t="s">
        <v>341</v>
      </c>
      <c r="D58" s="195">
        <v>2</v>
      </c>
      <c r="E58" s="213">
        <f>(STRIDE!$Y$126+(-18+12-14+6))/STRIDE!$Z$126</f>
        <v>0.29315476190476192</v>
      </c>
      <c r="F58" s="81">
        <f t="shared" si="10"/>
        <v>0.29315476190476192</v>
      </c>
      <c r="G58" s="131">
        <f t="shared" si="15"/>
        <v>3</v>
      </c>
      <c r="H58" s="123" t="str">
        <f t="shared" si="16"/>
        <v>BASSO</v>
      </c>
      <c r="I58" s="123" t="str">
        <f t="shared" si="17"/>
        <v>ALTO</v>
      </c>
    </row>
    <row r="59" spans="2:9" x14ac:dyDescent="0.25">
      <c r="B59" s="539"/>
      <c r="C59" s="435" t="s">
        <v>345</v>
      </c>
      <c r="D59" s="419">
        <v>3</v>
      </c>
      <c r="E59" s="545">
        <f>(STRIDE!$Y$126+(-3+1))/STRIDE!$Z$126</f>
        <v>0.31101190476190477</v>
      </c>
      <c r="F59" s="548">
        <f t="shared" si="10"/>
        <v>0.31101190476190477</v>
      </c>
      <c r="G59" s="549">
        <f t="shared" si="14"/>
        <v>2</v>
      </c>
      <c r="H59" s="542" t="str">
        <f t="shared" si="12"/>
        <v>BASSO</v>
      </c>
      <c r="I59" s="542" t="str">
        <f t="shared" si="13"/>
        <v>MEDIO</v>
      </c>
    </row>
    <row r="60" spans="2:9" ht="7.5" customHeight="1" x14ac:dyDescent="0.25">
      <c r="B60" s="539"/>
      <c r="C60" s="435"/>
      <c r="D60" s="419"/>
      <c r="E60" s="545"/>
      <c r="F60" s="548" t="e">
        <f xml:space="preserve"> E60/#REF!</f>
        <v>#REF!</v>
      </c>
      <c r="G60" s="549"/>
      <c r="H60" s="542" t="e">
        <f t="shared" si="12"/>
        <v>#REF!</v>
      </c>
      <c r="I60" s="542" t="str">
        <f t="shared" si="13"/>
        <v>BASSO</v>
      </c>
    </row>
    <row r="61" spans="2:9" x14ac:dyDescent="0.25">
      <c r="B61" s="539"/>
      <c r="C61" s="544" t="s">
        <v>346</v>
      </c>
      <c r="D61" s="444">
        <v>3</v>
      </c>
      <c r="E61" s="546">
        <f>(STRIDE!$Y$126+(-4+1))/STRIDE!$Z$126</f>
        <v>0.30952380952380953</v>
      </c>
      <c r="F61" s="556">
        <f>E61</f>
        <v>0.30952380952380953</v>
      </c>
      <c r="G61" s="557">
        <f t="shared" si="14"/>
        <v>2</v>
      </c>
      <c r="H61" s="543" t="str">
        <f t="shared" si="12"/>
        <v>BASSO</v>
      </c>
      <c r="I61" s="543" t="str">
        <f t="shared" si="13"/>
        <v>MEDIO</v>
      </c>
    </row>
    <row r="62" spans="2:9" ht="9" customHeight="1" x14ac:dyDescent="0.25">
      <c r="B62" s="539"/>
      <c r="C62" s="544"/>
      <c r="D62" s="444"/>
      <c r="E62" s="546"/>
      <c r="F62" s="556" t="e">
        <f xml:space="preserve"> E62/#REF!</f>
        <v>#REF!</v>
      </c>
      <c r="G62" s="557"/>
      <c r="H62" s="543" t="e">
        <f t="shared" si="12"/>
        <v>#REF!</v>
      </c>
      <c r="I62" s="543" t="str">
        <f t="shared" si="13"/>
        <v>BASSO</v>
      </c>
    </row>
    <row r="63" spans="2:9" x14ac:dyDescent="0.25">
      <c r="B63" s="539"/>
      <c r="C63" s="34" t="s">
        <v>347</v>
      </c>
      <c r="D63" s="176">
        <v>3</v>
      </c>
      <c r="E63" s="212">
        <f>(STRIDE!$Y$126+(-15+5))/STRIDE!$Z$126</f>
        <v>0.29910714285714285</v>
      </c>
      <c r="F63" s="205">
        <f t="shared" ref="F63:F83" si="18">E63</f>
        <v>0.29910714285714285</v>
      </c>
      <c r="G63" s="207">
        <f t="shared" si="14"/>
        <v>2</v>
      </c>
      <c r="H63" s="204" t="str">
        <f t="shared" si="12"/>
        <v>BASSO</v>
      </c>
      <c r="I63" s="204" t="str">
        <f t="shared" si="13"/>
        <v>MEDIO</v>
      </c>
    </row>
    <row r="64" spans="2:9" x14ac:dyDescent="0.25">
      <c r="B64" s="539"/>
      <c r="C64" s="17" t="s">
        <v>333</v>
      </c>
      <c r="D64" s="195">
        <v>5</v>
      </c>
      <c r="E64" s="213">
        <f>(STRIDE!$Y$126+(-15+9))/STRIDE!$Z$126</f>
        <v>0.30505952380952384</v>
      </c>
      <c r="F64" s="136">
        <f t="shared" si="18"/>
        <v>0.30505952380952384</v>
      </c>
      <c r="G64" s="137">
        <f t="shared" si="14"/>
        <v>1.2</v>
      </c>
      <c r="H64" s="138" t="str">
        <f t="shared" si="12"/>
        <v>BASSO</v>
      </c>
      <c r="I64" s="138" t="str">
        <f t="shared" si="13"/>
        <v>MEDIO</v>
      </c>
    </row>
    <row r="65" spans="2:9" ht="20.25" customHeight="1" x14ac:dyDescent="0.25">
      <c r="B65" s="540"/>
      <c r="C65" s="104" t="s">
        <v>342</v>
      </c>
      <c r="D65" s="105">
        <v>3</v>
      </c>
      <c r="E65" s="314">
        <f>(STRIDE!$Y$126+(-28+14))/STRIDE!$Z$126</f>
        <v>0.29315476190476192</v>
      </c>
      <c r="F65" s="310">
        <f t="shared" si="18"/>
        <v>0.29315476190476192</v>
      </c>
      <c r="G65" s="311">
        <f t="shared" si="14"/>
        <v>2</v>
      </c>
      <c r="H65" s="312" t="str">
        <f t="shared" si="12"/>
        <v>BASSO</v>
      </c>
      <c r="I65" s="312" t="str">
        <f t="shared" si="13"/>
        <v>MEDIO</v>
      </c>
    </row>
    <row r="66" spans="2:9" ht="29.25" customHeight="1" x14ac:dyDescent="0.45">
      <c r="C66" s="73"/>
      <c r="D66" s="73"/>
      <c r="E66" s="73"/>
      <c r="F66" s="73"/>
      <c r="G66" s="73"/>
      <c r="H66" s="73"/>
      <c r="I66" s="73"/>
    </row>
    <row r="67" spans="2:9" ht="13.5" customHeight="1" x14ac:dyDescent="0.25">
      <c r="B67" s="471" t="s">
        <v>0</v>
      </c>
      <c r="C67" s="471" t="s">
        <v>241</v>
      </c>
      <c r="D67" s="398" t="s">
        <v>242</v>
      </c>
      <c r="E67" s="477" t="s">
        <v>245</v>
      </c>
      <c r="F67" s="398" t="s">
        <v>326</v>
      </c>
      <c r="G67" s="398" t="s">
        <v>327</v>
      </c>
      <c r="H67" s="398" t="s">
        <v>326</v>
      </c>
      <c r="I67" s="398" t="s">
        <v>327</v>
      </c>
    </row>
    <row r="68" spans="2:9" ht="15" customHeight="1" x14ac:dyDescent="0.25">
      <c r="B68" s="471"/>
      <c r="C68" s="471"/>
      <c r="D68" s="398"/>
      <c r="E68" s="477"/>
      <c r="F68" s="398"/>
      <c r="G68" s="398"/>
      <c r="H68" s="398"/>
      <c r="I68" s="398"/>
    </row>
    <row r="69" spans="2:9" ht="15" customHeight="1" x14ac:dyDescent="0.25">
      <c r="B69" s="471"/>
      <c r="C69" s="471"/>
      <c r="D69" s="398"/>
      <c r="E69" s="477"/>
      <c r="F69" s="398"/>
      <c r="G69" s="398"/>
      <c r="H69" s="398"/>
      <c r="I69" s="398"/>
    </row>
    <row r="70" spans="2:9" ht="21.75" customHeight="1" x14ac:dyDescent="0.25">
      <c r="B70" s="538" t="s">
        <v>22</v>
      </c>
      <c r="C70" s="142" t="s">
        <v>344</v>
      </c>
      <c r="D70" s="143">
        <v>1</v>
      </c>
      <c r="E70" s="315">
        <f>(STRIDE!$Y$159+(-18+6))/STRIDE!$Z$159</f>
        <v>0.43253968253968256</v>
      </c>
      <c r="F70" s="144">
        <f t="shared" si="18"/>
        <v>0.43253968253968256</v>
      </c>
      <c r="G70" s="145">
        <f>6/D70</f>
        <v>6</v>
      </c>
      <c r="H70" s="146" t="str">
        <f t="shared" ref="H70:H81" si="19">IF(F70 &lt; 0.33,"BASSO",IF(F70 &gt; 0.67,"ALTO","MEDIO"))</f>
        <v>MEDIO</v>
      </c>
      <c r="I70" s="146" t="str">
        <f t="shared" ref="I70:I81" si="20">IF(G70 &lt; 0.75,"BASSO",IF(G70 &gt; 2,"ALTO","MEDIO"))</f>
        <v>ALTO</v>
      </c>
    </row>
    <row r="71" spans="2:9" x14ac:dyDescent="0.25">
      <c r="B71" s="539"/>
      <c r="C71" s="87" t="s">
        <v>329</v>
      </c>
      <c r="D71" s="214">
        <v>5</v>
      </c>
      <c r="E71" s="316">
        <f>(STRIDE!$Y$159+(-5+2))/STRIDE!$Z$159</f>
        <v>0.45039682539682541</v>
      </c>
      <c r="F71" s="126">
        <f t="shared" si="18"/>
        <v>0.45039682539682541</v>
      </c>
      <c r="G71" s="210">
        <f t="shared" ref="G71:G81" si="21">6/D71</f>
        <v>1.2</v>
      </c>
      <c r="H71" s="74" t="str">
        <f t="shared" si="19"/>
        <v>MEDIO</v>
      </c>
      <c r="I71" s="74" t="str">
        <f t="shared" si="20"/>
        <v>MEDIO</v>
      </c>
    </row>
    <row r="72" spans="2:9" x14ac:dyDescent="0.25">
      <c r="B72" s="539"/>
      <c r="C72" s="86" t="s">
        <v>330</v>
      </c>
      <c r="D72" s="76">
        <v>3</v>
      </c>
      <c r="E72" s="317">
        <f>(STRIDE!$Y$159+(-5+2))/STRIDE!$Z$159</f>
        <v>0.45039682539682541</v>
      </c>
      <c r="F72" s="125">
        <f t="shared" si="18"/>
        <v>0.45039682539682541</v>
      </c>
      <c r="G72" s="208">
        <f t="shared" si="21"/>
        <v>2</v>
      </c>
      <c r="H72" s="80" t="str">
        <f t="shared" si="19"/>
        <v>MEDIO</v>
      </c>
      <c r="I72" s="80" t="str">
        <f t="shared" si="20"/>
        <v>MEDIO</v>
      </c>
    </row>
    <row r="73" spans="2:9" x14ac:dyDescent="0.25">
      <c r="B73" s="539"/>
      <c r="C73" s="87" t="s">
        <v>331</v>
      </c>
      <c r="D73" s="150">
        <v>2</v>
      </c>
      <c r="E73" s="316">
        <f>(STRIDE!$Y$159+(-15+9))/STRIDE!$Z$159</f>
        <v>0.44444444444444442</v>
      </c>
      <c r="F73" s="128">
        <f t="shared" si="18"/>
        <v>0.44444444444444442</v>
      </c>
      <c r="G73" s="207">
        <f t="shared" si="21"/>
        <v>3</v>
      </c>
      <c r="H73" s="202" t="str">
        <f t="shared" si="19"/>
        <v>MEDIO</v>
      </c>
      <c r="I73" s="202" t="str">
        <f t="shared" si="20"/>
        <v>ALTO</v>
      </c>
    </row>
    <row r="74" spans="2:9" x14ac:dyDescent="0.25">
      <c r="B74" s="539"/>
      <c r="C74" s="147" t="s">
        <v>98</v>
      </c>
      <c r="D74" s="148">
        <v>6</v>
      </c>
      <c r="E74" s="317">
        <f>(STRIDE!$Y$159+(-15+3-16+4-24+4))/STRIDE!$Z$159</f>
        <v>0.36904761904761907</v>
      </c>
      <c r="F74" s="127">
        <f t="shared" si="18"/>
        <v>0.36904761904761907</v>
      </c>
      <c r="G74" s="137">
        <f t="shared" si="21"/>
        <v>1</v>
      </c>
      <c r="H74" s="77" t="str">
        <f t="shared" si="19"/>
        <v>MEDIO</v>
      </c>
      <c r="I74" s="77" t="str">
        <f t="shared" si="20"/>
        <v>MEDIO</v>
      </c>
    </row>
    <row r="75" spans="2:9" x14ac:dyDescent="0.25">
      <c r="B75" s="539"/>
      <c r="C75" s="78" t="s">
        <v>332</v>
      </c>
      <c r="D75" s="150">
        <v>4</v>
      </c>
      <c r="E75" s="316">
        <f>(STRIDE!$Y$159+(-16+12))/STRIDE!$Z$159</f>
        <v>0.44841269841269843</v>
      </c>
      <c r="F75" s="126">
        <f t="shared" si="18"/>
        <v>0.44841269841269843</v>
      </c>
      <c r="G75" s="210">
        <f t="shared" si="21"/>
        <v>1.5</v>
      </c>
      <c r="H75" s="74" t="str">
        <f t="shared" si="19"/>
        <v>MEDIO</v>
      </c>
      <c r="I75" s="74" t="str">
        <f t="shared" si="20"/>
        <v>MEDIO</v>
      </c>
    </row>
    <row r="76" spans="2:9" x14ac:dyDescent="0.25">
      <c r="B76" s="539"/>
      <c r="C76" s="79" t="s">
        <v>333</v>
      </c>
      <c r="D76" s="148">
        <v>5</v>
      </c>
      <c r="E76" s="317">
        <f>(STRIDE!$Y$159+(-16+8))/STRIDE!$Z$159</f>
        <v>0.44047619047619047</v>
      </c>
      <c r="F76" s="125">
        <f t="shared" si="18"/>
        <v>0.44047619047619047</v>
      </c>
      <c r="G76" s="208">
        <f t="shared" si="21"/>
        <v>1.2</v>
      </c>
      <c r="H76" s="80" t="str">
        <f t="shared" si="19"/>
        <v>MEDIO</v>
      </c>
      <c r="I76" s="80" t="str">
        <f t="shared" si="20"/>
        <v>MEDIO</v>
      </c>
    </row>
    <row r="77" spans="2:9" x14ac:dyDescent="0.25">
      <c r="B77" s="539"/>
      <c r="C77" s="87" t="s">
        <v>338</v>
      </c>
      <c r="D77" s="151">
        <v>2</v>
      </c>
      <c r="E77" s="318">
        <f>(STRIDE!$Y$159+(-20+15-18+12-18+12-28+16))/STRIDE!$Z$159</f>
        <v>0.39880952380952384</v>
      </c>
      <c r="F77" s="128">
        <f t="shared" si="18"/>
        <v>0.39880952380952384</v>
      </c>
      <c r="G77" s="207">
        <f t="shared" si="21"/>
        <v>3</v>
      </c>
      <c r="H77" s="202" t="str">
        <f t="shared" si="19"/>
        <v>MEDIO</v>
      </c>
      <c r="I77" s="202" t="str">
        <f t="shared" si="20"/>
        <v>ALTO</v>
      </c>
    </row>
    <row r="78" spans="2:9" x14ac:dyDescent="0.25">
      <c r="B78" s="539"/>
      <c r="C78" s="147" t="s">
        <v>339</v>
      </c>
      <c r="D78" s="149">
        <v>3</v>
      </c>
      <c r="E78" s="319">
        <f>(STRIDE!$Y$159+(-20+8-24+6))/STRIDE!$Z$159</f>
        <v>0.3968253968253968</v>
      </c>
      <c r="F78" s="127">
        <f t="shared" si="18"/>
        <v>0.3968253968253968</v>
      </c>
      <c r="G78" s="137">
        <f t="shared" si="21"/>
        <v>2</v>
      </c>
      <c r="H78" s="77" t="str">
        <f t="shared" si="19"/>
        <v>MEDIO</v>
      </c>
      <c r="I78" s="77" t="str">
        <f t="shared" si="20"/>
        <v>MEDIO</v>
      </c>
    </row>
    <row r="79" spans="2:9" x14ac:dyDescent="0.25">
      <c r="B79" s="539"/>
      <c r="C79" s="152" t="s">
        <v>343</v>
      </c>
      <c r="D79" s="74">
        <v>3</v>
      </c>
      <c r="E79" s="316">
        <f>(STRIDE!$Y$159+(-18+6-18+6-28+12))/STRIDE!$Z$159</f>
        <v>0.37698412698412698</v>
      </c>
      <c r="F79" s="126">
        <f t="shared" si="18"/>
        <v>0.37698412698412698</v>
      </c>
      <c r="G79" s="210">
        <f t="shared" si="21"/>
        <v>2</v>
      </c>
      <c r="H79" s="74" t="str">
        <f t="shared" si="19"/>
        <v>MEDIO</v>
      </c>
      <c r="I79" s="74" t="str">
        <f t="shared" si="20"/>
        <v>MEDIO</v>
      </c>
    </row>
    <row r="80" spans="2:9" x14ac:dyDescent="0.25">
      <c r="B80" s="539"/>
      <c r="C80" s="88" t="s">
        <v>340</v>
      </c>
      <c r="D80" s="80">
        <v>2</v>
      </c>
      <c r="E80" s="320">
        <f>(STRIDE!$Y$159+(-24+12-20+8))/STRIDE!$Z$159</f>
        <v>0.40873015873015872</v>
      </c>
      <c r="F80" s="125">
        <f t="shared" si="18"/>
        <v>0.40873015873015872</v>
      </c>
      <c r="G80" s="208">
        <f t="shared" si="21"/>
        <v>3</v>
      </c>
      <c r="H80" s="80" t="str">
        <f t="shared" si="19"/>
        <v>MEDIO</v>
      </c>
      <c r="I80" s="80" t="str">
        <f t="shared" si="20"/>
        <v>ALTO</v>
      </c>
    </row>
    <row r="81" spans="2:9" x14ac:dyDescent="0.25">
      <c r="B81" s="539"/>
      <c r="C81" s="124" t="s">
        <v>341</v>
      </c>
      <c r="D81" s="74">
        <v>2</v>
      </c>
      <c r="E81" s="321">
        <f>(STRIDE!$Y$159+(-24+16))/STRIDE!$Z$159</f>
        <v>0.44047619047619047</v>
      </c>
      <c r="F81" s="126">
        <f t="shared" si="18"/>
        <v>0.44047619047619047</v>
      </c>
      <c r="G81" s="210">
        <f t="shared" si="21"/>
        <v>3</v>
      </c>
      <c r="H81" s="74" t="str">
        <f t="shared" si="19"/>
        <v>MEDIO</v>
      </c>
      <c r="I81" s="74" t="str">
        <f t="shared" si="20"/>
        <v>ALTO</v>
      </c>
    </row>
    <row r="82" spans="2:9" x14ac:dyDescent="0.25">
      <c r="B82" s="539"/>
      <c r="C82" s="252" t="s">
        <v>142</v>
      </c>
      <c r="D82" s="254">
        <v>2</v>
      </c>
      <c r="E82" s="322">
        <f>(STRIDE!$Y$159+(-24+4))/STRIDE!$Z$159</f>
        <v>0.41666666666666669</v>
      </c>
      <c r="F82" s="253">
        <f t="shared" si="18"/>
        <v>0.41666666666666669</v>
      </c>
      <c r="G82" s="51">
        <f>6/D82</f>
        <v>3</v>
      </c>
      <c r="H82" s="254" t="str">
        <f>IF(F82 &lt; 0.33,"BASSO",IF(F82 &gt; 0.67,"ALTO","MEDIO"))</f>
        <v>MEDIO</v>
      </c>
      <c r="I82" s="159" t="str">
        <f>IF(G82 &lt; 0.75,"BASSO",IF(G82 &gt; 2,"ALTO","MEDIO"))</f>
        <v>ALTO</v>
      </c>
    </row>
    <row r="83" spans="2:9" ht="19.5" customHeight="1" x14ac:dyDescent="0.25">
      <c r="B83" s="540"/>
      <c r="C83" s="104" t="s">
        <v>342</v>
      </c>
      <c r="D83" s="105">
        <v>3</v>
      </c>
      <c r="E83" s="323">
        <f>(STRIDE!$Y$159+(-28+14))/STRIDE!$Z$159</f>
        <v>0.42857142857142855</v>
      </c>
      <c r="F83" s="129">
        <f t="shared" si="18"/>
        <v>0.42857142857142855</v>
      </c>
      <c r="G83" s="106">
        <f>6/D83</f>
        <v>2</v>
      </c>
      <c r="H83" s="130" t="str">
        <f>IF(F83 &lt; 0.33,"BASSO",IF(F83 &gt; 0.67,"ALTO","MEDIO"))</f>
        <v>MEDIO</v>
      </c>
      <c r="I83" s="105" t="str">
        <f>IF(G83 &lt; 0.75,"BASSO",IF(G83 &gt; 2,"ALTO","MEDIO"))</f>
        <v>MEDIO</v>
      </c>
    </row>
  </sheetData>
  <mergeCells count="71">
    <mergeCell ref="B70:B83"/>
    <mergeCell ref="F67:F69"/>
    <mergeCell ref="G67:G69"/>
    <mergeCell ref="H67:H69"/>
    <mergeCell ref="I67:I69"/>
    <mergeCell ref="B67:B69"/>
    <mergeCell ref="C67:C69"/>
    <mergeCell ref="D67:D69"/>
    <mergeCell ref="E67:E69"/>
    <mergeCell ref="B48:B65"/>
    <mergeCell ref="I24:I26"/>
    <mergeCell ref="B45:B47"/>
    <mergeCell ref="C45:C47"/>
    <mergeCell ref="D45:D47"/>
    <mergeCell ref="E45:E47"/>
    <mergeCell ref="F45:F47"/>
    <mergeCell ref="G45:G47"/>
    <mergeCell ref="H45:H47"/>
    <mergeCell ref="I45:I47"/>
    <mergeCell ref="B27:B43"/>
    <mergeCell ref="I30:I31"/>
    <mergeCell ref="F59:F60"/>
    <mergeCell ref="F61:F62"/>
    <mergeCell ref="G59:G60"/>
    <mergeCell ref="G61:G62"/>
    <mergeCell ref="E2:E4"/>
    <mergeCell ref="E5:E6"/>
    <mergeCell ref="E30:E31"/>
    <mergeCell ref="E39:E40"/>
    <mergeCell ref="H30:H31"/>
    <mergeCell ref="E24:E26"/>
    <mergeCell ref="F24:F26"/>
    <mergeCell ref="G24:G26"/>
    <mergeCell ref="H24:H26"/>
    <mergeCell ref="I39:I40"/>
    <mergeCell ref="H39:H40"/>
    <mergeCell ref="G39:G40"/>
    <mergeCell ref="F39:F40"/>
    <mergeCell ref="F30:F31"/>
    <mergeCell ref="G30:G31"/>
    <mergeCell ref="H59:H60"/>
    <mergeCell ref="H61:H62"/>
    <mergeCell ref="I61:I62"/>
    <mergeCell ref="I59:I60"/>
    <mergeCell ref="C59:C60"/>
    <mergeCell ref="C61:C62"/>
    <mergeCell ref="D59:D60"/>
    <mergeCell ref="D61:D62"/>
    <mergeCell ref="E59:E60"/>
    <mergeCell ref="E61:E62"/>
    <mergeCell ref="D39:D40"/>
    <mergeCell ref="C39:C40"/>
    <mergeCell ref="B2:B4"/>
    <mergeCell ref="B5:B22"/>
    <mergeCell ref="C2:C4"/>
    <mergeCell ref="C5:C6"/>
    <mergeCell ref="D2:D4"/>
    <mergeCell ref="D5:D6"/>
    <mergeCell ref="C30:C31"/>
    <mergeCell ref="D30:D31"/>
    <mergeCell ref="B24:B26"/>
    <mergeCell ref="C24:C26"/>
    <mergeCell ref="D24:D26"/>
    <mergeCell ref="I2:I4"/>
    <mergeCell ref="F5:F6"/>
    <mergeCell ref="G5:G6"/>
    <mergeCell ref="H5:H6"/>
    <mergeCell ref="I5:I6"/>
    <mergeCell ref="F2:F4"/>
    <mergeCell ref="G2:G4"/>
    <mergeCell ref="H2:H4"/>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Cases</vt:lpstr>
      <vt:lpstr>STRIDE</vt:lpstr>
      <vt:lpstr>Security Requirement Definition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Felipe Matè Porras</dc:creator>
  <cp:keywords/>
  <dc:description/>
  <cp:lastModifiedBy>MATÈ FELIPE</cp:lastModifiedBy>
  <cp:revision/>
  <dcterms:created xsi:type="dcterms:W3CDTF">2020-04-22T08:41:12Z</dcterms:created>
  <dcterms:modified xsi:type="dcterms:W3CDTF">2020-09-07T14:36:29Z</dcterms:modified>
  <cp:category/>
  <cp:contentStatus/>
</cp:coreProperties>
</file>