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asa\Desktop\MobileHomePresentation\"/>
    </mc:Choice>
  </mc:AlternateContent>
  <xr:revisionPtr revIDLastSave="0" documentId="13_ncr:1_{839D145C-E2F9-4E02-AE5E-5514D3753B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umber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0" i="1" s="1"/>
  <c r="C19" i="1" s="1"/>
  <c r="F5" i="1"/>
  <c r="F11" i="1" s="1"/>
  <c r="F10" i="1"/>
  <c r="F12" i="1" l="1"/>
  <c r="F13" i="1" s="1"/>
  <c r="C20" i="1" s="1"/>
  <c r="C25" i="1" l="1"/>
  <c r="C16" i="1"/>
  <c r="C8" i="1"/>
  <c r="C13" i="1" s="1"/>
  <c r="C21" i="1" l="1"/>
  <c r="C23" i="1" s="1"/>
  <c r="C26" i="1" l="1"/>
  <c r="C31" i="1"/>
  <c r="C29" i="1"/>
  <c r="C32" i="1" s="1"/>
</calcChain>
</file>

<file path=xl/sharedStrings.xml><?xml version="1.0" encoding="utf-8"?>
<sst xmlns="http://schemas.openxmlformats.org/spreadsheetml/2006/main" count="47" uniqueCount="46">
  <si>
    <t>Listing price</t>
  </si>
  <si>
    <t>BC assessment</t>
  </si>
  <si>
    <t>Pad lease</t>
  </si>
  <si>
    <t>Property tax</t>
  </si>
  <si>
    <t xml:space="preserve">Insurance </t>
  </si>
  <si>
    <t>Utility</t>
  </si>
  <si>
    <t>Interest payment</t>
  </si>
  <si>
    <t>Mortgage Payment</t>
  </si>
  <si>
    <t>Closing cost</t>
  </si>
  <si>
    <t>Land transfer tax</t>
  </si>
  <si>
    <t>Apprasal</t>
  </si>
  <si>
    <t>Home inspection</t>
  </si>
  <si>
    <t>Asbestos test</t>
  </si>
  <si>
    <t>Legal fee</t>
  </si>
  <si>
    <t xml:space="preserve">Renovation </t>
  </si>
  <si>
    <t>Realtor fee</t>
  </si>
  <si>
    <t>Target Selling Price</t>
  </si>
  <si>
    <t>Target Purchase Price</t>
  </si>
  <si>
    <t>Total</t>
  </si>
  <si>
    <t>Investment Capital</t>
  </si>
  <si>
    <t>ROI</t>
  </si>
  <si>
    <t>Scenario 1 Buy/flip/sell</t>
  </si>
  <si>
    <t>Purchase Price</t>
  </si>
  <si>
    <t>Mobile home Numbers: Example</t>
  </si>
  <si>
    <t xml:space="preserve">* You can change the number. All the grey cell inputs and other cells have formulas in them. </t>
  </si>
  <si>
    <t>Total Expenses</t>
  </si>
  <si>
    <t>Expenses (Monthly Carrying cost)</t>
  </si>
  <si>
    <t>Expected renovation length &amp; time time to sell</t>
  </si>
  <si>
    <t>Monthly carrying cost</t>
  </si>
  <si>
    <t>Total Carrying Cost</t>
  </si>
  <si>
    <t>Mortgage Calculator</t>
  </si>
  <si>
    <t>Downpayment %</t>
  </si>
  <si>
    <t>Amortization Periods</t>
  </si>
  <si>
    <t>Payment per year</t>
  </si>
  <si>
    <t>Interest Rate</t>
  </si>
  <si>
    <t>Number of Payments</t>
  </si>
  <si>
    <t>Downpayment</t>
  </si>
  <si>
    <t>Mortgage amount</t>
  </si>
  <si>
    <t>Monthly Payment</t>
  </si>
  <si>
    <t>Debt payment Calculator</t>
  </si>
  <si>
    <t>Amount you borrow</t>
  </si>
  <si>
    <t>interest rate</t>
  </si>
  <si>
    <t>Principal payment</t>
  </si>
  <si>
    <t>Total monthly payment</t>
  </si>
  <si>
    <t>Maximum Price to purchase</t>
  </si>
  <si>
    <t>Target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</si>
</sst>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$-1009]#,##0.00"/>
    <numFmt numFmtId="165" formatCode="&quot;$&quot;#,##0.00_);[Red]\(&quot;$&quot;#,##0.00\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/>
      <top/>
      <bottom/>
      <diagonal/>
    </border>
    <border>
      <left/>
      <right/>
      <top/>
      <bottom style="medium">
        <color rgb="FF50505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thin">
        <color indexed="64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thin">
        <color rgb="FF505050"/>
      </bottom>
      <diagonal/>
    </border>
    <border>
      <left/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indexed="64"/>
      </top>
      <bottom style="medium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4" borderId="17" applyNumberFormat="0" applyAlignment="0" applyProtection="0"/>
  </cellStyleXfs>
  <cellXfs count="68">
    <xf numFmtId="0" fontId="0" fillId="0" borderId="0" xfId="0"/>
    <xf numFmtId="164" fontId="0" fillId="0" borderId="0" xfId="0" applyNumberFormat="1"/>
    <xf numFmtId="0" fontId="0" fillId="5" borderId="0" xfId="0" applyFill="1"/>
    <xf numFmtId="0" fontId="2" fillId="5" borderId="0" xfId="0" applyFont="1" applyFill="1"/>
    <xf numFmtId="164" fontId="0" fillId="5" borderId="0" xfId="0" applyNumberFormat="1" applyFill="1"/>
    <xf numFmtId="0" fontId="2" fillId="5" borderId="16" xfId="0" applyFont="1" applyFill="1" applyBorder="1" applyAlignment="1">
      <alignment horizontal="center"/>
    </xf>
    <xf numFmtId="0" fontId="3" fillId="5" borderId="15" xfId="0" applyFont="1" applyFill="1" applyBorder="1"/>
    <xf numFmtId="0" fontId="4" fillId="5" borderId="0" xfId="0" applyFont="1" applyFill="1"/>
    <xf numFmtId="164" fontId="8" fillId="6" borderId="4" xfId="0" applyNumberFormat="1" applyFont="1" applyFill="1" applyBorder="1"/>
    <xf numFmtId="164" fontId="8" fillId="6" borderId="2" xfId="0" applyNumberFormat="1" applyFont="1" applyFill="1" applyBorder="1"/>
    <xf numFmtId="164" fontId="8" fillId="6" borderId="8" xfId="0" applyNumberFormat="1" applyFont="1" applyFill="1" applyBorder="1"/>
    <xf numFmtId="164" fontId="0" fillId="6" borderId="4" xfId="0" applyNumberFormat="1" applyFill="1" applyBorder="1"/>
    <xf numFmtId="164" fontId="1" fillId="6" borderId="14" xfId="0" applyNumberFormat="1" applyFont="1" applyFill="1" applyBorder="1" applyAlignment="1">
      <alignment horizontal="right" vertical="center"/>
    </xf>
    <xf numFmtId="0" fontId="9" fillId="5" borderId="0" xfId="0" applyFont="1" applyFill="1"/>
    <xf numFmtId="3" fontId="0" fillId="6" borderId="19" xfId="0" applyNumberFormat="1" applyFont="1" applyFill="1" applyBorder="1" applyAlignment="1">
      <alignment vertical="center"/>
    </xf>
    <xf numFmtId="164" fontId="0" fillId="6" borderId="21" xfId="0" applyNumberFormat="1" applyFont="1" applyFill="1" applyBorder="1"/>
    <xf numFmtId="164" fontId="8" fillId="6" borderId="21" xfId="0" applyNumberFormat="1" applyFont="1" applyFill="1" applyBorder="1"/>
    <xf numFmtId="10" fontId="8" fillId="6" borderId="4" xfId="0" applyNumberFormat="1" applyFont="1" applyFill="1" applyBorder="1" applyAlignment="1">
      <alignment wrapText="1"/>
    </xf>
    <xf numFmtId="0" fontId="8" fillId="6" borderId="4" xfId="0" applyFont="1" applyFill="1" applyBorder="1" applyAlignment="1">
      <alignment vertical="center" wrapText="1"/>
    </xf>
    <xf numFmtId="166" fontId="7" fillId="6" borderId="17" xfId="2" applyNumberFormat="1" applyFont="1" applyFill="1" applyProtection="1">
      <protection locked="0"/>
    </xf>
    <xf numFmtId="10" fontId="7" fillId="6" borderId="17" xfId="2" applyNumberFormat="1" applyFont="1" applyFill="1" applyProtection="1">
      <protection locked="0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/>
    <xf numFmtId="0" fontId="3" fillId="7" borderId="7" xfId="0" applyFont="1" applyFill="1" applyBorder="1"/>
    <xf numFmtId="164" fontId="0" fillId="7" borderId="4" xfId="0" applyNumberFormat="1" applyFill="1" applyBorder="1"/>
    <xf numFmtId="164" fontId="1" fillId="7" borderId="8" xfId="0" applyNumberFormat="1" applyFont="1" applyFill="1" applyBorder="1"/>
    <xf numFmtId="0" fontId="3" fillId="8" borderId="1" xfId="0" applyFont="1" applyFill="1" applyBorder="1"/>
    <xf numFmtId="0" fontId="3" fillId="8" borderId="7" xfId="0" applyFont="1" applyFill="1" applyBorder="1"/>
    <xf numFmtId="0" fontId="3" fillId="8" borderId="24" xfId="0" applyFont="1" applyFill="1" applyBorder="1"/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/>
    <xf numFmtId="0" fontId="3" fillId="9" borderId="5" xfId="0" applyFont="1" applyFill="1" applyBorder="1"/>
    <xf numFmtId="164" fontId="0" fillId="9" borderId="4" xfId="0" applyNumberFormat="1" applyFill="1" applyBorder="1"/>
    <xf numFmtId="164" fontId="1" fillId="9" borderId="6" xfId="0" applyNumberFormat="1" applyFont="1" applyFill="1" applyBorder="1"/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wrapText="1"/>
    </xf>
    <xf numFmtId="165" fontId="8" fillId="10" borderId="4" xfId="0" applyNumberFormat="1" applyFont="1" applyFill="1" applyBorder="1" applyAlignment="1">
      <alignment wrapText="1"/>
    </xf>
    <xf numFmtId="0" fontId="11" fillId="10" borderId="5" xfId="0" applyFont="1" applyFill="1" applyBorder="1" applyAlignment="1">
      <alignment wrapText="1"/>
    </xf>
    <xf numFmtId="0" fontId="8" fillId="10" borderId="4" xfId="0" applyFont="1" applyFill="1" applyBorder="1" applyAlignment="1">
      <alignment wrapText="1"/>
    </xf>
    <xf numFmtId="0" fontId="8" fillId="10" borderId="4" xfId="0" applyFont="1" applyFill="1" applyBorder="1" applyAlignment="1">
      <alignment horizontal="right" vertical="center" wrapText="1"/>
    </xf>
    <xf numFmtId="165" fontId="8" fillId="10" borderId="6" xfId="0" applyNumberFormat="1" applyFont="1" applyFill="1" applyBorder="1" applyAlignment="1">
      <alignment wrapText="1"/>
    </xf>
    <xf numFmtId="0" fontId="11" fillId="7" borderId="2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7" xfId="0" applyFont="1" applyFill="1" applyBorder="1"/>
    <xf numFmtId="0" fontId="11" fillId="7" borderId="28" xfId="0" applyFont="1" applyFill="1" applyBorder="1"/>
    <xf numFmtId="0" fontId="11" fillId="7" borderId="29" xfId="0" applyFont="1" applyFill="1" applyBorder="1"/>
    <xf numFmtId="166" fontId="8" fillId="7" borderId="30" xfId="0" applyNumberFormat="1" applyFont="1" applyFill="1" applyBorder="1"/>
    <xf numFmtId="0" fontId="3" fillId="11" borderId="20" xfId="0" applyFont="1" applyFill="1" applyBorder="1" applyAlignment="1">
      <alignment wrapText="1"/>
    </xf>
    <xf numFmtId="44" fontId="1" fillId="11" borderId="14" xfId="1" applyFont="1" applyFill="1" applyBorder="1" applyAlignment="1">
      <alignment vertical="center"/>
    </xf>
    <xf numFmtId="0" fontId="3" fillId="3" borderId="18" xfId="0" applyFont="1" applyFill="1" applyBorder="1" applyAlignment="1">
      <alignment wrapText="1"/>
    </xf>
    <xf numFmtId="0" fontId="3" fillId="7" borderId="13" xfId="0" applyFont="1" applyFill="1" applyBorder="1"/>
    <xf numFmtId="0" fontId="3" fillId="12" borderId="11" xfId="0" applyFont="1" applyFill="1" applyBorder="1"/>
    <xf numFmtId="164" fontId="0" fillId="12" borderId="12" xfId="0" applyNumberFormat="1" applyFont="1" applyFill="1" applyBorder="1"/>
    <xf numFmtId="0" fontId="3" fillId="2" borderId="11" xfId="0" applyFont="1" applyFill="1" applyBorder="1"/>
    <xf numFmtId="164" fontId="3" fillId="2" borderId="12" xfId="0" applyNumberFormat="1" applyFont="1" applyFill="1" applyBorder="1"/>
    <xf numFmtId="0" fontId="3" fillId="13" borderId="9" xfId="0" applyFont="1" applyFill="1" applyBorder="1"/>
    <xf numFmtId="164" fontId="3" fillId="6" borderId="10" xfId="0" applyNumberFormat="1" applyFont="1" applyFill="1" applyBorder="1"/>
    <xf numFmtId="0" fontId="3" fillId="8" borderId="11" xfId="0" applyFont="1" applyFill="1" applyBorder="1" applyAlignment="1">
      <alignment wrapText="1"/>
    </xf>
    <xf numFmtId="164" fontId="1" fillId="8" borderId="12" xfId="0" applyNumberFormat="1" applyFont="1" applyFill="1" applyBorder="1" applyAlignment="1">
      <alignment vertical="center"/>
    </xf>
    <xf numFmtId="0" fontId="3" fillId="8" borderId="11" xfId="0" applyFont="1" applyFill="1" applyBorder="1"/>
    <xf numFmtId="164" fontId="1" fillId="8" borderId="12" xfId="0" applyNumberFormat="1" applyFont="1" applyFill="1" applyBorder="1"/>
    <xf numFmtId="164" fontId="1" fillId="8" borderId="2" xfId="0" applyNumberFormat="1" applyFont="1" applyFill="1" applyBorder="1"/>
    <xf numFmtId="0" fontId="3" fillId="8" borderId="5" xfId="0" applyFont="1" applyFill="1" applyBorder="1"/>
    <xf numFmtId="10" fontId="1" fillId="8" borderId="6" xfId="0" applyNumberFormat="1" applyFont="1" applyFill="1" applyBorder="1"/>
    <xf numFmtId="0" fontId="3" fillId="14" borderId="13" xfId="0" applyFont="1" applyFill="1" applyBorder="1" applyAlignment="1">
      <alignment horizontal="left" vertical="center" wrapText="1"/>
    </xf>
  </cellXfs>
  <cellStyles count="3">
    <cellStyle name="Check Cell" xfId="2" builtinId="2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B78F-4A36-9C4A-AA64-BB236A1C08A6}">
  <dimension ref="A1:H33"/>
  <sheetViews>
    <sheetView tabSelected="1" zoomScaleNormal="150" zoomScaleSheetLayoutView="100" workbookViewId="0">
      <selection activeCell="F2" sqref="F2"/>
    </sheetView>
  </sheetViews>
  <sheetFormatPr defaultColWidth="0" defaultRowHeight="14.4" zeroHeight="1" x14ac:dyDescent="0.3"/>
  <cols>
    <col min="1" max="1" width="10.77734375" customWidth="1"/>
    <col min="2" max="2" width="27.6640625" customWidth="1"/>
    <col min="3" max="3" width="15.88671875" style="1" customWidth="1"/>
    <col min="4" max="4" width="4.77734375" customWidth="1"/>
    <col min="5" max="5" width="23.88671875" bestFit="1" customWidth="1"/>
    <col min="6" max="6" width="16.33203125" customWidth="1"/>
    <col min="7" max="7" width="12.5546875" customWidth="1"/>
    <col min="8" max="8" width="16" hidden="1"/>
    <col min="9" max="16384" width="8.88671875" hidden="1"/>
  </cols>
  <sheetData>
    <row r="1" spans="1:7" ht="18" x14ac:dyDescent="0.35">
      <c r="A1" s="2"/>
      <c r="B1" s="3" t="s">
        <v>23</v>
      </c>
      <c r="C1" s="4"/>
      <c r="D1" s="2"/>
      <c r="E1" s="2"/>
      <c r="F1" s="2"/>
      <c r="G1" s="2"/>
    </row>
    <row r="2" spans="1:7" x14ac:dyDescent="0.3">
      <c r="A2" s="2"/>
      <c r="B2" s="13" t="s">
        <v>24</v>
      </c>
      <c r="C2" s="4"/>
      <c r="D2" s="2"/>
      <c r="E2" s="2"/>
      <c r="F2" s="2"/>
      <c r="G2" s="2"/>
    </row>
    <row r="3" spans="1:7" ht="18.600000000000001" thickBot="1" x14ac:dyDescent="0.4">
      <c r="A3" s="2"/>
      <c r="B3" s="5" t="s">
        <v>21</v>
      </c>
      <c r="C3" s="5"/>
      <c r="D3" s="2"/>
      <c r="E3" s="2"/>
      <c r="G3" s="2"/>
    </row>
    <row r="4" spans="1:7" ht="18" x14ac:dyDescent="0.3">
      <c r="A4" s="2"/>
      <c r="B4" s="27" t="s">
        <v>0</v>
      </c>
      <c r="C4" s="9">
        <v>125000</v>
      </c>
      <c r="D4" s="6"/>
      <c r="E4" s="36" t="s">
        <v>30</v>
      </c>
      <c r="F4" s="37"/>
      <c r="G4" s="2"/>
    </row>
    <row r="5" spans="1:7" ht="15.6" x14ac:dyDescent="0.3">
      <c r="A5" s="2"/>
      <c r="B5" s="28" t="s">
        <v>1</v>
      </c>
      <c r="C5" s="10">
        <v>125000</v>
      </c>
      <c r="D5" s="2"/>
      <c r="E5" s="38" t="s">
        <v>22</v>
      </c>
      <c r="F5" s="39">
        <f>C6</f>
        <v>110000</v>
      </c>
      <c r="G5" s="2"/>
    </row>
    <row r="6" spans="1:7" ht="16.2" thickBot="1" x14ac:dyDescent="0.35">
      <c r="A6" s="2"/>
      <c r="B6" s="29" t="s">
        <v>22</v>
      </c>
      <c r="C6" s="16">
        <v>110000</v>
      </c>
      <c r="D6" s="2"/>
      <c r="E6" s="38" t="s">
        <v>31</v>
      </c>
      <c r="F6" s="17">
        <v>0.5</v>
      </c>
      <c r="G6" s="2"/>
    </row>
    <row r="7" spans="1:7" ht="15.6" x14ac:dyDescent="0.3">
      <c r="A7" s="2"/>
      <c r="B7" s="21" t="s">
        <v>8</v>
      </c>
      <c r="C7" s="22"/>
      <c r="D7" s="2"/>
      <c r="E7" s="38" t="s">
        <v>32</v>
      </c>
      <c r="F7" s="18">
        <v>25</v>
      </c>
      <c r="G7" s="2"/>
    </row>
    <row r="8" spans="1:7" ht="15.6" x14ac:dyDescent="0.3">
      <c r="A8" s="2"/>
      <c r="B8" s="23" t="s">
        <v>9</v>
      </c>
      <c r="C8" s="25">
        <f>45000*1%</f>
        <v>450</v>
      </c>
      <c r="D8" s="2"/>
      <c r="E8" s="38" t="s">
        <v>33</v>
      </c>
      <c r="F8" s="41">
        <v>12</v>
      </c>
      <c r="G8" s="2"/>
    </row>
    <row r="9" spans="1:7" ht="15.6" x14ac:dyDescent="0.3">
      <c r="A9" s="2"/>
      <c r="B9" s="23" t="s">
        <v>10</v>
      </c>
      <c r="C9" s="8">
        <v>500</v>
      </c>
      <c r="D9" s="2"/>
      <c r="E9" s="38" t="s">
        <v>34</v>
      </c>
      <c r="F9" s="17">
        <v>6.5000000000000002E-2</v>
      </c>
      <c r="G9" s="2"/>
    </row>
    <row r="10" spans="1:7" ht="15.6" x14ac:dyDescent="0.3">
      <c r="A10" s="2"/>
      <c r="B10" s="23" t="s">
        <v>11</v>
      </c>
      <c r="C10" s="8">
        <v>800</v>
      </c>
      <c r="D10" s="2"/>
      <c r="E10" s="38" t="s">
        <v>35</v>
      </c>
      <c r="F10" s="42">
        <f>F7*F8</f>
        <v>300</v>
      </c>
      <c r="G10" s="2"/>
    </row>
    <row r="11" spans="1:7" ht="15.6" x14ac:dyDescent="0.3">
      <c r="A11" s="2"/>
      <c r="B11" s="23" t="s">
        <v>12</v>
      </c>
      <c r="C11" s="8">
        <v>500</v>
      </c>
      <c r="D11" s="2"/>
      <c r="E11" s="38" t="s">
        <v>36</v>
      </c>
      <c r="F11" s="39">
        <f>F5*F6</f>
        <v>55000</v>
      </c>
      <c r="G11" s="2"/>
    </row>
    <row r="12" spans="1:7" ht="15.6" x14ac:dyDescent="0.3">
      <c r="A12" s="2"/>
      <c r="B12" s="23" t="s">
        <v>13</v>
      </c>
      <c r="C12" s="8">
        <v>1500</v>
      </c>
      <c r="D12" s="2"/>
      <c r="E12" s="38" t="s">
        <v>37</v>
      </c>
      <c r="F12" s="39">
        <f>F5-F11</f>
        <v>55000</v>
      </c>
      <c r="G12" s="2"/>
    </row>
    <row r="13" spans="1:7" ht="16.2" thickBot="1" x14ac:dyDescent="0.35">
      <c r="A13" s="2"/>
      <c r="B13" s="24" t="s">
        <v>18</v>
      </c>
      <c r="C13" s="26">
        <f>SUM(C8:C12)</f>
        <v>3750</v>
      </c>
      <c r="D13" s="2"/>
      <c r="E13" s="40" t="s">
        <v>38</v>
      </c>
      <c r="F13" s="43">
        <f>-PMT(F9/F8,F10,F12,0)</f>
        <v>371.36393874120182</v>
      </c>
      <c r="G13" s="2"/>
    </row>
    <row r="14" spans="1:7" ht="15.6" x14ac:dyDescent="0.3">
      <c r="A14" s="2"/>
      <c r="B14" s="30" t="s">
        <v>26</v>
      </c>
      <c r="C14" s="31"/>
      <c r="D14" s="2"/>
      <c r="E14" s="2"/>
      <c r="F14" s="2"/>
      <c r="G14" s="2"/>
    </row>
    <row r="15" spans="1:7" ht="16.2" thickBot="1" x14ac:dyDescent="0.35">
      <c r="A15" s="2"/>
      <c r="B15" s="32" t="s">
        <v>2</v>
      </c>
      <c r="C15" s="11">
        <v>830</v>
      </c>
      <c r="D15" s="2"/>
      <c r="E15" s="7"/>
      <c r="F15" s="2"/>
      <c r="G15" s="2"/>
    </row>
    <row r="16" spans="1:7" ht="16.2" thickBot="1" x14ac:dyDescent="0.35">
      <c r="A16" s="2"/>
      <c r="B16" s="32" t="s">
        <v>3</v>
      </c>
      <c r="C16" s="34">
        <f>C5*0.495%/12</f>
        <v>51.562499999999993</v>
      </c>
      <c r="D16" s="2"/>
      <c r="E16" s="44" t="s">
        <v>39</v>
      </c>
      <c r="F16" s="45"/>
      <c r="G16" s="2"/>
    </row>
    <row r="17" spans="1:7" ht="16.8" thickTop="1" thickBot="1" x14ac:dyDescent="0.35">
      <c r="A17" s="2"/>
      <c r="B17" s="32" t="s">
        <v>4</v>
      </c>
      <c r="C17" s="11">
        <v>100</v>
      </c>
      <c r="D17" s="2"/>
      <c r="E17" s="46" t="s">
        <v>40</v>
      </c>
      <c r="F17" s="19">
        <f>C24</f>
        <v>65000</v>
      </c>
      <c r="G17" s="2"/>
    </row>
    <row r="18" spans="1:7" ht="16.8" thickTop="1" thickBot="1" x14ac:dyDescent="0.35">
      <c r="A18" s="2"/>
      <c r="B18" s="32" t="s">
        <v>5</v>
      </c>
      <c r="C18" s="11">
        <v>120</v>
      </c>
      <c r="D18" s="2"/>
      <c r="E18" s="47" t="s">
        <v>41</v>
      </c>
      <c r="F18" s="20">
        <v>0.09</v>
      </c>
      <c r="G18" s="2"/>
    </row>
    <row r="19" spans="1:7" ht="16.8" thickTop="1" thickBot="1" x14ac:dyDescent="0.35">
      <c r="A19" s="2"/>
      <c r="B19" s="32" t="s">
        <v>6</v>
      </c>
      <c r="C19" s="34">
        <f>F20</f>
        <v>487.5</v>
      </c>
      <c r="D19" s="2"/>
      <c r="E19" s="47" t="s">
        <v>42</v>
      </c>
      <c r="F19" s="19">
        <v>0</v>
      </c>
      <c r="G19" s="2"/>
    </row>
    <row r="20" spans="1:7" ht="16.8" thickTop="1" thickBot="1" x14ac:dyDescent="0.35">
      <c r="A20" s="2"/>
      <c r="B20" s="32" t="s">
        <v>7</v>
      </c>
      <c r="C20" s="34">
        <f>F13</f>
        <v>371.36393874120182</v>
      </c>
      <c r="D20" s="2"/>
      <c r="E20" s="48" t="s">
        <v>43</v>
      </c>
      <c r="F20" s="49">
        <f>F17*F18/12+F19</f>
        <v>487.5</v>
      </c>
      <c r="G20" s="2"/>
    </row>
    <row r="21" spans="1:7" ht="16.2" thickBot="1" x14ac:dyDescent="0.35">
      <c r="A21" s="2"/>
      <c r="B21" s="33" t="s">
        <v>28</v>
      </c>
      <c r="C21" s="35">
        <f>SUM(C15:C20)</f>
        <v>1960.4264387412018</v>
      </c>
      <c r="D21" s="2"/>
      <c r="E21" s="2"/>
      <c r="F21" s="2"/>
      <c r="G21" s="2"/>
    </row>
    <row r="22" spans="1:7" ht="31.2" x14ac:dyDescent="0.3">
      <c r="A22" s="2"/>
      <c r="B22" s="52" t="s">
        <v>27</v>
      </c>
      <c r="C22" s="14">
        <v>4</v>
      </c>
      <c r="D22" s="2"/>
      <c r="E22" s="2"/>
      <c r="F22" s="2"/>
      <c r="G22" s="2"/>
    </row>
    <row r="23" spans="1:7" ht="15.6" x14ac:dyDescent="0.3">
      <c r="A23" s="2"/>
      <c r="B23" s="50" t="s">
        <v>29</v>
      </c>
      <c r="C23" s="51">
        <f>C21*C22</f>
        <v>7841.7057549648071</v>
      </c>
      <c r="D23" s="2"/>
      <c r="E23" s="2"/>
      <c r="F23" s="2"/>
      <c r="G23" s="2"/>
    </row>
    <row r="24" spans="1:7" ht="16.2" thickBot="1" x14ac:dyDescent="0.35">
      <c r="A24" s="2"/>
      <c r="B24" s="53" t="s">
        <v>14</v>
      </c>
      <c r="C24" s="15">
        <v>65000</v>
      </c>
      <c r="D24" s="2"/>
      <c r="E24" s="2"/>
      <c r="F24" s="2"/>
      <c r="G24" s="2"/>
    </row>
    <row r="25" spans="1:7" ht="16.2" thickBot="1" x14ac:dyDescent="0.35">
      <c r="A25" s="2"/>
      <c r="B25" s="54" t="s">
        <v>15</v>
      </c>
      <c r="C25" s="55">
        <f>C27*8%</f>
        <v>20000</v>
      </c>
      <c r="D25" s="2"/>
      <c r="E25" s="2"/>
      <c r="F25" s="2"/>
      <c r="G25" s="2"/>
    </row>
    <row r="26" spans="1:7" ht="16.2" thickBot="1" x14ac:dyDescent="0.35">
      <c r="A26" s="2"/>
      <c r="B26" s="56" t="s">
        <v>25</v>
      </c>
      <c r="C26" s="57">
        <f>C13+C23+C24+C25</f>
        <v>96591.705754964802</v>
      </c>
      <c r="D26" s="2"/>
      <c r="E26" s="2"/>
      <c r="F26" s="2"/>
      <c r="G26" s="2"/>
    </row>
    <row r="27" spans="1:7" ht="16.2" thickBot="1" x14ac:dyDescent="0.35">
      <c r="A27" s="2"/>
      <c r="B27" s="58" t="s">
        <v>16</v>
      </c>
      <c r="C27" s="59">
        <v>250000</v>
      </c>
      <c r="D27" s="2"/>
      <c r="E27" s="2"/>
      <c r="F27" s="2"/>
      <c r="G27" s="2"/>
    </row>
    <row r="28" spans="1:7" ht="16.2" thickBot="1" x14ac:dyDescent="0.35">
      <c r="A28" s="2"/>
      <c r="B28" s="67" t="s">
        <v>45</v>
      </c>
      <c r="C28" s="12">
        <v>42000</v>
      </c>
      <c r="D28" s="2"/>
      <c r="E28" s="2"/>
      <c r="F28" s="2"/>
      <c r="G28" s="2"/>
    </row>
    <row r="29" spans="1:7" ht="16.2" thickBot="1" x14ac:dyDescent="0.35">
      <c r="A29" s="2"/>
      <c r="B29" s="60" t="s">
        <v>44</v>
      </c>
      <c r="C29" s="61">
        <f>C27-C28-C25-C24-(C21*6)-C13</f>
        <v>107487.44136755279</v>
      </c>
      <c r="D29" s="2"/>
      <c r="E29" s="2"/>
      <c r="F29" s="2"/>
      <c r="G29" s="2"/>
    </row>
    <row r="30" spans="1:7" ht="16.2" thickBot="1" x14ac:dyDescent="0.35">
      <c r="A30" s="2"/>
      <c r="B30" s="62" t="s">
        <v>17</v>
      </c>
      <c r="C30" s="63">
        <v>105000</v>
      </c>
      <c r="D30" s="2"/>
      <c r="E30" s="2"/>
      <c r="F30" s="2"/>
      <c r="G30" s="2"/>
    </row>
    <row r="31" spans="1:7" ht="15.6" x14ac:dyDescent="0.3">
      <c r="A31" s="2"/>
      <c r="B31" s="27" t="s">
        <v>19</v>
      </c>
      <c r="C31" s="64">
        <f>F11+C23+C25</f>
        <v>82841.705754964816</v>
      </c>
      <c r="D31" s="2"/>
      <c r="E31" s="2"/>
      <c r="F31" s="2"/>
      <c r="G31" s="2"/>
    </row>
    <row r="32" spans="1:7" ht="16.2" thickBot="1" x14ac:dyDescent="0.35">
      <c r="A32" s="2"/>
      <c r="B32" s="65" t="s">
        <v>20</v>
      </c>
      <c r="C32" s="66">
        <f>C28/C31</f>
        <v>0.50699100914496664</v>
      </c>
      <c r="D32" s="2"/>
      <c r="E32" s="2"/>
      <c r="F32" s="2"/>
      <c r="G32" s="2"/>
    </row>
    <row r="33" spans="1:7" x14ac:dyDescent="0.3">
      <c r="A33" s="2"/>
      <c r="B33" s="2"/>
      <c r="C33" s="4"/>
      <c r="D33" s="2"/>
      <c r="E33" s="2"/>
      <c r="F33" s="2"/>
      <c r="G33" s="2"/>
    </row>
  </sheetData>
  <mergeCells count="5">
    <mergeCell ref="B14:C14"/>
    <mergeCell ref="B7:C7"/>
    <mergeCell ref="B3:C3"/>
    <mergeCell ref="E4:F4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 ichigo</dc:creator>
  <cp:lastModifiedBy>Masa</cp:lastModifiedBy>
  <dcterms:created xsi:type="dcterms:W3CDTF">2019-12-02T16:45:41Z</dcterms:created>
  <dcterms:modified xsi:type="dcterms:W3CDTF">2023-01-28T22:29:04Z</dcterms:modified>
</cp:coreProperties>
</file>