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saki_nishida/Dropbox/論文/Yogibo/data/"/>
    </mc:Choice>
  </mc:AlternateContent>
  <xr:revisionPtr revIDLastSave="0" documentId="13_ncr:1_{B2FEF221-B93D-F643-84A5-59A8B7663568}" xr6:coauthVersionLast="47" xr6:coauthVersionMax="47" xr10:uidLastSave="{00000000-0000-0000-0000-000000000000}"/>
  <bookViews>
    <workbookView xWindow="1020" yWindow="540" windowWidth="27780" windowHeight="16440" activeTab="3" xr2:uid="{00000000-000D-0000-FFFF-FFFF00000000}"/>
  </bookViews>
  <sheets>
    <sheet name="analysis" sheetId="3" r:id="rId1"/>
    <sheet name="Yogibo" sheetId="1" r:id="rId2"/>
    <sheet name="Control" sheetId="2" r:id="rId3"/>
    <sheet name="graph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8" i="4" l="1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F27" i="4"/>
  <c r="F25" i="4" s="1"/>
  <c r="F26" i="4" s="1"/>
  <c r="E27" i="4"/>
  <c r="E23" i="4" s="1"/>
  <c r="H26" i="4"/>
  <c r="G26" i="4"/>
  <c r="D26" i="4"/>
  <c r="C26" i="4"/>
  <c r="B26" i="4"/>
  <c r="A2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B7" i="4"/>
  <c r="B21" i="3"/>
  <c r="B23" i="3"/>
  <c r="C23" i="3"/>
  <c r="D23" i="3"/>
  <c r="E23" i="3"/>
  <c r="F23" i="3"/>
  <c r="G23" i="3"/>
  <c r="H23" i="3"/>
  <c r="I23" i="3"/>
  <c r="C21" i="3"/>
  <c r="D21" i="3"/>
  <c r="E21" i="3"/>
  <c r="F21" i="3"/>
  <c r="G21" i="3"/>
  <c r="H21" i="3"/>
  <c r="I21" i="3"/>
  <c r="B20" i="3"/>
  <c r="C20" i="3"/>
  <c r="D20" i="3"/>
  <c r="E20" i="3"/>
  <c r="F20" i="3"/>
  <c r="G20" i="3"/>
  <c r="H20" i="3"/>
  <c r="I20" i="3"/>
  <c r="H1" i="1"/>
  <c r="I1" i="1"/>
  <c r="J1" i="1"/>
  <c r="K1" i="1"/>
  <c r="K12" i="1"/>
  <c r="J12" i="1"/>
  <c r="I12" i="1"/>
  <c r="H12" i="1"/>
  <c r="G12" i="1"/>
  <c r="K11" i="1"/>
  <c r="J11" i="1"/>
  <c r="I11" i="1"/>
  <c r="H11" i="1"/>
  <c r="G11" i="1"/>
  <c r="K10" i="1"/>
  <c r="J10" i="1"/>
  <c r="I10" i="1"/>
  <c r="H10" i="1"/>
  <c r="G10" i="1"/>
  <c r="K9" i="1"/>
  <c r="J9" i="1"/>
  <c r="I9" i="1"/>
  <c r="H9" i="1"/>
  <c r="G9" i="1"/>
  <c r="K8" i="1"/>
  <c r="J8" i="1"/>
  <c r="I8" i="1"/>
  <c r="H8" i="1"/>
  <c r="G8" i="1"/>
  <c r="K7" i="1"/>
  <c r="J7" i="1"/>
  <c r="I7" i="1"/>
  <c r="H7" i="1"/>
  <c r="G7" i="1"/>
  <c r="K6" i="1"/>
  <c r="J6" i="1"/>
  <c r="I6" i="1"/>
  <c r="H6" i="1"/>
  <c r="G6" i="1"/>
  <c r="K5" i="1"/>
  <c r="J5" i="1"/>
  <c r="I5" i="1"/>
  <c r="H5" i="1"/>
  <c r="G5" i="1"/>
  <c r="K4" i="1"/>
  <c r="J4" i="1"/>
  <c r="I4" i="1"/>
  <c r="H4" i="1"/>
  <c r="G4" i="1"/>
  <c r="K3" i="1"/>
  <c r="J3" i="1"/>
  <c r="I3" i="1"/>
  <c r="H3" i="1"/>
  <c r="G3" i="1"/>
  <c r="K2" i="1"/>
  <c r="J2" i="1"/>
  <c r="I2" i="1"/>
  <c r="H2" i="1"/>
  <c r="G2" i="1"/>
  <c r="I1" i="2"/>
  <c r="J1" i="2"/>
  <c r="K1" i="2"/>
  <c r="I2" i="2"/>
  <c r="J2" i="2"/>
  <c r="K2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H3" i="2"/>
  <c r="H4" i="2"/>
  <c r="H5" i="2"/>
  <c r="H6" i="2"/>
  <c r="H7" i="2"/>
  <c r="H8" i="2"/>
  <c r="H9" i="2"/>
  <c r="H10" i="2"/>
  <c r="H11" i="2"/>
  <c r="H12" i="2"/>
  <c r="H13" i="2"/>
  <c r="H1" i="2"/>
  <c r="H2" i="2"/>
  <c r="G3" i="2"/>
  <c r="G4" i="2"/>
  <c r="G5" i="2"/>
  <c r="G6" i="2"/>
  <c r="G7" i="2"/>
  <c r="G8" i="2"/>
  <c r="G9" i="2"/>
  <c r="G10" i="2"/>
  <c r="G11" i="2"/>
  <c r="G12" i="2"/>
  <c r="G13" i="2"/>
  <c r="G2" i="2"/>
  <c r="C22" i="3"/>
  <c r="C11" i="3" a="1"/>
  <c r="C7" i="3" a="1"/>
  <c r="B22" i="3"/>
  <c r="C13" i="3" a="1"/>
  <c r="B11" i="3" a="1"/>
  <c r="B15" i="3" a="1"/>
  <c r="B10" i="3" a="1"/>
  <c r="C8" i="3" a="1"/>
  <c r="B12" i="3" a="1"/>
  <c r="C10" i="3" a="1"/>
  <c r="D22" i="3"/>
  <c r="F22" i="3"/>
  <c r="G22" i="3"/>
  <c r="D13" i="3" a="1"/>
  <c r="F11" i="3" a="1"/>
  <c r="G15" i="3" a="1"/>
  <c r="D16" i="3" a="1"/>
  <c r="F10" i="3" a="1"/>
  <c r="G10" i="3" a="1"/>
  <c r="C15" i="3" a="1"/>
  <c r="B9" i="3" a="1"/>
  <c r="B14" i="3" a="1"/>
  <c r="B7" i="3" a="1"/>
  <c r="E22" i="3"/>
  <c r="E9" i="3" a="1"/>
  <c r="B13" i="3" a="1"/>
  <c r="E12" i="3" a="1"/>
  <c r="D10" i="3" a="1"/>
  <c r="E15" i="3" a="1"/>
  <c r="G7" i="3" a="1"/>
  <c r="F13" i="3" a="1"/>
  <c r="D12" i="3" a="1"/>
  <c r="G14" i="3" a="1"/>
  <c r="F15" i="3" a="1"/>
  <c r="I22" i="3"/>
  <c r="D15" i="3" a="1"/>
  <c r="C16" i="3" a="1"/>
  <c r="B17" i="3" a="1"/>
  <c r="F7" i="3" a="1"/>
  <c r="D8" i="3" a="1"/>
  <c r="D9" i="3" a="1"/>
  <c r="G13" i="3" a="1"/>
  <c r="F17" i="3" a="1"/>
  <c r="D11" i="3" a="1"/>
  <c r="E17" i="3" a="1"/>
  <c r="G12" i="3" a="1"/>
  <c r="C9" i="3" a="1"/>
  <c r="I8" i="3" a="1"/>
  <c r="I7" i="3" a="1"/>
  <c r="C14" i="3" a="1"/>
  <c r="C12" i="3" a="1"/>
  <c r="H22" i="3"/>
  <c r="G11" i="3" a="1"/>
  <c r="B16" i="3" a="1"/>
  <c r="D17" i="3" a="1"/>
  <c r="D7" i="3" a="1"/>
  <c r="D14" i="3" a="1"/>
  <c r="F16" i="3" a="1"/>
  <c r="F9" i="3" a="1"/>
  <c r="F12" i="3" a="1"/>
  <c r="F14" i="3" a="1"/>
  <c r="G8" i="3" a="1"/>
  <c r="G17" i="3" a="1"/>
  <c r="G16" i="3" a="1"/>
  <c r="G9" i="3" a="1"/>
  <c r="E7" i="3" a="1"/>
  <c r="E16" i="3" a="1"/>
  <c r="E14" i="3" a="1"/>
  <c r="E13" i="3" a="1"/>
  <c r="E8" i="3" a="1"/>
  <c r="E11" i="3" a="1"/>
  <c r="E10" i="3" a="1"/>
  <c r="I9" i="3" a="1"/>
  <c r="I11" i="3" a="1"/>
  <c r="I16" i="3" a="1"/>
  <c r="I17" i="3" a="1"/>
  <c r="I12" i="3" a="1"/>
  <c r="I10" i="3" a="1"/>
  <c r="I14" i="3" a="1"/>
  <c r="I13" i="3" a="1"/>
  <c r="H17" i="3" a="1"/>
  <c r="H13" i="3" a="1"/>
  <c r="H16" i="3" a="1"/>
  <c r="H12" i="3" a="1"/>
  <c r="H7" i="3" a="1"/>
  <c r="H15" i="3" a="1"/>
  <c r="H8" i="3" a="1"/>
  <c r="H10" i="3" a="1"/>
  <c r="H14" i="3" a="1"/>
  <c r="H9" i="3" a="1"/>
  <c r="H11" i="3" a="1"/>
  <c r="E24" i="4" l="1"/>
  <c r="F24" i="4"/>
  <c r="E25" i="4"/>
  <c r="E26" i="4" s="1"/>
  <c r="I7" i="3"/>
  <c r="I10" i="3"/>
  <c r="I13" i="3"/>
  <c r="I16" i="3"/>
  <c r="I8" i="3"/>
  <c r="I11" i="3"/>
  <c r="I14" i="3"/>
  <c r="I17" i="3"/>
  <c r="I9" i="3"/>
  <c r="I12" i="3"/>
  <c r="H7" i="3"/>
  <c r="H10" i="3"/>
  <c r="H13" i="3"/>
  <c r="H16" i="3"/>
  <c r="H8" i="3"/>
  <c r="H12" i="3"/>
  <c r="H9" i="3"/>
  <c r="H15" i="3"/>
  <c r="H17" i="3"/>
  <c r="H11" i="3"/>
  <c r="H14" i="3"/>
  <c r="G8" i="3"/>
  <c r="G11" i="3"/>
  <c r="G9" i="3"/>
  <c r="G12" i="3"/>
  <c r="G15" i="3"/>
  <c r="G7" i="3"/>
  <c r="G10" i="3"/>
  <c r="G13" i="3"/>
  <c r="G16" i="3"/>
  <c r="G14" i="3"/>
  <c r="G17" i="3"/>
  <c r="F11" i="3"/>
  <c r="F14" i="3"/>
  <c r="F17" i="3"/>
  <c r="F15" i="3"/>
  <c r="F12" i="3"/>
  <c r="F7" i="3"/>
  <c r="F10" i="3"/>
  <c r="F13" i="3"/>
  <c r="F16" i="3"/>
  <c r="F9" i="3"/>
  <c r="E9" i="3"/>
  <c r="E15" i="3"/>
  <c r="E7" i="3"/>
  <c r="E10" i="3"/>
  <c r="E13" i="3"/>
  <c r="E16" i="3"/>
  <c r="E8" i="3"/>
  <c r="E11" i="3"/>
  <c r="E14" i="3"/>
  <c r="E17" i="3"/>
  <c r="E12" i="3"/>
  <c r="D9" i="3"/>
  <c r="D12" i="3"/>
  <c r="D15" i="3"/>
  <c r="D7" i="3"/>
  <c r="D10" i="3"/>
  <c r="D13" i="3"/>
  <c r="D17" i="3"/>
  <c r="D8" i="3"/>
  <c r="D11" i="3"/>
  <c r="D14" i="3"/>
  <c r="D16" i="3"/>
  <c r="C13" i="3"/>
  <c r="C8" i="3"/>
  <c r="C11" i="3"/>
  <c r="C14" i="3"/>
  <c r="C9" i="3"/>
  <c r="C12" i="3"/>
  <c r="C15" i="3"/>
  <c r="C7" i="3"/>
  <c r="C10" i="3"/>
  <c r="C16" i="3"/>
  <c r="B7" i="3"/>
  <c r="B10" i="3"/>
  <c r="B13" i="3"/>
  <c r="B16" i="3"/>
  <c r="B15" i="3"/>
  <c r="B17" i="3"/>
  <c r="B9" i="3"/>
  <c r="B12" i="3"/>
  <c r="B14" i="3"/>
  <c r="B11" i="3"/>
  <c r="B8" i="3" a="1"/>
  <c r="F8" i="3" a="1"/>
  <c r="I15" i="3" a="1"/>
  <c r="C17" i="3" a="1"/>
  <c r="B8" i="3" l="1"/>
  <c r="C17" i="3"/>
  <c r="O17" i="3" s="1"/>
  <c r="I15" i="3"/>
  <c r="Q15" i="3" s="1"/>
  <c r="F8" i="3"/>
  <c r="N8" i="3" s="1"/>
  <c r="Q9" i="3"/>
  <c r="L11" i="3"/>
  <c r="M17" i="3"/>
  <c r="L14" i="3"/>
  <c r="Q17" i="3"/>
  <c r="R7" i="3"/>
  <c r="P16" i="3"/>
  <c r="R11" i="3"/>
  <c r="S10" i="3"/>
  <c r="R12" i="3"/>
  <c r="S9" i="3"/>
  <c r="R17" i="3"/>
  <c r="S16" i="3"/>
  <c r="N10" i="3"/>
  <c r="R10" i="3"/>
  <c r="O13" i="3"/>
  <c r="S13" i="3"/>
  <c r="S7" i="3"/>
  <c r="R14" i="3"/>
  <c r="S12" i="3"/>
  <c r="R9" i="3"/>
  <c r="R15" i="3"/>
  <c r="O14" i="3"/>
  <c r="S14" i="3"/>
  <c r="R16" i="3"/>
  <c r="S11" i="3"/>
  <c r="R13" i="3"/>
  <c r="S8" i="3"/>
  <c r="Q12" i="3"/>
  <c r="N7" i="3"/>
  <c r="P14" i="3"/>
  <c r="P11" i="3"/>
  <c r="P17" i="3"/>
  <c r="L17" i="3"/>
  <c r="M9" i="3"/>
  <c r="Q14" i="3"/>
  <c r="Q8" i="3"/>
  <c r="O12" i="3"/>
  <c r="Q10" i="3"/>
  <c r="P7" i="3"/>
  <c r="Q7" i="3"/>
  <c r="P8" i="3"/>
  <c r="Q16" i="3"/>
  <c r="P13" i="3"/>
  <c r="P10" i="3"/>
  <c r="P15" i="3"/>
  <c r="Q11" i="3"/>
  <c r="Q13" i="3"/>
  <c r="P12" i="3"/>
  <c r="P9" i="3"/>
  <c r="L7" i="3"/>
  <c r="N14" i="3"/>
  <c r="M12" i="3"/>
  <c r="J11" i="3"/>
  <c r="N11" i="3"/>
  <c r="O7" i="3"/>
  <c r="K9" i="3"/>
  <c r="O9" i="3"/>
  <c r="O16" i="3"/>
  <c r="O10" i="3"/>
  <c r="J8" i="3"/>
  <c r="O15" i="3"/>
  <c r="J12" i="3"/>
  <c r="N12" i="3"/>
  <c r="J9" i="3"/>
  <c r="N9" i="3"/>
  <c r="N17" i="3"/>
  <c r="J15" i="3"/>
  <c r="N15" i="3"/>
  <c r="N16" i="3"/>
  <c r="O11" i="3"/>
  <c r="N13" i="3"/>
  <c r="O8" i="3"/>
  <c r="M11" i="3"/>
  <c r="L12" i="3"/>
  <c r="L15" i="3"/>
  <c r="M8" i="3"/>
  <c r="L9" i="3"/>
  <c r="M7" i="3"/>
  <c r="L8" i="3"/>
  <c r="M14" i="3"/>
  <c r="L16" i="3"/>
  <c r="M16" i="3"/>
  <c r="L13" i="3"/>
  <c r="M13" i="3"/>
  <c r="L10" i="3"/>
  <c r="M10" i="3"/>
  <c r="J17" i="3"/>
  <c r="K8" i="3"/>
  <c r="J10" i="3"/>
  <c r="K13" i="3"/>
  <c r="J7" i="3"/>
  <c r="K16" i="3"/>
  <c r="K12" i="3"/>
  <c r="K14" i="3"/>
  <c r="J16" i="3"/>
  <c r="K11" i="3"/>
  <c r="J13" i="3"/>
  <c r="K10" i="3"/>
  <c r="K7" i="3"/>
  <c r="J14" i="3"/>
  <c r="K15" i="3"/>
  <c r="F4" i="3"/>
  <c r="D4" i="3"/>
  <c r="B3" i="3"/>
  <c r="D3" i="3"/>
  <c r="F3" i="3"/>
  <c r="I6" i="3"/>
  <c r="E6" i="3"/>
  <c r="D6" i="3"/>
  <c r="B6" i="3"/>
  <c r="H6" i="3"/>
  <c r="F6" i="3"/>
  <c r="G6" i="3"/>
  <c r="C6" i="3"/>
  <c r="F5" i="3"/>
  <c r="C5" i="3"/>
  <c r="D5" i="3"/>
  <c r="G5" i="3"/>
  <c r="E5" i="3"/>
  <c r="H5" i="3"/>
  <c r="B5" i="3"/>
  <c r="B4" i="3" l="1"/>
  <c r="K17" i="3"/>
  <c r="R8" i="3"/>
  <c r="S15" i="3"/>
  <c r="H3" i="3"/>
  <c r="I5" i="3"/>
  <c r="H4" i="3"/>
  <c r="S17" i="3"/>
  <c r="S6" i="3" s="1"/>
  <c r="M15" i="3"/>
  <c r="M6" i="3" s="1"/>
  <c r="R5" i="3"/>
  <c r="R6" i="3"/>
  <c r="J5" i="3"/>
  <c r="O6" i="3"/>
  <c r="O5" i="3"/>
  <c r="J3" i="3"/>
  <c r="J6" i="3"/>
  <c r="J4" i="3"/>
  <c r="K5" i="3"/>
  <c r="K6" i="3"/>
  <c r="N4" i="3"/>
  <c r="N6" i="3"/>
  <c r="N3" i="3"/>
  <c r="N5" i="3"/>
  <c r="Q6" i="3"/>
  <c r="Q5" i="3"/>
  <c r="P5" i="3"/>
  <c r="P6" i="3"/>
  <c r="P4" i="3"/>
  <c r="P3" i="3"/>
  <c r="L6" i="3"/>
  <c r="L4" i="3"/>
  <c r="L3" i="3"/>
  <c r="L5" i="3"/>
  <c r="R3" i="3" l="1"/>
  <c r="M5" i="3"/>
  <c r="R4" i="3"/>
  <c r="S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<sst xmlns="http://schemas.openxmlformats.org/spreadsheetml/2006/main" count="177" uniqueCount="55">
  <si>
    <t>左僧帽筋</t>
  </si>
  <si>
    <t>右僧帽筋</t>
  </si>
  <si>
    <t>左腹斜筋</t>
  </si>
  <si>
    <t>右腹斜筋</t>
  </si>
  <si>
    <t>2019_1009_YM_Y</t>
  </si>
  <si>
    <t>2019_1016_YT_Y</t>
  </si>
  <si>
    <t>2019_1029_SM_Y</t>
  </si>
  <si>
    <t>2019_1101_HA_Y</t>
  </si>
  <si>
    <t>2019_1106_RI_Y</t>
  </si>
  <si>
    <t>2019_1107_SS_Y</t>
  </si>
  <si>
    <t>2019_1115_IO_Y</t>
  </si>
  <si>
    <t>2019_1120_KY_Y</t>
  </si>
  <si>
    <t>2019_1128_HY_Y</t>
  </si>
  <si>
    <t>2019_1204_AT_Y</t>
  </si>
  <si>
    <t>2019_1210_SK_Y</t>
  </si>
  <si>
    <t>2019_1211_AT_C</t>
  </si>
  <si>
    <t>2019_1203_SK_C</t>
  </si>
  <si>
    <t>2019_1113_RI_C</t>
  </si>
  <si>
    <t>2019_1112_SM_C</t>
  </si>
  <si>
    <t>2019_1108_IO_C</t>
  </si>
  <si>
    <t>2019_1031_KY_C</t>
  </si>
  <si>
    <t>2019_1024_HY_C</t>
  </si>
  <si>
    <t>2019_1023_YT_C</t>
  </si>
  <si>
    <t>2019_1017_SS_C</t>
  </si>
  <si>
    <t>2019_1015_YM_C</t>
  </si>
  <si>
    <t>被験者</t>
    <rPh sb="0" eb="3">
      <t>ヒケンシャ</t>
    </rPh>
    <phoneticPr fontId="3"/>
  </si>
  <si>
    <t>YM</t>
  </si>
  <si>
    <t>YT</t>
  </si>
  <si>
    <t>SM</t>
  </si>
  <si>
    <t>HA</t>
  </si>
  <si>
    <t>RI</t>
  </si>
  <si>
    <t>SS</t>
  </si>
  <si>
    <t>IO</t>
  </si>
  <si>
    <t>KY</t>
  </si>
  <si>
    <t>HY</t>
  </si>
  <si>
    <t>AT</t>
  </si>
  <si>
    <t>SK</t>
  </si>
  <si>
    <t>Yogibo</t>
    <phoneticPr fontId="3"/>
  </si>
  <si>
    <t>Control</t>
    <phoneticPr fontId="3"/>
  </si>
  <si>
    <t>僧帽筋合計</t>
    <rPh sb="0" eb="5">
      <t>ソウボウキンゴウケイ</t>
    </rPh>
    <phoneticPr fontId="3"/>
  </si>
  <si>
    <t>腹斜筋合計</t>
    <rPh sb="0" eb="5">
      <t>フクシャキンゴウケイ</t>
    </rPh>
    <phoneticPr fontId="3"/>
  </si>
  <si>
    <t>左合計</t>
    <rPh sb="0" eb="3">
      <t>ヒダリゴウケイ</t>
    </rPh>
    <phoneticPr fontId="3"/>
  </si>
  <si>
    <t>右合計</t>
    <rPh sb="0" eb="3">
      <t>ミギゴウケイ</t>
    </rPh>
    <phoneticPr fontId="3"/>
  </si>
  <si>
    <t>総合計</t>
    <rPh sb="0" eb="3">
      <t>ソウゴウケイ</t>
    </rPh>
    <phoneticPr fontId="3"/>
  </si>
  <si>
    <t>t検定(両側)</t>
    <rPh sb="1" eb="3">
      <t>ケンテイ</t>
    </rPh>
    <rPh sb="4" eb="6">
      <t>リョウガワ</t>
    </rPh>
    <phoneticPr fontId="3"/>
  </si>
  <si>
    <t>t検定(片側)</t>
    <rPh sb="1" eb="3">
      <t>ケンテイ</t>
    </rPh>
    <rPh sb="4" eb="6">
      <t>カタガワ</t>
    </rPh>
    <phoneticPr fontId="3"/>
  </si>
  <si>
    <t>平均</t>
    <rPh sb="0" eb="2">
      <t>ヘイキン</t>
    </rPh>
    <phoneticPr fontId="3"/>
  </si>
  <si>
    <t>標準偏差</t>
    <rPh sb="0" eb="4">
      <t>ヒョウジュンヘンサ</t>
    </rPh>
    <phoneticPr fontId="3"/>
  </si>
  <si>
    <t>*数式で使用→</t>
    <rPh sb="1" eb="3">
      <t>スウシキ</t>
    </rPh>
    <rPh sb="4" eb="6">
      <t>シヨウ</t>
    </rPh>
    <phoneticPr fontId="3"/>
  </si>
  <si>
    <t>2019_1025_HA_C</t>
  </si>
  <si>
    <t>2020_0205_HA_C</t>
  </si>
  <si>
    <t>Yogibo</t>
  </si>
  <si>
    <t>Control</t>
  </si>
  <si>
    <t>標準誤差</t>
    <rPh sb="0" eb="1">
      <t xml:space="preserve">ヒョウジュンゴサ </t>
    </rPh>
    <phoneticPr fontId="3"/>
  </si>
  <si>
    <t>総平均</t>
    <rPh sb="0" eb="3">
      <t xml:space="preserve">ソウヘイキｎ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</si>
</sst>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);[Red]\(0.00\)"/>
    <numFmt numFmtId="177" formatCode="0.000_);[Red]\(0.000\)"/>
    <numFmt numFmtId="178" formatCode="#,##0.000_ "/>
    <numFmt numFmtId="179" formatCode="#,##0.00_ "/>
  </numFmts>
  <fonts count="8">
    <font>
      <sz val="11"/>
      <color theme="1"/>
      <name val="ＭＳ Ｐゴシック"/>
      <family val="2"/>
      <scheme val="minor"/>
    </font>
    <font>
      <sz val="11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游ゴシック Regular"/>
      <family val="3"/>
      <charset val="128"/>
    </font>
    <font>
      <b/>
      <sz val="11"/>
      <color theme="1"/>
      <name val="游ゴシック Regular"/>
      <charset val="128"/>
    </font>
    <font>
      <b/>
      <i/>
      <sz val="11"/>
      <color theme="1"/>
      <name val="游ゴシック Regular"/>
      <charset val="128"/>
    </font>
    <font>
      <sz val="11"/>
      <color theme="1"/>
      <name val="游ゴシック Regular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Continuous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Continuous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left"/>
    </xf>
    <xf numFmtId="176" fontId="1" fillId="0" borderId="6" xfId="0" applyNumberFormat="1" applyFont="1" applyBorder="1" applyAlignment="1">
      <alignment horizontal="center"/>
    </xf>
    <xf numFmtId="176" fontId="1" fillId="0" borderId="4" xfId="0" applyNumberFormat="1" applyFont="1" applyBorder="1" applyAlignment="1">
      <alignment horizontal="center"/>
    </xf>
    <xf numFmtId="176" fontId="1" fillId="0" borderId="18" xfId="0" applyNumberFormat="1" applyFont="1" applyBorder="1" applyAlignment="1">
      <alignment horizontal="center"/>
    </xf>
    <xf numFmtId="176" fontId="1" fillId="0" borderId="19" xfId="0" applyNumberFormat="1" applyFont="1" applyBorder="1" applyAlignment="1">
      <alignment horizontal="center"/>
    </xf>
    <xf numFmtId="176" fontId="1" fillId="0" borderId="10" xfId="0" applyNumberFormat="1" applyFont="1" applyBorder="1" applyAlignment="1">
      <alignment horizontal="center"/>
    </xf>
    <xf numFmtId="177" fontId="1" fillId="0" borderId="6" xfId="0" applyNumberFormat="1" applyFont="1" applyBorder="1" applyAlignment="1">
      <alignment horizontal="centerContinuous"/>
    </xf>
    <xf numFmtId="177" fontId="1" fillId="0" borderId="4" xfId="0" applyNumberFormat="1" applyFont="1" applyBorder="1" applyAlignment="1">
      <alignment horizontal="centerContinuous"/>
    </xf>
    <xf numFmtId="177" fontId="1" fillId="0" borderId="19" xfId="0" applyNumberFormat="1" applyFont="1" applyBorder="1" applyAlignment="1">
      <alignment horizontal="centerContinuous"/>
    </xf>
    <xf numFmtId="177" fontId="1" fillId="0" borderId="10" xfId="0" applyNumberFormat="1" applyFont="1" applyBorder="1" applyAlignment="1">
      <alignment horizontal="centerContinuous"/>
    </xf>
    <xf numFmtId="177" fontId="1" fillId="0" borderId="18" xfId="0" applyNumberFormat="1" applyFont="1" applyBorder="1" applyAlignment="1">
      <alignment horizontal="centerContinuous"/>
    </xf>
    <xf numFmtId="177" fontId="1" fillId="0" borderId="17" xfId="0" applyNumberFormat="1" applyFont="1" applyBorder="1" applyAlignment="1">
      <alignment horizontal="centerContinuous"/>
    </xf>
    <xf numFmtId="176" fontId="1" fillId="0" borderId="7" xfId="0" applyNumberFormat="1" applyFont="1" applyBorder="1" applyAlignment="1">
      <alignment horizontal="center"/>
    </xf>
    <xf numFmtId="176" fontId="1" fillId="0" borderId="0" xfId="0" applyNumberFormat="1" applyFont="1" applyBorder="1" applyAlignment="1">
      <alignment horizontal="center"/>
    </xf>
    <xf numFmtId="176" fontId="1" fillId="0" borderId="20" xfId="0" applyNumberFormat="1" applyFont="1" applyBorder="1" applyAlignment="1">
      <alignment horizontal="center"/>
    </xf>
    <xf numFmtId="176" fontId="1" fillId="0" borderId="21" xfId="0" applyNumberFormat="1" applyFont="1" applyBorder="1" applyAlignment="1">
      <alignment horizontal="center"/>
    </xf>
    <xf numFmtId="176" fontId="1" fillId="0" borderId="11" xfId="0" applyNumberFormat="1" applyFont="1" applyBorder="1" applyAlignment="1">
      <alignment horizontal="center"/>
    </xf>
    <xf numFmtId="176" fontId="1" fillId="0" borderId="8" xfId="0" applyNumberFormat="1" applyFont="1" applyBorder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176" fontId="1" fillId="0" borderId="22" xfId="0" applyNumberFormat="1" applyFont="1" applyBorder="1" applyAlignment="1">
      <alignment horizontal="center"/>
    </xf>
    <xf numFmtId="176" fontId="1" fillId="0" borderId="23" xfId="0" applyNumberFormat="1" applyFont="1" applyBorder="1" applyAlignment="1">
      <alignment horizontal="center"/>
    </xf>
    <xf numFmtId="176" fontId="1" fillId="0" borderId="12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Font="1"/>
    <xf numFmtId="178" fontId="4" fillId="0" borderId="0" xfId="0" applyNumberFormat="1" applyFont="1"/>
    <xf numFmtId="179" fontId="4" fillId="0" borderId="0" xfId="0" applyNumberFormat="1" applyFont="1"/>
    <xf numFmtId="178" fontId="4" fillId="0" borderId="7" xfId="0" applyNumberFormat="1" applyFont="1" applyBorder="1"/>
    <xf numFmtId="179" fontId="4" fillId="0" borderId="7" xfId="0" applyNumberFormat="1" applyFont="1" applyBorder="1"/>
    <xf numFmtId="0" fontId="4" fillId="0" borderId="2" xfId="0" applyFont="1" applyBorder="1"/>
    <xf numFmtId="179" fontId="4" fillId="0" borderId="8" xfId="0" applyNumberFormat="1" applyFont="1" applyBorder="1"/>
    <xf numFmtId="179" fontId="4" fillId="0" borderId="2" xfId="0" applyNumberFormat="1" applyFont="1" applyBorder="1"/>
    <xf numFmtId="178" fontId="4" fillId="0" borderId="8" xfId="0" applyNumberFormat="1" applyFont="1" applyBorder="1"/>
    <xf numFmtId="178" fontId="4" fillId="0" borderId="2" xfId="0" applyNumberFormat="1" applyFont="1" applyBorder="1"/>
    <xf numFmtId="0" fontId="4" fillId="0" borderId="8" xfId="0" applyFont="1" applyBorder="1"/>
    <xf numFmtId="0" fontId="5" fillId="2" borderId="8" xfId="0" applyFont="1" applyFill="1" applyBorder="1"/>
    <xf numFmtId="0" fontId="5" fillId="2" borderId="2" xfId="0" applyFont="1" applyFill="1" applyBorder="1"/>
    <xf numFmtId="178" fontId="6" fillId="0" borderId="8" xfId="0" applyNumberFormat="1" applyFont="1" applyBorder="1"/>
    <xf numFmtId="179" fontId="4" fillId="0" borderId="0" xfId="0" applyNumberFormat="1" applyFont="1" applyBorder="1"/>
    <xf numFmtId="0" fontId="5" fillId="2" borderId="0" xfId="0" applyFont="1" applyFill="1" applyBorder="1"/>
    <xf numFmtId="178" fontId="7" fillId="0" borderId="2" xfId="0" applyNumberFormat="1" applyFont="1" applyBorder="1"/>
    <xf numFmtId="178" fontId="7" fillId="0" borderId="8" xfId="0" applyNumberFormat="1" applyFont="1" applyBorder="1"/>
    <xf numFmtId="178" fontId="4" fillId="0" borderId="5" xfId="0" applyNumberFormat="1" applyFont="1" applyBorder="1"/>
    <xf numFmtId="178" fontId="4" fillId="0" borderId="3" xfId="0" applyNumberFormat="1" applyFont="1" applyBorder="1"/>
  </cellXfs>
  <cellStyles count="1">
    <cellStyle name="標準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none"/>
      </font>
      <alignment horizontal="center" vertical="bottom" textRotation="0" wrapText="0" indent="0" justifyLastLine="0" shrinkToFit="0" readingOrder="0"/>
    </dxf>
    <dxf>
      <fill>
        <patternFill>
          <bgColor rgb="FFFFCC99"/>
        </patternFill>
      </fill>
    </dxf>
    <dxf>
      <fill>
        <patternFill>
          <bgColor rgb="FF8BE1FF"/>
        </patternFill>
      </fill>
    </dxf>
    <dxf>
      <fill>
        <patternFill>
          <bgColor rgb="FFFFCC99"/>
        </patternFill>
      </fill>
    </dxf>
    <dxf>
      <fill>
        <patternFill>
          <bgColor rgb="FF8BE1FF"/>
        </patternFill>
      </fill>
    </dxf>
    <dxf>
      <fill>
        <patternFill>
          <bgColor rgb="FFFFCC99"/>
        </patternFill>
      </fill>
    </dxf>
    <dxf>
      <fill>
        <patternFill>
          <bgColor rgb="FF8BE1FF"/>
        </patternFill>
      </fill>
    </dxf>
  </dxfs>
  <tableStyles count="0" defaultTableStyle="TableStyleMedium9" defaultPivotStyle="PivotStyleLight16"/>
  <colors>
    <mruColors>
      <color rgb="FF8BE1FF"/>
      <color rgb="FFCCFFFF"/>
      <color rgb="FF66CCFF"/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iEMG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graph!$A$22</c:f>
              <c:strCache>
                <c:ptCount val="1"/>
                <c:pt idx="0">
                  <c:v>Yogibo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chemeClr val="bg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(graph!$A$26,graph!$C$26,graph!$E$26)</c:f>
                <c:numCache>
                  <c:formatCode>General</c:formatCode>
                  <c:ptCount val="3"/>
                  <c:pt idx="0">
                    <c:v>2.5663915193546516</c:v>
                  </c:pt>
                  <c:pt idx="1">
                    <c:v>2.127782918148784</c:v>
                  </c:pt>
                  <c:pt idx="2">
                    <c:v>1.5934005737759205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(graph!$A$21,graph!$C$21,graph!$E$21)</c:f>
              <c:strCache>
                <c:ptCount val="3"/>
                <c:pt idx="0">
                  <c:v>僧帽筋合計</c:v>
                </c:pt>
                <c:pt idx="1">
                  <c:v>腹斜筋合計</c:v>
                </c:pt>
                <c:pt idx="2">
                  <c:v>総平均</c:v>
                </c:pt>
              </c:strCache>
            </c:strRef>
          </c:cat>
          <c:val>
            <c:numRef>
              <c:f>(graph!$A$24,graph!$C$24,graph!$E$24)</c:f>
              <c:numCache>
                <c:formatCode>#,##0.00_ </c:formatCode>
                <c:ptCount val="3"/>
                <c:pt idx="0">
                  <c:v>53.365280953636358</c:v>
                </c:pt>
                <c:pt idx="1">
                  <c:v>49.234425524545458</c:v>
                </c:pt>
                <c:pt idx="2">
                  <c:v>51.299853239090908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3-8B46-85E7-11EFB1F46338}"/>
            </c:ext>
          </c:extLst>
        </c:ser>
        <c:ser>
          <c:idx val="1"/>
          <c:order val="1"/>
          <c:tx>
            <c:strRef>
              <c:f>graph!$B$22</c:f>
              <c:strCache>
                <c:ptCount val="1"/>
                <c:pt idx="0">
                  <c:v>Control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(graph!$B$26,graph!$D$26,graph!$F$26)</c:f>
                <c:numCache>
                  <c:formatCode>General</c:formatCode>
                  <c:ptCount val="3"/>
                  <c:pt idx="0">
                    <c:v>17.441757308361296</c:v>
                  </c:pt>
                  <c:pt idx="1">
                    <c:v>13.168690015182925</c:v>
                  </c:pt>
                  <c:pt idx="2">
                    <c:v>14.030871225038997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(graph!$B$24,graph!$D$24,graph!$F$24)</c:f>
              <c:numCache>
                <c:formatCode>#,##0.00_ </c:formatCode>
                <c:ptCount val="3"/>
                <c:pt idx="0">
                  <c:v>93.705337849090924</c:v>
                </c:pt>
                <c:pt idx="1">
                  <c:v>67.25308437181819</c:v>
                </c:pt>
                <c:pt idx="2">
                  <c:v>80.479211110454543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53-8B46-85E7-11EFB1F46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5732704"/>
        <c:axId val="475734352"/>
      </c:barChart>
      <c:catAx>
        <c:axId val="47573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ja-JP"/>
          </a:p>
        </c:txPr>
        <c:crossAx val="475734352"/>
        <c:crosses val="autoZero"/>
        <c:auto val="1"/>
        <c:lblAlgn val="ctr"/>
        <c:lblOffset val="100"/>
        <c:noMultiLvlLbl val="0"/>
      </c:catAx>
      <c:valAx>
        <c:axId val="475734352"/>
        <c:scaling>
          <c:orientation val="minMax"/>
        </c:scaling>
        <c:delete val="0"/>
        <c:axPos val="l"/>
        <c:numFmt formatCode="#,##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ja-JP"/>
          </a:p>
        </c:txPr>
        <c:crossAx val="47573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Helvetica" pitchFamily="2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iEMG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Helvetica" pitchFamily="2" charset="0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graph!$A$22</c:f>
              <c:strCache>
                <c:ptCount val="1"/>
                <c:pt idx="0">
                  <c:v>Yogibo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chemeClr val="bg1"/>
              </a:solidFill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(graph!$A$26,graph!$C$26,graph!$E$26)</c:f>
                <c:numCache>
                  <c:formatCode>General</c:formatCode>
                  <c:ptCount val="3"/>
                  <c:pt idx="0">
                    <c:v>2.5663915193546516</c:v>
                  </c:pt>
                  <c:pt idx="1">
                    <c:v>2.127782918148784</c:v>
                  </c:pt>
                  <c:pt idx="2">
                    <c:v>1.5934005737759205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(graph!$A$21,graph!$C$21,graph!$E$21)</c:f>
              <c:strCache>
                <c:ptCount val="3"/>
                <c:pt idx="0">
                  <c:v>僧帽筋合計</c:v>
                </c:pt>
                <c:pt idx="1">
                  <c:v>腹斜筋合計</c:v>
                </c:pt>
                <c:pt idx="2">
                  <c:v>総平均</c:v>
                </c:pt>
              </c:strCache>
            </c:strRef>
          </c:cat>
          <c:val>
            <c:numRef>
              <c:f>graph!$A$24</c:f>
              <c:numCache>
                <c:formatCode>#,##0.00_ </c:formatCode>
                <c:ptCount val="1"/>
                <c:pt idx="0">
                  <c:v>53.365280953636358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BE-6246-8D50-A1FDF5AFB679}"/>
            </c:ext>
          </c:extLst>
        </c:ser>
        <c:ser>
          <c:idx val="1"/>
          <c:order val="1"/>
          <c:tx>
            <c:strRef>
              <c:f>graph!$B$22</c:f>
              <c:strCache>
                <c:ptCount val="1"/>
                <c:pt idx="0">
                  <c:v>Control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(graph!$B$26,graph!$D$26,graph!$F$26)</c:f>
                <c:numCache>
                  <c:formatCode>General</c:formatCode>
                  <c:ptCount val="3"/>
                  <c:pt idx="0">
                    <c:v>17.441757308361296</c:v>
                  </c:pt>
                  <c:pt idx="1">
                    <c:v>13.168690015182925</c:v>
                  </c:pt>
                  <c:pt idx="2">
                    <c:v>14.030871225038997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graph!$B$24</c:f>
              <c:numCache>
                <c:formatCode>#,##0.00_ </c:formatCode>
                <c:ptCount val="1"/>
                <c:pt idx="0">
                  <c:v>93.705337849090924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BE-6246-8D50-A1FDF5AFB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5732704"/>
        <c:axId val="475734352"/>
      </c:barChart>
      <c:catAx>
        <c:axId val="47573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ja-JP"/>
          </a:p>
        </c:txPr>
        <c:crossAx val="475734352"/>
        <c:crosses val="autoZero"/>
        <c:auto val="1"/>
        <c:lblAlgn val="ctr"/>
        <c:lblOffset val="100"/>
        <c:noMultiLvlLbl val="0"/>
      </c:catAx>
      <c:valAx>
        <c:axId val="475734352"/>
        <c:scaling>
          <c:orientation val="minMax"/>
        </c:scaling>
        <c:delete val="0"/>
        <c:axPos val="l"/>
        <c:numFmt formatCode="#,##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Helvetica" pitchFamily="2" charset="0"/>
                <a:ea typeface="+mn-ea"/>
                <a:cs typeface="+mn-cs"/>
              </a:defRPr>
            </a:pPr>
            <a:endParaRPr lang="ja-JP"/>
          </a:p>
        </c:txPr>
        <c:crossAx val="47573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Helvetica" pitchFamily="2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</xdr:colOff>
      <xdr:row>20</xdr:row>
      <xdr:rowOff>12700</xdr:rowOff>
    </xdr:from>
    <xdr:to>
      <xdr:col>16</xdr:col>
      <xdr:colOff>88900</xdr:colOff>
      <xdr:row>36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99B1A3B-6275-B046-AFF3-8053DBA21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20</xdr:row>
      <xdr:rowOff>0</xdr:rowOff>
    </xdr:from>
    <xdr:to>
      <xdr:col>21</xdr:col>
      <xdr:colOff>101600</xdr:colOff>
      <xdr:row>36</xdr:row>
      <xdr:rowOff>177800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6DF994C-74F4-3447-AB75-DAD0A6271A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72DBDA-A2A5-4B56-BA8D-51D2F2B10D2D}" name="テーブル2" displayName="テーブル2" ref="M1:Q12" totalsRowShown="0" headerRowDxfId="13" dataDxfId="12">
  <autoFilter ref="M1:Q12" xr:uid="{18249D61-D9D0-451B-B236-FC84328D9346}"/>
  <sortState xmlns:xlrd2="http://schemas.microsoft.com/office/spreadsheetml/2017/richdata2" ref="M2:Q12">
    <sortCondition ref="M1:M12"/>
  </sortState>
  <tableColumns count="5">
    <tableColumn id="1" xr3:uid="{9D1A45BB-9AC4-479B-AE15-0F933A8FD3EC}" name="被験者" dataDxfId="11"/>
    <tableColumn id="2" xr3:uid="{F8510BAA-9F35-4E7C-A408-D5EDAA0B2E6C}" name="左僧帽筋" dataDxfId="10"/>
    <tableColumn id="3" xr3:uid="{387EF6B1-54F5-41E7-A065-55A6EB7C4C4A}" name="右僧帽筋" dataDxfId="9"/>
    <tableColumn id="4" xr3:uid="{7409A785-770D-410B-AD7B-68ECBD1227A2}" name="左腹斜筋" dataDxfId="8"/>
    <tableColumn id="5" xr3:uid="{3D06B1C8-5794-4FB4-8264-6A3605AC0C3E}" name="右腹斜筋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EF44A6-DD15-44E0-B200-F596C3B79237}" name="テーブル4" displayName="テーブル4" ref="M1:Q13" totalsRowShown="0" headerRowDxfId="6" dataDxfId="5">
  <autoFilter ref="M1:Q13" xr:uid="{773AFB06-89FE-43A3-BEDA-3B717C1035EB}"/>
  <sortState xmlns:xlrd2="http://schemas.microsoft.com/office/spreadsheetml/2017/richdata2" ref="M2:Q13">
    <sortCondition ref="M1:M13"/>
  </sortState>
  <tableColumns count="5">
    <tableColumn id="1" xr3:uid="{14F170B4-9295-4933-AE1B-5821B1AC5138}" name="被験者" dataDxfId="4"/>
    <tableColumn id="2" xr3:uid="{95EAFBFC-7714-4C83-A98A-513D02D47A47}" name="左僧帽筋" dataDxfId="3"/>
    <tableColumn id="3" xr3:uid="{E605F929-FEC4-411D-B21F-45374AE5C8FA}" name="右僧帽筋" dataDxfId="2"/>
    <tableColumn id="4" xr3:uid="{4CA01A42-893A-49AE-A0CF-3D14DD9F95AC}" name="左腹斜筋" dataDxfId="1"/>
    <tableColumn id="5" xr3:uid="{B63A8EB0-275B-4EA4-A12A-031B246772E3}" name="右腹斜筋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B652-4EEE-416C-8CAE-D0B3044D3023}">
  <dimension ref="A1:S23"/>
  <sheetViews>
    <sheetView zoomScale="70" zoomScaleNormal="70" workbookViewId="0">
      <selection sqref="A1:S17"/>
    </sheetView>
  </sheetViews>
  <sheetFormatPr baseColWidth="10" defaultColWidth="9" defaultRowHeight="18"/>
  <cols>
    <col min="1" max="1" width="14" style="1" bestFit="1" customWidth="1"/>
    <col min="2" max="2" width="9.33203125" style="1" bestFit="1" customWidth="1"/>
    <col min="3" max="19" width="9" style="1"/>
    <col min="20" max="16384" width="9" style="4"/>
  </cols>
  <sheetData>
    <row r="1" spans="1:19">
      <c r="A1" s="11"/>
      <c r="B1" s="7" t="s">
        <v>0</v>
      </c>
      <c r="C1" s="6"/>
      <c r="D1" s="15" t="s">
        <v>1</v>
      </c>
      <c r="E1" s="16"/>
      <c r="F1" s="15" t="s">
        <v>2</v>
      </c>
      <c r="G1" s="16"/>
      <c r="H1" s="6" t="s">
        <v>3</v>
      </c>
      <c r="I1" s="9"/>
      <c r="J1" s="7" t="s">
        <v>39</v>
      </c>
      <c r="K1" s="6"/>
      <c r="L1" s="15" t="s">
        <v>40</v>
      </c>
      <c r="M1" s="9"/>
      <c r="N1" s="7" t="s">
        <v>41</v>
      </c>
      <c r="O1" s="6"/>
      <c r="P1" s="15" t="s">
        <v>42</v>
      </c>
      <c r="Q1" s="9"/>
      <c r="R1" s="7" t="s">
        <v>43</v>
      </c>
      <c r="S1" s="9"/>
    </row>
    <row r="2" spans="1:19">
      <c r="A2" s="11" t="s">
        <v>25</v>
      </c>
      <c r="B2" s="8" t="s">
        <v>37</v>
      </c>
      <c r="C2" s="5" t="s">
        <v>38</v>
      </c>
      <c r="D2" s="17" t="s">
        <v>37</v>
      </c>
      <c r="E2" s="18" t="s">
        <v>38</v>
      </c>
      <c r="F2" s="17" t="s">
        <v>37</v>
      </c>
      <c r="G2" s="18" t="s">
        <v>38</v>
      </c>
      <c r="H2" s="5" t="s">
        <v>37</v>
      </c>
      <c r="I2" s="10" t="s">
        <v>38</v>
      </c>
      <c r="J2" s="8" t="s">
        <v>37</v>
      </c>
      <c r="K2" s="5" t="s">
        <v>38</v>
      </c>
      <c r="L2" s="17" t="s">
        <v>37</v>
      </c>
      <c r="M2" s="10" t="s">
        <v>38</v>
      </c>
      <c r="N2" s="8" t="s">
        <v>37</v>
      </c>
      <c r="O2" s="5" t="s">
        <v>38</v>
      </c>
      <c r="P2" s="17" t="s">
        <v>37</v>
      </c>
      <c r="Q2" s="10" t="s">
        <v>38</v>
      </c>
      <c r="R2" s="8" t="s">
        <v>37</v>
      </c>
      <c r="S2" s="10" t="s">
        <v>38</v>
      </c>
    </row>
    <row r="3" spans="1:19">
      <c r="A3" s="12" t="s">
        <v>44</v>
      </c>
      <c r="B3" s="25">
        <f ca="1">_xlfn.T.TEST(B7:B17,C7:C17,2,1)</f>
        <v>0.11258412765839261</v>
      </c>
      <c r="C3" s="30"/>
      <c r="D3" s="26">
        <f ca="1">_xlfn.T.TEST(D7:D17,E7:E17,2,1)</f>
        <v>0.12664377281645048</v>
      </c>
      <c r="E3" s="30"/>
      <c r="F3" s="26">
        <f ca="1">_xlfn.T.TEST(F7:F17,G7:G17,2,1)</f>
        <v>0.19802577653994147</v>
      </c>
      <c r="G3" s="30"/>
      <c r="H3" s="26">
        <f ca="1">_xlfn.T.TEST(H7:H17,I7:I17,2,1)</f>
        <v>0.1350108210697816</v>
      </c>
      <c r="I3" s="28"/>
      <c r="J3" s="25">
        <f ca="1">_xlfn.T.TEST(J7:J17,K7:K17,2,1)</f>
        <v>4.6108721566589211E-2</v>
      </c>
      <c r="K3" s="30"/>
      <c r="L3" s="26">
        <f ca="1">_xlfn.T.TEST(L7:L17,M7:M17,2,1)</f>
        <v>0.16633566927699558</v>
      </c>
      <c r="M3" s="30"/>
      <c r="N3" s="26">
        <f ca="1">_xlfn.T.TEST(N7:N17,O7:O17,2,1)</f>
        <v>7.0682453938298015E-2</v>
      </c>
      <c r="O3" s="30"/>
      <c r="P3" s="26">
        <f ca="1">_xlfn.T.TEST(P7:P17,Q7:Q17,2,1)</f>
        <v>0.12508705118103519</v>
      </c>
      <c r="Q3" s="28"/>
      <c r="R3" s="26">
        <f ca="1">_xlfn.T.TEST(R7:R17,S7:S17,2,1)</f>
        <v>6.3475594729708595E-2</v>
      </c>
      <c r="S3" s="28"/>
    </row>
    <row r="4" spans="1:19">
      <c r="A4" s="12" t="s">
        <v>45</v>
      </c>
      <c r="B4" s="25">
        <f t="shared" ref="B4:H4" ca="1" si="0">_xlfn.T.TEST(B7:B17,C7:C17,1,1)</f>
        <v>5.6292063829196305E-2</v>
      </c>
      <c r="C4" s="26"/>
      <c r="D4" s="29">
        <f t="shared" ca="1" si="0"/>
        <v>6.3321886408225239E-2</v>
      </c>
      <c r="E4" s="27"/>
      <c r="F4" s="29">
        <f t="shared" ca="1" si="0"/>
        <v>9.9012888269970734E-2</v>
      </c>
      <c r="G4" s="27"/>
      <c r="H4" s="26">
        <f t="shared" ca="1" si="0"/>
        <v>6.75054105348908E-2</v>
      </c>
      <c r="I4" s="28"/>
      <c r="J4" s="25">
        <f t="shared" ref="J4" ca="1" si="1">_xlfn.T.TEST(J7:J17,K7:K17,1,1)</f>
        <v>2.3054360783294606E-2</v>
      </c>
      <c r="K4" s="26"/>
      <c r="L4" s="29">
        <f t="shared" ref="L4" ca="1" si="2">_xlfn.T.TEST(L7:L17,M7:M17,1,1)</f>
        <v>8.3167834638497792E-2</v>
      </c>
      <c r="M4" s="27"/>
      <c r="N4" s="29">
        <f t="shared" ref="N4" ca="1" si="3">_xlfn.T.TEST(N7:N17,O7:O17,1,1)</f>
        <v>3.5341226969149007E-2</v>
      </c>
      <c r="O4" s="27"/>
      <c r="P4" s="26">
        <f t="shared" ref="P4" ca="1" si="4">_xlfn.T.TEST(P7:P17,Q7:Q17,1,1)</f>
        <v>6.2543525590517596E-2</v>
      </c>
      <c r="Q4" s="28"/>
      <c r="R4" s="26">
        <f t="shared" ref="R4" ca="1" si="5">_xlfn.T.TEST(R7:R17,S7:S17,1,1)</f>
        <v>3.1737797364854298E-2</v>
      </c>
      <c r="S4" s="28"/>
    </row>
    <row r="5" spans="1:19">
      <c r="A5" s="12" t="s">
        <v>46</v>
      </c>
      <c r="B5" s="20">
        <f t="shared" ref="B5:I5" ca="1" si="6">AVERAGE(B7:B17)</f>
        <v>26.873290935454545</v>
      </c>
      <c r="C5" s="21">
        <f t="shared" ca="1" si="6"/>
        <v>47.176693766363634</v>
      </c>
      <c r="D5" s="22">
        <f t="shared" ca="1" si="6"/>
        <v>26.491990018181813</v>
      </c>
      <c r="E5" s="23">
        <f t="shared" ca="1" si="6"/>
        <v>46.528644082727276</v>
      </c>
      <c r="F5" s="22">
        <f t="shared" ca="1" si="6"/>
        <v>26.385241220909087</v>
      </c>
      <c r="G5" s="23">
        <f t="shared" ca="1" si="6"/>
        <v>35.646481569090902</v>
      </c>
      <c r="H5" s="21">
        <f t="shared" ca="1" si="6"/>
        <v>22.849184303636363</v>
      </c>
      <c r="I5" s="24">
        <f t="shared" ca="1" si="6"/>
        <v>31.606602802727274</v>
      </c>
      <c r="J5" s="20">
        <f ca="1">AVERAGE(J7:J17)</f>
        <v>53.365280953636358</v>
      </c>
      <c r="K5" s="21">
        <f t="shared" ref="K5:Q5" ca="1" si="7">AVERAGE(K7:K17)</f>
        <v>93.705337849090924</v>
      </c>
      <c r="L5" s="22">
        <f t="shared" ca="1" si="7"/>
        <v>49.234425524545458</v>
      </c>
      <c r="M5" s="23">
        <f t="shared" ca="1" si="7"/>
        <v>67.25308437181819</v>
      </c>
      <c r="N5" s="22">
        <f t="shared" ca="1" si="7"/>
        <v>53.258532156363636</v>
      </c>
      <c r="O5" s="23">
        <f t="shared" ca="1" si="7"/>
        <v>82.823175335454536</v>
      </c>
      <c r="P5" s="21">
        <f t="shared" ca="1" si="7"/>
        <v>49.34117432181818</v>
      </c>
      <c r="Q5" s="24">
        <f t="shared" ca="1" si="7"/>
        <v>78.135246885454549</v>
      </c>
      <c r="R5" s="21">
        <f t="shared" ref="R5:S5" ca="1" si="8">AVERAGE(R7:R17)</f>
        <v>102.59970647818182</v>
      </c>
      <c r="S5" s="24">
        <f t="shared" ca="1" si="8"/>
        <v>160.95842222090909</v>
      </c>
    </row>
    <row r="6" spans="1:19">
      <c r="A6" s="12" t="s">
        <v>47</v>
      </c>
      <c r="B6" s="20">
        <f t="shared" ref="B6:I6" ca="1" si="9">_xlfn.STDEV.S(B7:B17)</f>
        <v>6.000860365327144</v>
      </c>
      <c r="C6" s="21">
        <f t="shared" ca="1" si="9"/>
        <v>38.398574619169729</v>
      </c>
      <c r="D6" s="22">
        <f t="shared" ca="1" si="9"/>
        <v>4.4557331119389163</v>
      </c>
      <c r="E6" s="23">
        <f t="shared" ca="1" si="9"/>
        <v>37.616982169959002</v>
      </c>
      <c r="F6" s="22">
        <f t="shared" ca="1" si="9"/>
        <v>4.2982988517951215</v>
      </c>
      <c r="G6" s="23">
        <f t="shared" ca="1" si="9"/>
        <v>23.816864827018232</v>
      </c>
      <c r="H6" s="21">
        <f t="shared" ca="1" si="9"/>
        <v>3.6968746763986453</v>
      </c>
      <c r="I6" s="24">
        <f t="shared" ca="1" si="9"/>
        <v>19.936615382584986</v>
      </c>
      <c r="J6" s="20">
        <f t="shared" ref="J6" ca="1" si="10">_xlfn.STDEV.S(J7:J17)</f>
        <v>8.5117577348494979</v>
      </c>
      <c r="K6" s="21">
        <f t="shared" ref="K6" ca="1" si="11">_xlfn.STDEV.S(K7:K17)</f>
        <v>57.847764676273549</v>
      </c>
      <c r="L6" s="22">
        <f t="shared" ref="L6" ca="1" si="12">_xlfn.STDEV.S(L7:L17)</f>
        <v>7.0570575748270112</v>
      </c>
      <c r="M6" s="23">
        <f t="shared" ref="M6" ca="1" si="13">_xlfn.STDEV.S(M7:M17)</f>
        <v>43.675603760861314</v>
      </c>
      <c r="N6" s="22">
        <f t="shared" ref="N6" ca="1" si="14">_xlfn.STDEV.S(N7:N17)</f>
        <v>8.0290627455750307</v>
      </c>
      <c r="O6" s="23">
        <f t="shared" ref="O6" ca="1" si="15">_xlfn.STDEV.S(O7:O17)</f>
        <v>48.197627641875656</v>
      </c>
      <c r="P6" s="21">
        <f t="shared" ref="P6" ca="1" si="16">_xlfn.STDEV.S(P7:P17)</f>
        <v>4.9946024170925032</v>
      </c>
      <c r="Q6" s="24">
        <f t="shared" ref="Q6" ca="1" si="17">_xlfn.STDEV.S(Q7:Q17)</f>
        <v>56.252569257049743</v>
      </c>
      <c r="R6" s="21">
        <f t="shared" ref="R6" ca="1" si="18">_xlfn.STDEV.S(R7:R17)</f>
        <v>10.569423687903468</v>
      </c>
      <c r="S6" s="24">
        <f t="shared" ref="S6" ca="1" si="19">_xlfn.STDEV.S(S7:S17)</f>
        <v>93.070270670497152</v>
      </c>
    </row>
    <row r="7" spans="1:19">
      <c r="A7" s="12" t="s">
        <v>35</v>
      </c>
      <c r="B7" s="20" cm="1">
        <f t="array" aca="1" ref="B7" ca="1">INDEX(INDIRECT(B$23),MATCH($A7,INDIRECT(B$20),0),B$22)</f>
        <v>23.393561890000001</v>
      </c>
      <c r="C7" s="21" cm="1">
        <f t="array" aca="1" ref="C7" ca="1">INDEX(INDIRECT(C$23),MATCH($A7,INDIRECT(C$20),0),C$22)</f>
        <v>153.74543069999999</v>
      </c>
      <c r="D7" s="22" cm="1">
        <f t="array" aca="1" ref="D7" ca="1">INDEX(INDIRECT(D$23),MATCH($A7,INDIRECT(D$20),0),D$22)</f>
        <v>32.97521588</v>
      </c>
      <c r="E7" s="23" cm="1">
        <f t="array" aca="1" ref="E7" ca="1">INDEX(INDIRECT(E$23),MATCH($A7,INDIRECT(E$20),0),E$22)</f>
        <v>34.684378270000003</v>
      </c>
      <c r="F7" s="22" cm="1">
        <f t="array" aca="1" ref="F7" ca="1">INDEX(INDIRECT(F$23),MATCH($A7,INDIRECT(F$20),0),F$22)</f>
        <v>25.160952250000001</v>
      </c>
      <c r="G7" s="23" cm="1">
        <f t="array" aca="1" ref="G7" ca="1">INDEX(INDIRECT(G$23),MATCH($A7,INDIRECT(G$20),0),G$22)</f>
        <v>33.766534900000003</v>
      </c>
      <c r="H7" s="21" cm="1">
        <f t="array" aca="1" ref="H7" ca="1">INDEX(INDIRECT(H$23),MATCH($A7,INDIRECT(H$20),0),H$22)</f>
        <v>22.261062930000001</v>
      </c>
      <c r="I7" s="24" cm="1">
        <f t="array" aca="1" ref="I7" ca="1">INDEX(INDIRECT(I$23),MATCH($A7,INDIRECT(I$20),0),I$22)</f>
        <v>26.575873810000001</v>
      </c>
      <c r="J7" s="20">
        <f t="shared" ref="J7:J17" ca="1" si="20">B7+D7</f>
        <v>56.368777770000001</v>
      </c>
      <c r="K7" s="21">
        <f t="shared" ref="K7:K17" ca="1" si="21">C7+E7</f>
        <v>188.42980896999998</v>
      </c>
      <c r="L7" s="22">
        <f t="shared" ref="L7:L17" ca="1" si="22">F7+H7</f>
        <v>47.422015180000002</v>
      </c>
      <c r="M7" s="24">
        <f t="shared" ref="M7:M17" ca="1" si="23">G7+I7</f>
        <v>60.342408710000001</v>
      </c>
      <c r="N7" s="20">
        <f t="shared" ref="N7:N17" ca="1" si="24">B7+F7</f>
        <v>48.554514140000002</v>
      </c>
      <c r="O7" s="21">
        <f t="shared" ref="O7:O17" ca="1" si="25">C7+G7</f>
        <v>187.5119656</v>
      </c>
      <c r="P7" s="22">
        <f t="shared" ref="P7:P17" ca="1" si="26">D7+H7</f>
        <v>55.236278810000002</v>
      </c>
      <c r="Q7" s="24">
        <f t="shared" ref="Q7:Q17" ca="1" si="27">E7+I7</f>
        <v>61.260252080000001</v>
      </c>
      <c r="R7" s="20">
        <f t="shared" ref="R7:R17" ca="1" si="28">B7+D7+F7+H7</f>
        <v>103.79079295</v>
      </c>
      <c r="S7" s="24">
        <f t="shared" ref="S7:S17" ca="1" si="29">C7+E7+G7+I7</f>
        <v>248.77221767999998</v>
      </c>
    </row>
    <row r="8" spans="1:19">
      <c r="A8" s="13" t="s">
        <v>29</v>
      </c>
      <c r="B8" s="31" cm="1">
        <f t="array" aca="1" ref="B8" ca="1">INDEX(INDIRECT(B$23),MATCH($A8,INDIRECT(B$20),0),B$22)</f>
        <v>27.43092365</v>
      </c>
      <c r="C8" s="32" cm="1">
        <f t="array" aca="1" ref="C8" ca="1">INDEX(INDIRECT(C$23),MATCH($A8,INDIRECT(C$20),0),C$22)</f>
        <v>49.183349190000001</v>
      </c>
      <c r="D8" s="33" cm="1">
        <f t="array" aca="1" ref="D8" ca="1">INDEX(INDIRECT(D$23),MATCH($A8,INDIRECT(D$20),0),D$22)</f>
        <v>24.768929839999998</v>
      </c>
      <c r="E8" s="34" cm="1">
        <f t="array" aca="1" ref="E8" ca="1">INDEX(INDIRECT(E$23),MATCH($A8,INDIRECT(E$20),0),E$22)</f>
        <v>46.362992749999997</v>
      </c>
      <c r="F8" s="33" cm="1">
        <f t="array" aca="1" ref="F8" ca="1">INDEX(INDIRECT(F$23),MATCH($A8,INDIRECT(F$20),0),F$22)</f>
        <v>29.449786570000001</v>
      </c>
      <c r="G8" s="34" cm="1">
        <f t="array" aca="1" ref="G8" ca="1">INDEX(INDIRECT(G$23),MATCH($A8,INDIRECT(G$20),0),G$22)</f>
        <v>44.354121919999997</v>
      </c>
      <c r="H8" s="32" cm="1">
        <f t="array" aca="1" ref="H8" ca="1">INDEX(INDIRECT(H$23),MATCH($A8,INDIRECT(H$20),0),H$22)</f>
        <v>27.06622217</v>
      </c>
      <c r="I8" s="35" cm="1">
        <f t="array" aca="1" ref="I8" ca="1">INDEX(INDIRECT(I$23),MATCH($A8,INDIRECT(I$20),0),I$22)</f>
        <v>42.160787050000003</v>
      </c>
      <c r="J8" s="31">
        <f t="shared" ca="1" si="20"/>
        <v>52.199853489999995</v>
      </c>
      <c r="K8" s="32">
        <f t="shared" ca="1" si="21"/>
        <v>95.546341939999991</v>
      </c>
      <c r="L8" s="33">
        <f t="shared" ca="1" si="22"/>
        <v>56.516008740000004</v>
      </c>
      <c r="M8" s="35">
        <f t="shared" ca="1" si="23"/>
        <v>86.514908969999993</v>
      </c>
      <c r="N8" s="31">
        <f t="shared" ca="1" si="24"/>
        <v>56.880710219999997</v>
      </c>
      <c r="O8" s="32">
        <f t="shared" ca="1" si="25"/>
        <v>93.537471109999998</v>
      </c>
      <c r="P8" s="33">
        <f t="shared" ca="1" si="26"/>
        <v>51.835152010000002</v>
      </c>
      <c r="Q8" s="35">
        <f t="shared" ca="1" si="27"/>
        <v>88.5237798</v>
      </c>
      <c r="R8" s="31">
        <f t="shared" ca="1" si="28"/>
        <v>108.71586223</v>
      </c>
      <c r="S8" s="35">
        <f t="shared" ca="1" si="29"/>
        <v>182.06125091000001</v>
      </c>
    </row>
    <row r="9" spans="1:19">
      <c r="A9" s="13" t="s">
        <v>34</v>
      </c>
      <c r="B9" s="31" cm="1">
        <f t="array" aca="1" ref="B9" ca="1">INDEX(INDIRECT(B$23),MATCH($A9,INDIRECT(B$20),0),B$22)</f>
        <v>32.519052039999998</v>
      </c>
      <c r="C9" s="32" cm="1">
        <f t="array" aca="1" ref="C9" ca="1">INDEX(INDIRECT(C$23),MATCH($A9,INDIRECT(C$20),0),C$22)</f>
        <v>27.170698269999999</v>
      </c>
      <c r="D9" s="33" cm="1">
        <f t="array" aca="1" ref="D9" ca="1">INDEX(INDIRECT(D$23),MATCH($A9,INDIRECT(D$20),0),D$22)</f>
        <v>29.064250399999999</v>
      </c>
      <c r="E9" s="34" cm="1">
        <f t="array" aca="1" ref="E9" ca="1">INDEX(INDIRECT(E$23),MATCH($A9,INDIRECT(E$20),0),E$22)</f>
        <v>29.558011279999999</v>
      </c>
      <c r="F9" s="33" cm="1">
        <f t="array" aca="1" ref="F9" ca="1">INDEX(INDIRECT(F$23),MATCH($A9,INDIRECT(F$20),0),F$22)</f>
        <v>27.983409309999999</v>
      </c>
      <c r="G9" s="34" cm="1">
        <f t="array" aca="1" ref="G9" ca="1">INDEX(INDIRECT(G$23),MATCH($A9,INDIRECT(G$20),0),G$22)</f>
        <v>28.126979200000001</v>
      </c>
      <c r="H9" s="32" cm="1">
        <f t="array" aca="1" ref="H9" ca="1">INDEX(INDIRECT(H$23),MATCH($A9,INDIRECT(H$20),0),H$22)</f>
        <v>28.28006895</v>
      </c>
      <c r="I9" s="35" cm="1">
        <f t="array" aca="1" ref="I9" ca="1">INDEX(INDIRECT(I$23),MATCH($A9,INDIRECT(I$20),0),I$22)</f>
        <v>29.499700170000001</v>
      </c>
      <c r="J9" s="31">
        <f t="shared" ca="1" si="20"/>
        <v>61.583302439999997</v>
      </c>
      <c r="K9" s="32">
        <f t="shared" ca="1" si="21"/>
        <v>56.728709549999998</v>
      </c>
      <c r="L9" s="33">
        <f t="shared" ca="1" si="22"/>
        <v>56.263478259999999</v>
      </c>
      <c r="M9" s="35">
        <f t="shared" ca="1" si="23"/>
        <v>57.626679370000005</v>
      </c>
      <c r="N9" s="31">
        <f t="shared" ca="1" si="24"/>
        <v>60.502461349999997</v>
      </c>
      <c r="O9" s="32">
        <f t="shared" ca="1" si="25"/>
        <v>55.297677469999996</v>
      </c>
      <c r="P9" s="33">
        <f t="shared" ca="1" si="26"/>
        <v>57.344319349999999</v>
      </c>
      <c r="Q9" s="35">
        <f t="shared" ca="1" si="27"/>
        <v>59.057711449999999</v>
      </c>
      <c r="R9" s="31">
        <f t="shared" ca="1" si="28"/>
        <v>117.8467807</v>
      </c>
      <c r="S9" s="35">
        <f t="shared" ca="1" si="29"/>
        <v>114.35538892</v>
      </c>
    </row>
    <row r="10" spans="1:19">
      <c r="A10" s="13" t="s">
        <v>32</v>
      </c>
      <c r="B10" s="31" cm="1">
        <f t="array" aca="1" ref="B10" ca="1">INDEX(INDIRECT(B$23),MATCH($A10,INDIRECT(B$20),0),B$22)</f>
        <v>30.279867549999999</v>
      </c>
      <c r="C10" s="32" cm="1">
        <f t="array" aca="1" ref="C10" ca="1">INDEX(INDIRECT(C$23),MATCH($A10,INDIRECT(C$20),0),C$22)</f>
        <v>33.239388140000003</v>
      </c>
      <c r="D10" s="33" cm="1">
        <f t="array" aca="1" ref="D10" ca="1">INDEX(INDIRECT(D$23),MATCH($A10,INDIRECT(D$20),0),D$22)</f>
        <v>28.946191559999999</v>
      </c>
      <c r="E10" s="34" cm="1">
        <f t="array" aca="1" ref="E10" ca="1">INDEX(INDIRECT(E$23),MATCH($A10,INDIRECT(E$20),0),E$22)</f>
        <v>28.34947764</v>
      </c>
      <c r="F10" s="33" cm="1">
        <f t="array" aca="1" ref="F10" ca="1">INDEX(INDIRECT(F$23),MATCH($A10,INDIRECT(F$20),0),F$22)</f>
        <v>22.90358762</v>
      </c>
      <c r="G10" s="34" cm="1">
        <f t="array" aca="1" ref="G10" ca="1">INDEX(INDIRECT(G$23),MATCH($A10,INDIRECT(G$20),0),G$22)</f>
        <v>26.449323849999999</v>
      </c>
      <c r="H10" s="32" cm="1">
        <f t="array" aca="1" ref="H10" ca="1">INDEX(INDIRECT(H$23),MATCH($A10,INDIRECT(H$20),0),H$22)</f>
        <v>19.917978269999999</v>
      </c>
      <c r="I10" s="35" cm="1">
        <f t="array" aca="1" ref="I10" ca="1">INDEX(INDIRECT(I$23),MATCH($A10,INDIRECT(I$20),0),I$22)</f>
        <v>22.157875059999999</v>
      </c>
      <c r="J10" s="31">
        <f t="shared" ca="1" si="20"/>
        <v>59.226059109999994</v>
      </c>
      <c r="K10" s="32">
        <f t="shared" ca="1" si="21"/>
        <v>61.588865780000006</v>
      </c>
      <c r="L10" s="33">
        <f t="shared" ca="1" si="22"/>
        <v>42.821565890000002</v>
      </c>
      <c r="M10" s="35">
        <f t="shared" ca="1" si="23"/>
        <v>48.607198909999994</v>
      </c>
      <c r="N10" s="31">
        <f t="shared" ca="1" si="24"/>
        <v>53.183455170000002</v>
      </c>
      <c r="O10" s="32">
        <f t="shared" ca="1" si="25"/>
        <v>59.688711990000002</v>
      </c>
      <c r="P10" s="33">
        <f t="shared" ca="1" si="26"/>
        <v>48.864169829999994</v>
      </c>
      <c r="Q10" s="35">
        <f t="shared" ca="1" si="27"/>
        <v>50.507352699999998</v>
      </c>
      <c r="R10" s="31">
        <f t="shared" ca="1" si="28"/>
        <v>102.04762499999998</v>
      </c>
      <c r="S10" s="35">
        <f t="shared" ca="1" si="29"/>
        <v>110.19606469</v>
      </c>
    </row>
    <row r="11" spans="1:19">
      <c r="A11" s="13" t="s">
        <v>33</v>
      </c>
      <c r="B11" s="31" cm="1">
        <f t="array" aca="1" ref="B11" ca="1">INDEX(INDIRECT(B$23),MATCH($A11,INDIRECT(B$20),0),B$22)</f>
        <v>24.916099639999999</v>
      </c>
      <c r="C11" s="32" cm="1">
        <f t="array" aca="1" ref="C11" ca="1">INDEX(INDIRECT(C$23),MATCH($A11,INDIRECT(C$20),0),C$22)</f>
        <v>23.968857719999999</v>
      </c>
      <c r="D11" s="33" cm="1">
        <f t="array" aca="1" ref="D11" ca="1">INDEX(INDIRECT(D$23),MATCH($A11,INDIRECT(D$20),0),D$22)</f>
        <v>23.716940829999999</v>
      </c>
      <c r="E11" s="34" cm="1">
        <f t="array" aca="1" ref="E11" ca="1">INDEX(INDIRECT(E$23),MATCH($A11,INDIRECT(E$20),0),E$22)</f>
        <v>25.357793059999999</v>
      </c>
      <c r="F11" s="33" cm="1">
        <f t="array" aca="1" ref="F11" ca="1">INDEX(INDIRECT(F$23),MATCH($A11,INDIRECT(F$20),0),F$22)</f>
        <v>23.569562430000001</v>
      </c>
      <c r="G11" s="34" cm="1">
        <f t="array" aca="1" ref="G11" ca="1">INDEX(INDIRECT(G$23),MATCH($A11,INDIRECT(G$20),0),G$22)</f>
        <v>26.48220195</v>
      </c>
      <c r="H11" s="32" cm="1">
        <f t="array" aca="1" ref="H11" ca="1">INDEX(INDIRECT(H$23),MATCH($A11,INDIRECT(H$20),0),H$22)</f>
        <v>23.560805139999999</v>
      </c>
      <c r="I11" s="35" cm="1">
        <f t="array" aca="1" ref="I11" ca="1">INDEX(INDIRECT(I$23),MATCH($A11,INDIRECT(I$20),0),I$22)</f>
        <v>23.569518110000001</v>
      </c>
      <c r="J11" s="31">
        <f t="shared" ca="1" si="20"/>
        <v>48.633040469999997</v>
      </c>
      <c r="K11" s="32">
        <f t="shared" ca="1" si="21"/>
        <v>49.326650779999994</v>
      </c>
      <c r="L11" s="33">
        <f t="shared" ca="1" si="22"/>
        <v>47.130367570000004</v>
      </c>
      <c r="M11" s="35">
        <f t="shared" ca="1" si="23"/>
        <v>50.051720060000001</v>
      </c>
      <c r="N11" s="31">
        <f t="shared" ca="1" si="24"/>
        <v>48.485662070000004</v>
      </c>
      <c r="O11" s="32">
        <f t="shared" ca="1" si="25"/>
        <v>50.451059669999999</v>
      </c>
      <c r="P11" s="33">
        <f t="shared" ca="1" si="26"/>
        <v>47.277745969999998</v>
      </c>
      <c r="Q11" s="35">
        <f t="shared" ca="1" si="27"/>
        <v>48.927311169999996</v>
      </c>
      <c r="R11" s="31">
        <f t="shared" ca="1" si="28"/>
        <v>95.763408040000002</v>
      </c>
      <c r="S11" s="35">
        <f t="shared" ca="1" si="29"/>
        <v>99.378370840000002</v>
      </c>
    </row>
    <row r="12" spans="1:19">
      <c r="A12" s="13" t="s">
        <v>30</v>
      </c>
      <c r="B12" s="31" cm="1">
        <f t="array" aca="1" ref="B12" ca="1">INDEX(INDIRECT(B$23),MATCH($A12,INDIRECT(B$20),0),B$22)</f>
        <v>22.804094920000001</v>
      </c>
      <c r="C12" s="32" cm="1">
        <f t="array" aca="1" ref="C12" ca="1">INDEX(INDIRECT(C$23),MATCH($A12,INDIRECT(C$20),0),C$22)</f>
        <v>29.512597589999999</v>
      </c>
      <c r="D12" s="33" cm="1">
        <f t="array" aca="1" ref="D12" ca="1">INDEX(INDIRECT(D$23),MATCH($A12,INDIRECT(D$20),0),D$22)</f>
        <v>31.794313339999999</v>
      </c>
      <c r="E12" s="34" cm="1">
        <f t="array" aca="1" ref="E12" ca="1">INDEX(INDIRECT(E$23),MATCH($A12,INDIRECT(E$20),0),E$22)</f>
        <v>33.168684460000001</v>
      </c>
      <c r="F12" s="33" cm="1">
        <f t="array" aca="1" ref="F12" ca="1">INDEX(INDIRECT(F$23),MATCH($A12,INDIRECT(F$20),0),F$22)</f>
        <v>21.089082980000001</v>
      </c>
      <c r="G12" s="34" cm="1">
        <f t="array" aca="1" ref="G12" ca="1">INDEX(INDIRECT(G$23),MATCH($A12,INDIRECT(G$20),0),G$22)</f>
        <v>21.075027089999999</v>
      </c>
      <c r="H12" s="32" cm="1">
        <f t="array" aca="1" ref="H12" ca="1">INDEX(INDIRECT(H$23),MATCH($A12,INDIRECT(H$20),0),H$22)</f>
        <v>20.389073629999999</v>
      </c>
      <c r="I12" s="35" cm="1">
        <f t="array" aca="1" ref="I12" ca="1">INDEX(INDIRECT(I$23),MATCH($A12,INDIRECT(I$20),0),I$22)</f>
        <v>21.701990370000001</v>
      </c>
      <c r="J12" s="31">
        <f t="shared" ca="1" si="20"/>
        <v>54.598408259999999</v>
      </c>
      <c r="K12" s="32">
        <f t="shared" ca="1" si="21"/>
        <v>62.68128205</v>
      </c>
      <c r="L12" s="33">
        <f t="shared" ca="1" si="22"/>
        <v>41.478156609999999</v>
      </c>
      <c r="M12" s="35">
        <f t="shared" ca="1" si="23"/>
        <v>42.777017459999996</v>
      </c>
      <c r="N12" s="31">
        <f t="shared" ca="1" si="24"/>
        <v>43.893177899999998</v>
      </c>
      <c r="O12" s="32">
        <f t="shared" ca="1" si="25"/>
        <v>50.587624679999998</v>
      </c>
      <c r="P12" s="33">
        <f t="shared" ca="1" si="26"/>
        <v>52.183386970000001</v>
      </c>
      <c r="Q12" s="35">
        <f t="shared" ca="1" si="27"/>
        <v>54.870674829999999</v>
      </c>
      <c r="R12" s="31">
        <f t="shared" ca="1" si="28"/>
        <v>96.076564869999999</v>
      </c>
      <c r="S12" s="35">
        <f t="shared" ca="1" si="29"/>
        <v>105.45829951</v>
      </c>
    </row>
    <row r="13" spans="1:19">
      <c r="A13" s="13" t="s">
        <v>36</v>
      </c>
      <c r="B13" s="31" cm="1">
        <f t="array" aca="1" ref="B13" ca="1">INDEX(INDIRECT(B$23),MATCH($A13,INDIRECT(B$20),0),B$22)</f>
        <v>20.399724490000001</v>
      </c>
      <c r="C13" s="32" cm="1">
        <f t="array" aca="1" ref="C13" ca="1">INDEX(INDIRECT(C$23),MATCH($A13,INDIRECT(C$20),0),C$22)</f>
        <v>23.355456969999999</v>
      </c>
      <c r="D13" s="33" cm="1">
        <f t="array" aca="1" ref="D13" ca="1">INDEX(INDIRECT(D$23),MATCH($A13,INDIRECT(D$20),0),D$22)</f>
        <v>22.743470940000002</v>
      </c>
      <c r="E13" s="34" cm="1">
        <f t="array" aca="1" ref="E13" ca="1">INDEX(INDIRECT(E$23),MATCH($A13,INDIRECT(E$20),0),E$22)</f>
        <v>19.54715281</v>
      </c>
      <c r="F13" s="33" cm="1">
        <f t="array" aca="1" ref="F13" ca="1">INDEX(INDIRECT(F$23),MATCH($A13,INDIRECT(F$20),0),F$22)</f>
        <v>31.069519490000001</v>
      </c>
      <c r="G13" s="34" cm="1">
        <f t="array" aca="1" ref="G13" ca="1">INDEX(INDIRECT(G$23),MATCH($A13,INDIRECT(G$20),0),G$22)</f>
        <v>32.671174729999997</v>
      </c>
      <c r="H13" s="32" cm="1">
        <f t="array" aca="1" ref="H13" ca="1">INDEX(INDIRECT(H$23),MATCH($A13,INDIRECT(H$20),0),H$22)</f>
        <v>25.146929539999999</v>
      </c>
      <c r="I13" s="35" cm="1">
        <f t="array" aca="1" ref="I13" ca="1">INDEX(INDIRECT(I$23),MATCH($A13,INDIRECT(I$20),0),I$22)</f>
        <v>27.930160449999999</v>
      </c>
      <c r="J13" s="31">
        <f t="shared" ca="1" si="20"/>
        <v>43.143195430000006</v>
      </c>
      <c r="K13" s="32">
        <f t="shared" ca="1" si="21"/>
        <v>42.902609779999999</v>
      </c>
      <c r="L13" s="33">
        <f t="shared" ca="1" si="22"/>
        <v>56.21644903</v>
      </c>
      <c r="M13" s="35">
        <f t="shared" ca="1" si="23"/>
        <v>60.601335179999992</v>
      </c>
      <c r="N13" s="31">
        <f t="shared" ca="1" si="24"/>
        <v>51.469243980000002</v>
      </c>
      <c r="O13" s="32">
        <f t="shared" ca="1" si="25"/>
        <v>56.026631699999996</v>
      </c>
      <c r="P13" s="33">
        <f t="shared" ca="1" si="26"/>
        <v>47.890400479999997</v>
      </c>
      <c r="Q13" s="35">
        <f t="shared" ca="1" si="27"/>
        <v>47.477313260000003</v>
      </c>
      <c r="R13" s="31">
        <f t="shared" ca="1" si="28"/>
        <v>99.359644460000013</v>
      </c>
      <c r="S13" s="35">
        <f t="shared" ca="1" si="29"/>
        <v>103.50394496</v>
      </c>
    </row>
    <row r="14" spans="1:19">
      <c r="A14" s="13" t="s">
        <v>28</v>
      </c>
      <c r="B14" s="31" cm="1">
        <f t="array" aca="1" ref="B14" ca="1">INDEX(INDIRECT(B$23),MATCH($A14,INDIRECT(B$20),0),B$22)</f>
        <v>27.660130840000001</v>
      </c>
      <c r="C14" s="32" cm="1">
        <f t="array" aca="1" ref="C14" ca="1">INDEX(INDIRECT(C$23),MATCH($A14,INDIRECT(C$20),0),C$22)</f>
        <v>35.545268440000001</v>
      </c>
      <c r="D14" s="33" cm="1">
        <f t="array" aca="1" ref="D14" ca="1">INDEX(INDIRECT(D$23),MATCH($A14,INDIRECT(D$20),0),D$22)</f>
        <v>20.169731840000001</v>
      </c>
      <c r="E14" s="34" cm="1">
        <f t="array" aca="1" ref="E14" ca="1">INDEX(INDIRECT(E$23),MATCH($A14,INDIRECT(E$20),0),E$22)</f>
        <v>56.228460040000002</v>
      </c>
      <c r="F14" s="33" cm="1">
        <f t="array" aca="1" ref="F14" ca="1">INDEX(INDIRECT(F$23),MATCH($A14,INDIRECT(F$20),0),F$22)</f>
        <v>19.38152753</v>
      </c>
      <c r="G14" s="34" cm="1">
        <f t="array" aca="1" ref="G14" ca="1">INDEX(INDIRECT(G$23),MATCH($A14,INDIRECT(G$20),0),G$22)</f>
        <v>25.238234609999999</v>
      </c>
      <c r="H14" s="32" cm="1">
        <f t="array" aca="1" ref="H14" ca="1">INDEX(INDIRECT(H$23),MATCH($A14,INDIRECT(H$20),0),H$22)</f>
        <v>18.431466780000001</v>
      </c>
      <c r="I14" s="35" cm="1">
        <f t="array" aca="1" ref="I14" ca="1">INDEX(INDIRECT(I$23),MATCH($A14,INDIRECT(I$20),0),I$22)</f>
        <v>23.847956459999999</v>
      </c>
      <c r="J14" s="31">
        <f t="shared" ca="1" si="20"/>
        <v>47.829862680000005</v>
      </c>
      <c r="K14" s="32">
        <f t="shared" ca="1" si="21"/>
        <v>91.773728480000003</v>
      </c>
      <c r="L14" s="33">
        <f t="shared" ca="1" si="22"/>
        <v>37.812994310000001</v>
      </c>
      <c r="M14" s="35">
        <f t="shared" ca="1" si="23"/>
        <v>49.086191069999998</v>
      </c>
      <c r="N14" s="31">
        <f t="shared" ca="1" si="24"/>
        <v>47.04165837</v>
      </c>
      <c r="O14" s="32">
        <f t="shared" ca="1" si="25"/>
        <v>60.78350305</v>
      </c>
      <c r="P14" s="33">
        <f t="shared" ca="1" si="26"/>
        <v>38.601198620000005</v>
      </c>
      <c r="Q14" s="35">
        <f t="shared" ca="1" si="27"/>
        <v>80.076416499999993</v>
      </c>
      <c r="R14" s="31">
        <f t="shared" ca="1" si="28"/>
        <v>85.642856990000013</v>
      </c>
      <c r="S14" s="35">
        <f t="shared" ca="1" si="29"/>
        <v>140.85991955</v>
      </c>
    </row>
    <row r="15" spans="1:19">
      <c r="A15" s="13" t="s">
        <v>31</v>
      </c>
      <c r="B15" s="31" cm="1">
        <f t="array" aca="1" ref="B15" ca="1">INDEX(INDIRECT(B$23),MATCH($A15,INDIRECT(B$20),0),B$22)</f>
        <v>20.266744469999999</v>
      </c>
      <c r="C15" s="32" cm="1">
        <f t="array" aca="1" ref="C15" ca="1">INDEX(INDIRECT(C$23),MATCH($A15,INDIRECT(C$20),0),C$22)</f>
        <v>52.55446894</v>
      </c>
      <c r="D15" s="33" cm="1">
        <f t="array" aca="1" ref="D15" ca="1">INDEX(INDIRECT(D$23),MATCH($A15,INDIRECT(D$20),0),D$22)</f>
        <v>20.083077500000002</v>
      </c>
      <c r="E15" s="34" cm="1">
        <f t="array" aca="1" ref="E15" ca="1">INDEX(INDIRECT(E$23),MATCH($A15,INDIRECT(E$20),0),E$22)</f>
        <v>150.79550879999999</v>
      </c>
      <c r="F15" s="33" cm="1">
        <f t="array" aca="1" ref="F15" ca="1">INDEX(INDIRECT(F$23),MATCH($A15,INDIRECT(F$20),0),F$22)</f>
        <v>30.443393929999999</v>
      </c>
      <c r="G15" s="34" cm="1">
        <f t="array" aca="1" ref="G15" ca="1">INDEX(INDIRECT(G$23),MATCH($A15,INDIRECT(G$20),0),G$22)</f>
        <v>104.57469740000001</v>
      </c>
      <c r="H15" s="32" cm="1">
        <f t="array" aca="1" ref="H15" ca="1">INDEX(INDIRECT(H$23),MATCH($A15,INDIRECT(H$20),0),H$22)</f>
        <v>27.560107500000001</v>
      </c>
      <c r="I15" s="35" cm="1">
        <f t="array" aca="1" ref="I15" ca="1">INDEX(INDIRECT(I$23),MATCH($A15,INDIRECT(I$20),0),I$22)</f>
        <v>88.600400260000001</v>
      </c>
      <c r="J15" s="31">
        <f t="shared" ca="1" si="20"/>
        <v>40.349821970000001</v>
      </c>
      <c r="K15" s="32">
        <f t="shared" ca="1" si="21"/>
        <v>203.34997773999999</v>
      </c>
      <c r="L15" s="33">
        <f t="shared" ca="1" si="22"/>
        <v>58.00350143</v>
      </c>
      <c r="M15" s="35">
        <f t="shared" ca="1" si="23"/>
        <v>193.17509766000001</v>
      </c>
      <c r="N15" s="31">
        <f t="shared" ca="1" si="24"/>
        <v>50.710138399999998</v>
      </c>
      <c r="O15" s="32">
        <f t="shared" ca="1" si="25"/>
        <v>157.12916634000001</v>
      </c>
      <c r="P15" s="33">
        <f t="shared" ca="1" si="26"/>
        <v>47.643185000000003</v>
      </c>
      <c r="Q15" s="35">
        <f t="shared" ca="1" si="27"/>
        <v>239.39590906000001</v>
      </c>
      <c r="R15" s="31">
        <f t="shared" ca="1" si="28"/>
        <v>98.353323400000008</v>
      </c>
      <c r="S15" s="35">
        <f t="shared" ca="1" si="29"/>
        <v>396.52507539999999</v>
      </c>
    </row>
    <row r="16" spans="1:19">
      <c r="A16" s="13" t="s">
        <v>26</v>
      </c>
      <c r="B16" s="31" cm="1">
        <f t="array" aca="1" ref="B16" ca="1">INDEX(INDIRECT(B$23),MATCH($A16,INDIRECT(B$20),0),B$22)</f>
        <v>25.114598480000002</v>
      </c>
      <c r="C16" s="32" cm="1">
        <f t="array" aca="1" ref="C16" ca="1">INDEX(INDIRECT(C$23),MATCH($A16,INDIRECT(C$20),0),C$22)</f>
        <v>20.838974350000001</v>
      </c>
      <c r="D16" s="33" cm="1">
        <f t="array" aca="1" ref="D16" ca="1">INDEX(INDIRECT(D$23),MATCH($A16,INDIRECT(D$20),0),D$22)</f>
        <v>27.76684195</v>
      </c>
      <c r="E16" s="34" cm="1">
        <f t="array" aca="1" ref="E16" ca="1">INDEX(INDIRECT(E$23),MATCH($A16,INDIRECT(E$20),0),E$22)</f>
        <v>20.890027870000001</v>
      </c>
      <c r="F16" s="33" cm="1">
        <f t="array" aca="1" ref="F16" ca="1">INDEX(INDIRECT(F$23),MATCH($A16,INDIRECT(F$20),0),F$22)</f>
        <v>26.840037909999999</v>
      </c>
      <c r="G16" s="34" cm="1">
        <f t="array" aca="1" ref="G16" ca="1">INDEX(INDIRECT(G$23),MATCH($A16,INDIRECT(G$20),0),G$22)</f>
        <v>19.83335649</v>
      </c>
      <c r="H16" s="32" cm="1">
        <f t="array" aca="1" ref="H16" ca="1">INDEX(INDIRECT(H$23),MATCH($A16,INDIRECT(H$20),0),H$22)</f>
        <v>18.221720959999999</v>
      </c>
      <c r="I16" s="35" cm="1">
        <f t="array" aca="1" ref="I16" ca="1">INDEX(INDIRECT(I$23),MATCH($A16,INDIRECT(I$20),0),I$22)</f>
        <v>17.166215000000001</v>
      </c>
      <c r="J16" s="31">
        <f t="shared" ca="1" si="20"/>
        <v>52.881440429999998</v>
      </c>
      <c r="K16" s="32">
        <f t="shared" ca="1" si="21"/>
        <v>41.729002219999998</v>
      </c>
      <c r="L16" s="33">
        <f t="shared" ca="1" si="22"/>
        <v>45.061758869999998</v>
      </c>
      <c r="M16" s="35">
        <f t="shared" ca="1" si="23"/>
        <v>36.999571490000001</v>
      </c>
      <c r="N16" s="31">
        <f t="shared" ca="1" si="24"/>
        <v>51.954636390000005</v>
      </c>
      <c r="O16" s="32">
        <f t="shared" ca="1" si="25"/>
        <v>40.672330840000001</v>
      </c>
      <c r="P16" s="33">
        <f t="shared" ca="1" si="26"/>
        <v>45.988562909999999</v>
      </c>
      <c r="Q16" s="35">
        <f t="shared" ca="1" si="27"/>
        <v>38.056242870000005</v>
      </c>
      <c r="R16" s="31">
        <f t="shared" ca="1" si="28"/>
        <v>97.943199300000003</v>
      </c>
      <c r="S16" s="35">
        <f t="shared" ca="1" si="29"/>
        <v>78.728573710000006</v>
      </c>
    </row>
    <row r="17" spans="1:19">
      <c r="A17" s="14" t="s">
        <v>27</v>
      </c>
      <c r="B17" s="36" cm="1">
        <f t="array" aca="1" ref="B17" ca="1">INDEX(INDIRECT(B$23),MATCH($A17,INDIRECT(B$20),0),B$22)</f>
        <v>40.821402319999997</v>
      </c>
      <c r="C17" s="37" cm="1">
        <f t="array" aca="1" ref="C17" ca="1">INDEX(INDIRECT(C$23),MATCH($A17,INDIRECT(C$20),0),C$22)</f>
        <v>69.829141120000003</v>
      </c>
      <c r="D17" s="38" cm="1">
        <f t="array" aca="1" ref="D17" ca="1">INDEX(INDIRECT(D$23),MATCH($A17,INDIRECT(D$20),0),D$22)</f>
        <v>29.38292612</v>
      </c>
      <c r="E17" s="39" cm="1">
        <f t="array" aca="1" ref="E17" ca="1">INDEX(INDIRECT(E$23),MATCH($A17,INDIRECT(E$20),0),E$22)</f>
        <v>66.872597929999998</v>
      </c>
      <c r="F17" s="38" cm="1">
        <f t="array" aca="1" ref="F17" ca="1">INDEX(INDIRECT(F$23),MATCH($A17,INDIRECT(F$20),0),F$22)</f>
        <v>32.346793409999997</v>
      </c>
      <c r="G17" s="39" cm="1">
        <f t="array" aca="1" ref="G17" ca="1">INDEX(INDIRECT(G$23),MATCH($A17,INDIRECT(G$20),0),G$22)</f>
        <v>29.539645119999999</v>
      </c>
      <c r="H17" s="37" cm="1">
        <f t="array" aca="1" ref="H17" ca="1">INDEX(INDIRECT(H$23),MATCH($A17,INDIRECT(H$20),0),H$22)</f>
        <v>20.505591469999999</v>
      </c>
      <c r="I17" s="40" cm="1">
        <f t="array" aca="1" ref="I17" ca="1">INDEX(INDIRECT(I$23),MATCH($A17,INDIRECT(I$20),0),I$22)</f>
        <v>24.462154089999999</v>
      </c>
      <c r="J17" s="36">
        <f t="shared" ca="1" si="20"/>
        <v>70.204328439999998</v>
      </c>
      <c r="K17" s="37">
        <f t="shared" ca="1" si="21"/>
        <v>136.70173905000001</v>
      </c>
      <c r="L17" s="38">
        <f t="shared" ca="1" si="22"/>
        <v>52.852384879999995</v>
      </c>
      <c r="M17" s="40">
        <f t="shared" ca="1" si="23"/>
        <v>54.001799210000001</v>
      </c>
      <c r="N17" s="36">
        <f t="shared" ca="1" si="24"/>
        <v>73.168195729999994</v>
      </c>
      <c r="O17" s="37">
        <f t="shared" ca="1" si="25"/>
        <v>99.368786240000006</v>
      </c>
      <c r="P17" s="38">
        <f t="shared" ca="1" si="26"/>
        <v>49.888517589999999</v>
      </c>
      <c r="Q17" s="40">
        <f t="shared" ca="1" si="27"/>
        <v>91.334752019999996</v>
      </c>
      <c r="R17" s="36">
        <f t="shared" ca="1" si="28"/>
        <v>123.05671331999999</v>
      </c>
      <c r="S17" s="40">
        <f t="shared" ca="1" si="29"/>
        <v>190.70353826000002</v>
      </c>
    </row>
    <row r="19" spans="1:19" s="41" customFormat="1">
      <c r="A19" s="3" t="s">
        <v>48</v>
      </c>
      <c r="B19" s="8" t="s">
        <v>0</v>
      </c>
      <c r="C19" s="10" t="s">
        <v>0</v>
      </c>
      <c r="D19" s="8" t="s">
        <v>1</v>
      </c>
      <c r="E19" s="10" t="s">
        <v>1</v>
      </c>
      <c r="F19" s="8" t="s">
        <v>2</v>
      </c>
      <c r="G19" s="10" t="s">
        <v>2</v>
      </c>
      <c r="H19" s="8" t="s">
        <v>3</v>
      </c>
      <c r="I19" s="10" t="s">
        <v>3</v>
      </c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s="41" customFormat="1">
      <c r="A20" s="3" t="s">
        <v>48</v>
      </c>
      <c r="B20" s="19" t="str">
        <f t="shared" ref="B20:I20" si="30">_xlfn.CONCAT(B2, "!", "M2:M12")</f>
        <v>Yogibo!M2:M12</v>
      </c>
      <c r="C20" s="19" t="str">
        <f t="shared" si="30"/>
        <v>Control!M2:M12</v>
      </c>
      <c r="D20" s="19" t="str">
        <f t="shared" si="30"/>
        <v>Yogibo!M2:M12</v>
      </c>
      <c r="E20" s="19" t="str">
        <f t="shared" si="30"/>
        <v>Control!M2:M12</v>
      </c>
      <c r="F20" s="19" t="str">
        <f t="shared" si="30"/>
        <v>Yogibo!M2:M12</v>
      </c>
      <c r="G20" s="19" t="str">
        <f t="shared" si="30"/>
        <v>Control!M2:M12</v>
      </c>
      <c r="H20" s="19" t="str">
        <f t="shared" si="30"/>
        <v>Yogibo!M2:M12</v>
      </c>
      <c r="I20" s="19" t="str">
        <f t="shared" si="30"/>
        <v>Control!M2:M12</v>
      </c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 t="s">
        <v>48</v>
      </c>
      <c r="B21" s="1" t="str">
        <f t="shared" ref="B21:I21" si="31">_xlfn.CONCAT(B2,"!","M1:Q1")</f>
        <v>Yogibo!M1:Q1</v>
      </c>
      <c r="C21" s="1" t="str">
        <f t="shared" si="31"/>
        <v>Control!M1:Q1</v>
      </c>
      <c r="D21" s="1" t="str">
        <f t="shared" si="31"/>
        <v>Yogibo!M1:Q1</v>
      </c>
      <c r="E21" s="1" t="str">
        <f t="shared" si="31"/>
        <v>Control!M1:Q1</v>
      </c>
      <c r="F21" s="1" t="str">
        <f t="shared" si="31"/>
        <v>Yogibo!M1:Q1</v>
      </c>
      <c r="G21" s="1" t="str">
        <f t="shared" si="31"/>
        <v>Control!M1:Q1</v>
      </c>
      <c r="H21" s="1" t="str">
        <f t="shared" si="31"/>
        <v>Yogibo!M1:Q1</v>
      </c>
      <c r="I21" s="1" t="str">
        <f t="shared" si="31"/>
        <v>Control!M1:Q1</v>
      </c>
    </row>
    <row r="22" spans="1:19">
      <c r="A22" s="3" t="s">
        <v>48</v>
      </c>
      <c r="B22" s="1">
        <f t="shared" ref="B22:I22" ca="1" si="32">MATCH(B$19,INDIRECT(B$21),0)</f>
        <v>2</v>
      </c>
      <c r="C22" s="1">
        <f t="shared" ca="1" si="32"/>
        <v>2</v>
      </c>
      <c r="D22" s="1">
        <f t="shared" ca="1" si="32"/>
        <v>3</v>
      </c>
      <c r="E22" s="1">
        <f t="shared" ca="1" si="32"/>
        <v>3</v>
      </c>
      <c r="F22" s="1">
        <f t="shared" ca="1" si="32"/>
        <v>4</v>
      </c>
      <c r="G22" s="1">
        <f t="shared" ca="1" si="32"/>
        <v>4</v>
      </c>
      <c r="H22" s="1">
        <f t="shared" ca="1" si="32"/>
        <v>5</v>
      </c>
      <c r="I22" s="1">
        <f t="shared" ca="1" si="32"/>
        <v>5</v>
      </c>
    </row>
    <row r="23" spans="1:19">
      <c r="A23" s="3" t="s">
        <v>48</v>
      </c>
      <c r="B23" s="1" t="str">
        <f t="shared" ref="B23:I23" si="33">_xlfn.CONCAT(B2,"!","M2:Q12")</f>
        <v>Yogibo!M2:Q12</v>
      </c>
      <c r="C23" s="1" t="str">
        <f t="shared" si="33"/>
        <v>Control!M2:Q12</v>
      </c>
      <c r="D23" s="1" t="str">
        <f t="shared" si="33"/>
        <v>Yogibo!M2:Q12</v>
      </c>
      <c r="E23" s="1" t="str">
        <f t="shared" si="33"/>
        <v>Control!M2:Q12</v>
      </c>
      <c r="F23" s="1" t="str">
        <f t="shared" si="33"/>
        <v>Yogibo!M2:Q12</v>
      </c>
      <c r="G23" s="1" t="str">
        <f t="shared" si="33"/>
        <v>Control!M2:Q12</v>
      </c>
      <c r="H23" s="1" t="str">
        <f t="shared" si="33"/>
        <v>Yogibo!M2:Q12</v>
      </c>
      <c r="I23" s="1" t="str">
        <f t="shared" si="33"/>
        <v>Control!M2:Q12</v>
      </c>
    </row>
  </sheetData>
  <phoneticPr fontId="3"/>
  <conditionalFormatting sqref="B5 D5 F5 H5">
    <cfRule type="expression" dxfId="19" priority="6">
      <formula>B$5&lt;C$5</formula>
    </cfRule>
  </conditionalFormatting>
  <conditionalFormatting sqref="C5 E5 G5 I5">
    <cfRule type="expression" dxfId="18" priority="5">
      <formula>XFA$5&lt;XEZ$5</formula>
    </cfRule>
  </conditionalFormatting>
  <conditionalFormatting sqref="J5 L5 N5 P5">
    <cfRule type="expression" dxfId="17" priority="4">
      <formula>J$5&lt;K$5</formula>
    </cfRule>
  </conditionalFormatting>
  <conditionalFormatting sqref="K5 M5 O5 Q5">
    <cfRule type="expression" dxfId="16" priority="3">
      <formula>E$5&lt;D$5</formula>
    </cfRule>
  </conditionalFormatting>
  <conditionalFormatting sqref="R5">
    <cfRule type="expression" dxfId="15" priority="2">
      <formula>R$5&lt;S$5</formula>
    </cfRule>
  </conditionalFormatting>
  <conditionalFormatting sqref="S5">
    <cfRule type="expression" dxfId="14" priority="1">
      <formula>M$5&lt;L$5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opLeftCell="F1" workbookViewId="0">
      <selection activeCell="K15" sqref="K15"/>
    </sheetView>
  </sheetViews>
  <sheetFormatPr baseColWidth="10" defaultColWidth="9" defaultRowHeight="18"/>
  <cols>
    <col min="1" max="1" width="18.83203125" style="3" bestFit="1" customWidth="1"/>
    <col min="2" max="5" width="12.6640625" style="3" bestFit="1" customWidth="1"/>
    <col min="6" max="13" width="9" style="3"/>
    <col min="14" max="17" width="10.1640625" style="3" customWidth="1"/>
    <col min="18" max="16384" width="9" style="3"/>
  </cols>
  <sheetData>
    <row r="1" spans="1:17">
      <c r="B1" s="2" t="s">
        <v>0</v>
      </c>
      <c r="C1" s="2" t="s">
        <v>1</v>
      </c>
      <c r="D1" s="2" t="s">
        <v>2</v>
      </c>
      <c r="E1" s="2" t="s">
        <v>3</v>
      </c>
      <c r="G1" s="3" t="s">
        <v>25</v>
      </c>
      <c r="H1" s="3" t="str">
        <f t="shared" ref="H1:H12" si="0">B1</f>
        <v>左僧帽筋</v>
      </c>
      <c r="I1" s="3" t="str">
        <f t="shared" ref="I1:K1" si="1">C1</f>
        <v>右僧帽筋</v>
      </c>
      <c r="J1" s="3" t="str">
        <f t="shared" si="1"/>
        <v>左腹斜筋</v>
      </c>
      <c r="K1" s="3" t="str">
        <f t="shared" si="1"/>
        <v>右腹斜筋</v>
      </c>
      <c r="M1" s="3" t="s">
        <v>25</v>
      </c>
      <c r="N1" s="3" t="s">
        <v>0</v>
      </c>
      <c r="O1" s="3" t="s">
        <v>1</v>
      </c>
      <c r="P1" s="3" t="s">
        <v>2</v>
      </c>
      <c r="Q1" s="3" t="s">
        <v>3</v>
      </c>
    </row>
    <row r="2" spans="1:17">
      <c r="A2" s="2" t="s">
        <v>4</v>
      </c>
      <c r="B2" s="3">
        <v>25.114598480000002</v>
      </c>
      <c r="C2" s="3">
        <v>27.76684195</v>
      </c>
      <c r="D2" s="3">
        <v>26.840037909999999</v>
      </c>
      <c r="E2" s="3">
        <v>18.221720959999999</v>
      </c>
      <c r="G2" s="3" t="str">
        <f t="shared" ref="G2:G12" si="2">MID(A2,11,2)</f>
        <v>YM</v>
      </c>
      <c r="H2" s="3">
        <f t="shared" si="0"/>
        <v>25.114598480000002</v>
      </c>
      <c r="I2" s="3">
        <f t="shared" ref="I2:I12" si="3">C2</f>
        <v>27.76684195</v>
      </c>
      <c r="J2" s="3">
        <f t="shared" ref="J2:J12" si="4">D2</f>
        <v>26.840037909999999</v>
      </c>
      <c r="K2" s="3">
        <f t="shared" ref="K2:K12" si="5">E2</f>
        <v>18.221720959999999</v>
      </c>
      <c r="M2" s="3" t="s">
        <v>35</v>
      </c>
      <c r="N2" s="3">
        <v>23.393561890000001</v>
      </c>
      <c r="O2" s="3">
        <v>32.97521588</v>
      </c>
      <c r="P2" s="3">
        <v>25.160952250000001</v>
      </c>
      <c r="Q2" s="3">
        <v>22.261062930000001</v>
      </c>
    </row>
    <row r="3" spans="1:17">
      <c r="A3" s="2" t="s">
        <v>5</v>
      </c>
      <c r="B3" s="3">
        <v>40.821402319999997</v>
      </c>
      <c r="C3" s="3">
        <v>29.38292612</v>
      </c>
      <c r="D3" s="3">
        <v>32.346793409999997</v>
      </c>
      <c r="E3" s="3">
        <v>20.505591469999999</v>
      </c>
      <c r="G3" s="3" t="str">
        <f t="shared" si="2"/>
        <v>YT</v>
      </c>
      <c r="H3" s="3">
        <f t="shared" si="0"/>
        <v>40.821402319999997</v>
      </c>
      <c r="I3" s="3">
        <f t="shared" si="3"/>
        <v>29.38292612</v>
      </c>
      <c r="J3" s="3">
        <f t="shared" si="4"/>
        <v>32.346793409999997</v>
      </c>
      <c r="K3" s="3">
        <f t="shared" si="5"/>
        <v>20.505591469999999</v>
      </c>
      <c r="M3" s="3" t="s">
        <v>29</v>
      </c>
      <c r="N3" s="3">
        <v>27.43092365</v>
      </c>
      <c r="O3" s="3">
        <v>24.768929839999998</v>
      </c>
      <c r="P3" s="3">
        <v>29.449786570000001</v>
      </c>
      <c r="Q3" s="3">
        <v>27.06622217</v>
      </c>
    </row>
    <row r="4" spans="1:17">
      <c r="A4" s="2" t="s">
        <v>6</v>
      </c>
      <c r="B4" s="3">
        <v>27.660130840000001</v>
      </c>
      <c r="C4" s="3">
        <v>20.169731840000001</v>
      </c>
      <c r="D4" s="3">
        <v>19.38152753</v>
      </c>
      <c r="E4" s="3">
        <v>18.431466780000001</v>
      </c>
      <c r="G4" s="3" t="str">
        <f t="shared" si="2"/>
        <v>SM</v>
      </c>
      <c r="H4" s="3">
        <f t="shared" si="0"/>
        <v>27.660130840000001</v>
      </c>
      <c r="I4" s="3">
        <f t="shared" si="3"/>
        <v>20.169731840000001</v>
      </c>
      <c r="J4" s="3">
        <f t="shared" si="4"/>
        <v>19.38152753</v>
      </c>
      <c r="K4" s="3">
        <f t="shared" si="5"/>
        <v>18.431466780000001</v>
      </c>
      <c r="M4" s="3" t="s">
        <v>34</v>
      </c>
      <c r="N4" s="3">
        <v>32.519052039999998</v>
      </c>
      <c r="O4" s="3">
        <v>29.064250399999999</v>
      </c>
      <c r="P4" s="3">
        <v>27.983409309999999</v>
      </c>
      <c r="Q4" s="3">
        <v>28.28006895</v>
      </c>
    </row>
    <row r="5" spans="1:17">
      <c r="A5" s="2" t="s">
        <v>7</v>
      </c>
      <c r="B5" s="3">
        <v>27.43092365</v>
      </c>
      <c r="C5" s="3">
        <v>24.768929839999998</v>
      </c>
      <c r="D5" s="3">
        <v>29.449786570000001</v>
      </c>
      <c r="E5" s="3">
        <v>27.06622217</v>
      </c>
      <c r="G5" s="3" t="str">
        <f t="shared" si="2"/>
        <v>HA</v>
      </c>
      <c r="H5" s="3">
        <f t="shared" si="0"/>
        <v>27.43092365</v>
      </c>
      <c r="I5" s="3">
        <f t="shared" si="3"/>
        <v>24.768929839999998</v>
      </c>
      <c r="J5" s="3">
        <f t="shared" si="4"/>
        <v>29.449786570000001</v>
      </c>
      <c r="K5" s="3">
        <f t="shared" si="5"/>
        <v>27.06622217</v>
      </c>
      <c r="M5" s="3" t="s">
        <v>32</v>
      </c>
      <c r="N5" s="3">
        <v>30.279867549999999</v>
      </c>
      <c r="O5" s="3">
        <v>28.946191559999999</v>
      </c>
      <c r="P5" s="3">
        <v>22.90358762</v>
      </c>
      <c r="Q5" s="3">
        <v>19.917978269999999</v>
      </c>
    </row>
    <row r="6" spans="1:17">
      <c r="A6" s="2" t="s">
        <v>8</v>
      </c>
      <c r="B6" s="3">
        <v>22.804094920000001</v>
      </c>
      <c r="C6" s="3">
        <v>31.794313339999999</v>
      </c>
      <c r="D6" s="3">
        <v>21.089082980000001</v>
      </c>
      <c r="E6" s="3">
        <v>20.389073629999999</v>
      </c>
      <c r="G6" s="3" t="str">
        <f t="shared" si="2"/>
        <v>RI</v>
      </c>
      <c r="H6" s="3">
        <f t="shared" si="0"/>
        <v>22.804094920000001</v>
      </c>
      <c r="I6" s="3">
        <f t="shared" si="3"/>
        <v>31.794313339999999</v>
      </c>
      <c r="J6" s="3">
        <f t="shared" si="4"/>
        <v>21.089082980000001</v>
      </c>
      <c r="K6" s="3">
        <f t="shared" si="5"/>
        <v>20.389073629999999</v>
      </c>
      <c r="M6" s="3" t="s">
        <v>33</v>
      </c>
      <c r="N6" s="3">
        <v>24.916099639999999</v>
      </c>
      <c r="O6" s="3">
        <v>23.716940829999999</v>
      </c>
      <c r="P6" s="3">
        <v>23.569562430000001</v>
      </c>
      <c r="Q6" s="3">
        <v>23.560805139999999</v>
      </c>
    </row>
    <row r="7" spans="1:17">
      <c r="A7" s="2" t="s">
        <v>9</v>
      </c>
      <c r="B7" s="3">
        <v>20.266744469999999</v>
      </c>
      <c r="C7" s="3">
        <v>20.083077500000002</v>
      </c>
      <c r="D7" s="3">
        <v>30.443393929999999</v>
      </c>
      <c r="E7" s="3">
        <v>27.560107500000001</v>
      </c>
      <c r="G7" s="3" t="str">
        <f t="shared" si="2"/>
        <v>SS</v>
      </c>
      <c r="H7" s="3">
        <f t="shared" si="0"/>
        <v>20.266744469999999</v>
      </c>
      <c r="I7" s="3">
        <f t="shared" si="3"/>
        <v>20.083077500000002</v>
      </c>
      <c r="J7" s="3">
        <f t="shared" si="4"/>
        <v>30.443393929999999</v>
      </c>
      <c r="K7" s="3">
        <f t="shared" si="5"/>
        <v>27.560107500000001</v>
      </c>
      <c r="M7" s="3" t="s">
        <v>30</v>
      </c>
      <c r="N7" s="3">
        <v>22.804094920000001</v>
      </c>
      <c r="O7" s="3">
        <v>31.794313339999999</v>
      </c>
      <c r="P7" s="3">
        <v>21.089082980000001</v>
      </c>
      <c r="Q7" s="3">
        <v>20.389073629999999</v>
      </c>
    </row>
    <row r="8" spans="1:17">
      <c r="A8" s="2" t="s">
        <v>10</v>
      </c>
      <c r="B8" s="3">
        <v>30.279867549999999</v>
      </c>
      <c r="C8" s="3">
        <v>28.946191559999999</v>
      </c>
      <c r="D8" s="3">
        <v>22.90358762</v>
      </c>
      <c r="E8" s="3">
        <v>19.917978269999999</v>
      </c>
      <c r="G8" s="3" t="str">
        <f t="shared" si="2"/>
        <v>IO</v>
      </c>
      <c r="H8" s="3">
        <f t="shared" si="0"/>
        <v>30.279867549999999</v>
      </c>
      <c r="I8" s="3">
        <f t="shared" si="3"/>
        <v>28.946191559999999</v>
      </c>
      <c r="J8" s="3">
        <f t="shared" si="4"/>
        <v>22.90358762</v>
      </c>
      <c r="K8" s="3">
        <f t="shared" si="5"/>
        <v>19.917978269999999</v>
      </c>
      <c r="M8" s="3" t="s">
        <v>36</v>
      </c>
      <c r="N8" s="3">
        <v>20.399724490000001</v>
      </c>
      <c r="O8" s="3">
        <v>22.743470940000002</v>
      </c>
      <c r="P8" s="3">
        <v>31.069519490000001</v>
      </c>
      <c r="Q8" s="3">
        <v>25.146929539999999</v>
      </c>
    </row>
    <row r="9" spans="1:17">
      <c r="A9" s="2" t="s">
        <v>11</v>
      </c>
      <c r="B9" s="3">
        <v>24.916099639999999</v>
      </c>
      <c r="C9" s="3">
        <v>23.716940829999999</v>
      </c>
      <c r="D9" s="3">
        <v>23.569562430000001</v>
      </c>
      <c r="E9" s="3">
        <v>23.560805139999999</v>
      </c>
      <c r="G9" s="3" t="str">
        <f t="shared" si="2"/>
        <v>KY</v>
      </c>
      <c r="H9" s="3">
        <f t="shared" si="0"/>
        <v>24.916099639999999</v>
      </c>
      <c r="I9" s="3">
        <f t="shared" si="3"/>
        <v>23.716940829999999</v>
      </c>
      <c r="J9" s="3">
        <f t="shared" si="4"/>
        <v>23.569562430000001</v>
      </c>
      <c r="K9" s="3">
        <f t="shared" si="5"/>
        <v>23.560805139999999</v>
      </c>
      <c r="M9" s="3" t="s">
        <v>28</v>
      </c>
      <c r="N9" s="3">
        <v>27.660130840000001</v>
      </c>
      <c r="O9" s="3">
        <v>20.169731840000001</v>
      </c>
      <c r="P9" s="3">
        <v>19.38152753</v>
      </c>
      <c r="Q9" s="3">
        <v>18.431466780000001</v>
      </c>
    </row>
    <row r="10" spans="1:17">
      <c r="A10" s="2" t="s">
        <v>12</v>
      </c>
      <c r="B10" s="3">
        <v>32.519052039999998</v>
      </c>
      <c r="C10" s="3">
        <v>29.064250399999999</v>
      </c>
      <c r="D10" s="3">
        <v>27.983409309999999</v>
      </c>
      <c r="E10" s="3">
        <v>28.28006895</v>
      </c>
      <c r="G10" s="3" t="str">
        <f t="shared" si="2"/>
        <v>HY</v>
      </c>
      <c r="H10" s="3">
        <f t="shared" si="0"/>
        <v>32.519052039999998</v>
      </c>
      <c r="I10" s="3">
        <f t="shared" si="3"/>
        <v>29.064250399999999</v>
      </c>
      <c r="J10" s="3">
        <f t="shared" si="4"/>
        <v>27.983409309999999</v>
      </c>
      <c r="K10" s="3">
        <f t="shared" si="5"/>
        <v>28.28006895</v>
      </c>
      <c r="M10" s="3" t="s">
        <v>31</v>
      </c>
      <c r="N10" s="3">
        <v>20.266744469999999</v>
      </c>
      <c r="O10" s="3">
        <v>20.083077500000002</v>
      </c>
      <c r="P10" s="3">
        <v>30.443393929999999</v>
      </c>
      <c r="Q10" s="3">
        <v>27.560107500000001</v>
      </c>
    </row>
    <row r="11" spans="1:17">
      <c r="A11" s="2" t="s">
        <v>13</v>
      </c>
      <c r="B11" s="3">
        <v>23.393561890000001</v>
      </c>
      <c r="C11" s="3">
        <v>32.97521588</v>
      </c>
      <c r="D11" s="3">
        <v>25.160952250000001</v>
      </c>
      <c r="E11" s="3">
        <v>22.261062930000001</v>
      </c>
      <c r="G11" s="3" t="str">
        <f t="shared" si="2"/>
        <v>AT</v>
      </c>
      <c r="H11" s="3">
        <f t="shared" si="0"/>
        <v>23.393561890000001</v>
      </c>
      <c r="I11" s="3">
        <f t="shared" si="3"/>
        <v>32.97521588</v>
      </c>
      <c r="J11" s="3">
        <f t="shared" si="4"/>
        <v>25.160952250000001</v>
      </c>
      <c r="K11" s="3">
        <f t="shared" si="5"/>
        <v>22.261062930000001</v>
      </c>
      <c r="M11" s="3" t="s">
        <v>26</v>
      </c>
      <c r="N11" s="3">
        <v>25.114598480000002</v>
      </c>
      <c r="O11" s="3">
        <v>27.76684195</v>
      </c>
      <c r="P11" s="3">
        <v>26.840037909999999</v>
      </c>
      <c r="Q11" s="3">
        <v>18.221720959999999</v>
      </c>
    </row>
    <row r="12" spans="1:17">
      <c r="A12" s="2" t="s">
        <v>14</v>
      </c>
      <c r="B12" s="3">
        <v>20.399724490000001</v>
      </c>
      <c r="C12" s="3">
        <v>22.743470940000002</v>
      </c>
      <c r="D12" s="3">
        <v>31.069519490000001</v>
      </c>
      <c r="E12" s="3">
        <v>25.146929539999999</v>
      </c>
      <c r="G12" s="3" t="str">
        <f t="shared" si="2"/>
        <v>SK</v>
      </c>
      <c r="H12" s="3">
        <f t="shared" si="0"/>
        <v>20.399724490000001</v>
      </c>
      <c r="I12" s="3">
        <f t="shared" si="3"/>
        <v>22.743470940000002</v>
      </c>
      <c r="J12" s="3">
        <f t="shared" si="4"/>
        <v>31.069519490000001</v>
      </c>
      <c r="K12" s="3">
        <f t="shared" si="5"/>
        <v>25.146929539999999</v>
      </c>
      <c r="M12" s="3" t="s">
        <v>27</v>
      </c>
      <c r="N12" s="3">
        <v>40.821402319999997</v>
      </c>
      <c r="O12" s="3">
        <v>29.38292612</v>
      </c>
      <c r="P12" s="3">
        <v>32.346793409999997</v>
      </c>
      <c r="Q12" s="3">
        <v>20.505591469999999</v>
      </c>
    </row>
  </sheetData>
  <phoneticPr fontId="3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507C-CE68-4B43-8A65-F3461D26493B}">
  <dimension ref="A1:Q13"/>
  <sheetViews>
    <sheetView workbookViewId="0">
      <selection activeCell="P16" sqref="P16"/>
    </sheetView>
  </sheetViews>
  <sheetFormatPr baseColWidth="10" defaultColWidth="9" defaultRowHeight="18"/>
  <cols>
    <col min="1" max="1" width="19" style="3" bestFit="1" customWidth="1"/>
    <col min="2" max="5" width="12.6640625" style="3" bestFit="1" customWidth="1"/>
    <col min="6" max="13" width="9" style="3"/>
    <col min="14" max="17" width="10.1640625" style="3" customWidth="1"/>
    <col min="18" max="16384" width="9" style="3"/>
  </cols>
  <sheetData>
    <row r="1" spans="1:17">
      <c r="B1" s="2" t="s">
        <v>0</v>
      </c>
      <c r="C1" s="2" t="s">
        <v>1</v>
      </c>
      <c r="D1" s="2" t="s">
        <v>2</v>
      </c>
      <c r="E1" s="2" t="s">
        <v>3</v>
      </c>
      <c r="G1" s="3" t="s">
        <v>25</v>
      </c>
      <c r="H1" s="3" t="str">
        <f>B1</f>
        <v>左僧帽筋</v>
      </c>
      <c r="I1" s="3" t="str">
        <f t="shared" ref="I1:K13" si="0">C1</f>
        <v>右僧帽筋</v>
      </c>
      <c r="J1" s="3" t="str">
        <f t="shared" si="0"/>
        <v>左腹斜筋</v>
      </c>
      <c r="K1" s="3" t="str">
        <f t="shared" si="0"/>
        <v>右腹斜筋</v>
      </c>
      <c r="M1" s="3" t="s">
        <v>25</v>
      </c>
      <c r="N1" s="3" t="s">
        <v>0</v>
      </c>
      <c r="O1" s="3" t="s">
        <v>1</v>
      </c>
      <c r="P1" s="3" t="s">
        <v>2</v>
      </c>
      <c r="Q1" s="3" t="s">
        <v>3</v>
      </c>
    </row>
    <row r="2" spans="1:17">
      <c r="A2" s="2" t="s">
        <v>24</v>
      </c>
      <c r="B2" s="3">
        <v>20.838974350000001</v>
      </c>
      <c r="C2" s="3">
        <v>20.890027870000001</v>
      </c>
      <c r="D2" s="3">
        <v>19.83335649</v>
      </c>
      <c r="E2" s="3">
        <v>17.166215000000001</v>
      </c>
      <c r="G2" s="3" t="str">
        <f>MID(A2,11,2)</f>
        <v>YM</v>
      </c>
      <c r="H2" s="3">
        <f>B2</f>
        <v>20.838974350000001</v>
      </c>
      <c r="I2" s="3">
        <f t="shared" si="0"/>
        <v>20.890027870000001</v>
      </c>
      <c r="J2" s="3">
        <f t="shared" si="0"/>
        <v>19.83335649</v>
      </c>
      <c r="K2" s="3">
        <f t="shared" si="0"/>
        <v>17.166215000000001</v>
      </c>
      <c r="M2" s="3" t="s">
        <v>35</v>
      </c>
      <c r="N2" s="3">
        <v>153.74543069999999</v>
      </c>
      <c r="O2" s="3">
        <v>34.684378270000003</v>
      </c>
      <c r="P2" s="3">
        <v>33.766534900000003</v>
      </c>
      <c r="Q2" s="3">
        <v>26.575873810000001</v>
      </c>
    </row>
    <row r="3" spans="1:17">
      <c r="A3" s="2" t="s">
        <v>23</v>
      </c>
      <c r="B3" s="3">
        <v>52.55446894</v>
      </c>
      <c r="C3" s="3">
        <v>150.79550879999999</v>
      </c>
      <c r="D3" s="3">
        <v>104.57469740000001</v>
      </c>
      <c r="E3" s="3">
        <v>88.600400260000001</v>
      </c>
      <c r="G3" s="3" t="str">
        <f t="shared" ref="G3:G13" si="1">MID(A3,11,2)</f>
        <v>SS</v>
      </c>
      <c r="H3" s="3">
        <f t="shared" ref="H3:H13" si="2">B3</f>
        <v>52.55446894</v>
      </c>
      <c r="I3" s="3">
        <f t="shared" si="0"/>
        <v>150.79550879999999</v>
      </c>
      <c r="J3" s="3">
        <f t="shared" si="0"/>
        <v>104.57469740000001</v>
      </c>
      <c r="K3" s="3">
        <f t="shared" si="0"/>
        <v>88.600400260000001</v>
      </c>
      <c r="M3" s="3" t="s">
        <v>29</v>
      </c>
      <c r="N3" s="3">
        <v>49.183349190000001</v>
      </c>
      <c r="O3" s="3">
        <v>46.362992749999997</v>
      </c>
      <c r="P3" s="3">
        <v>44.354121919999997</v>
      </c>
      <c r="Q3" s="3">
        <v>42.160787050000003</v>
      </c>
    </row>
    <row r="4" spans="1:17">
      <c r="A4" s="2" t="s">
        <v>22</v>
      </c>
      <c r="B4" s="3">
        <v>69.829141120000003</v>
      </c>
      <c r="C4" s="3">
        <v>66.872597929999998</v>
      </c>
      <c r="D4" s="3">
        <v>29.539645119999999</v>
      </c>
      <c r="E4" s="3">
        <v>24.462154089999999</v>
      </c>
      <c r="G4" s="3" t="str">
        <f t="shared" si="1"/>
        <v>YT</v>
      </c>
      <c r="H4" s="3">
        <f t="shared" si="2"/>
        <v>69.829141120000003</v>
      </c>
      <c r="I4" s="3">
        <f t="shared" si="0"/>
        <v>66.872597929999998</v>
      </c>
      <c r="J4" s="3">
        <f t="shared" si="0"/>
        <v>29.539645119999999</v>
      </c>
      <c r="K4" s="3">
        <f t="shared" si="0"/>
        <v>24.462154089999999</v>
      </c>
      <c r="M4" s="3" t="s">
        <v>34</v>
      </c>
      <c r="N4" s="3">
        <v>27.170698269999999</v>
      </c>
      <c r="O4" s="3">
        <v>29.558011279999999</v>
      </c>
      <c r="P4" s="3">
        <v>28.126979200000001</v>
      </c>
      <c r="Q4" s="3">
        <v>29.499700170000001</v>
      </c>
    </row>
    <row r="5" spans="1:17">
      <c r="A5" s="2" t="s">
        <v>21</v>
      </c>
      <c r="B5" s="3">
        <v>27.170698269999999</v>
      </c>
      <c r="C5" s="3">
        <v>29.558011279999999</v>
      </c>
      <c r="D5" s="3">
        <v>28.126979200000001</v>
      </c>
      <c r="E5" s="3">
        <v>29.499700170000001</v>
      </c>
      <c r="G5" s="3" t="str">
        <f t="shared" si="1"/>
        <v>HY</v>
      </c>
      <c r="H5" s="3">
        <f t="shared" si="2"/>
        <v>27.170698269999999</v>
      </c>
      <c r="I5" s="3">
        <f t="shared" si="0"/>
        <v>29.558011279999999</v>
      </c>
      <c r="J5" s="3">
        <f t="shared" si="0"/>
        <v>28.126979200000001</v>
      </c>
      <c r="K5" s="3">
        <f t="shared" si="0"/>
        <v>29.499700170000001</v>
      </c>
      <c r="M5" s="3" t="s">
        <v>32</v>
      </c>
      <c r="N5" s="3">
        <v>33.239388140000003</v>
      </c>
      <c r="O5" s="3">
        <v>28.34947764</v>
      </c>
      <c r="P5" s="3">
        <v>26.449323849999999</v>
      </c>
      <c r="Q5" s="3">
        <v>22.157875059999999</v>
      </c>
    </row>
    <row r="6" spans="1:17">
      <c r="A6" s="2" t="s">
        <v>49</v>
      </c>
      <c r="B6" s="3">
        <v>47.49741349</v>
      </c>
      <c r="C6" s="3">
        <v>44.293168369999997</v>
      </c>
      <c r="D6" s="3">
        <v>59.786008440000003</v>
      </c>
      <c r="E6" s="3">
        <v>48.254096920000002</v>
      </c>
      <c r="G6" s="3" t="str">
        <f t="shared" si="1"/>
        <v>HA</v>
      </c>
      <c r="H6" s="3">
        <f t="shared" si="2"/>
        <v>47.49741349</v>
      </c>
      <c r="I6" s="3">
        <f t="shared" si="0"/>
        <v>44.293168369999997</v>
      </c>
      <c r="J6" s="3">
        <f t="shared" si="0"/>
        <v>59.786008440000003</v>
      </c>
      <c r="K6" s="3">
        <f t="shared" si="0"/>
        <v>48.254096920000002</v>
      </c>
      <c r="M6" s="3" t="s">
        <v>33</v>
      </c>
      <c r="N6" s="3">
        <v>23.968857719999999</v>
      </c>
      <c r="O6" s="3">
        <v>25.357793059999999</v>
      </c>
      <c r="P6" s="3">
        <v>26.48220195</v>
      </c>
      <c r="Q6" s="3">
        <v>23.569518110000001</v>
      </c>
    </row>
    <row r="7" spans="1:17">
      <c r="A7" s="2" t="s">
        <v>20</v>
      </c>
      <c r="B7" s="3">
        <v>23.968857719999999</v>
      </c>
      <c r="C7" s="3">
        <v>25.357793059999999</v>
      </c>
      <c r="D7" s="3">
        <v>26.48220195</v>
      </c>
      <c r="E7" s="3">
        <v>23.569518110000001</v>
      </c>
      <c r="G7" s="3" t="str">
        <f t="shared" si="1"/>
        <v>KY</v>
      </c>
      <c r="H7" s="3">
        <f t="shared" si="2"/>
        <v>23.968857719999999</v>
      </c>
      <c r="I7" s="3">
        <f t="shared" si="0"/>
        <v>25.357793059999999</v>
      </c>
      <c r="J7" s="3">
        <f t="shared" si="0"/>
        <v>26.48220195</v>
      </c>
      <c r="K7" s="3">
        <f t="shared" si="0"/>
        <v>23.569518110000001</v>
      </c>
      <c r="M7" s="3" t="s">
        <v>30</v>
      </c>
      <c r="N7" s="3">
        <v>29.512597589999999</v>
      </c>
      <c r="O7" s="3">
        <v>33.168684460000001</v>
      </c>
      <c r="P7" s="3">
        <v>21.075027089999999</v>
      </c>
      <c r="Q7" s="3">
        <v>21.701990370000001</v>
      </c>
    </row>
    <row r="8" spans="1:17">
      <c r="A8" s="2" t="s">
        <v>19</v>
      </c>
      <c r="B8" s="3">
        <v>33.239388140000003</v>
      </c>
      <c r="C8" s="3">
        <v>28.34947764</v>
      </c>
      <c r="D8" s="3">
        <v>26.449323849999999</v>
      </c>
      <c r="E8" s="3">
        <v>22.157875059999999</v>
      </c>
      <c r="G8" s="3" t="str">
        <f t="shared" si="1"/>
        <v>IO</v>
      </c>
      <c r="H8" s="3">
        <f t="shared" si="2"/>
        <v>33.239388140000003</v>
      </c>
      <c r="I8" s="3">
        <f t="shared" si="0"/>
        <v>28.34947764</v>
      </c>
      <c r="J8" s="3">
        <f t="shared" si="0"/>
        <v>26.449323849999999</v>
      </c>
      <c r="K8" s="3">
        <f t="shared" si="0"/>
        <v>22.157875059999999</v>
      </c>
      <c r="M8" s="3" t="s">
        <v>36</v>
      </c>
      <c r="N8" s="3">
        <v>23.355456969999999</v>
      </c>
      <c r="O8" s="3">
        <v>19.54715281</v>
      </c>
      <c r="P8" s="3">
        <v>32.671174729999997</v>
      </c>
      <c r="Q8" s="3">
        <v>27.930160449999999</v>
      </c>
    </row>
    <row r="9" spans="1:17">
      <c r="A9" s="2" t="s">
        <v>18</v>
      </c>
      <c r="B9" s="3">
        <v>35.545268440000001</v>
      </c>
      <c r="C9" s="3">
        <v>56.228460040000002</v>
      </c>
      <c r="D9" s="3">
        <v>25.238234609999999</v>
      </c>
      <c r="E9" s="3">
        <v>23.847956459999999</v>
      </c>
      <c r="G9" s="3" t="str">
        <f t="shared" si="1"/>
        <v>SM</v>
      </c>
      <c r="H9" s="3">
        <f t="shared" si="2"/>
        <v>35.545268440000001</v>
      </c>
      <c r="I9" s="3">
        <f t="shared" si="0"/>
        <v>56.228460040000002</v>
      </c>
      <c r="J9" s="3">
        <f t="shared" si="0"/>
        <v>25.238234609999999</v>
      </c>
      <c r="K9" s="3">
        <f t="shared" si="0"/>
        <v>23.847956459999999</v>
      </c>
      <c r="M9" s="3" t="s">
        <v>28</v>
      </c>
      <c r="N9" s="3">
        <v>35.545268440000001</v>
      </c>
      <c r="O9" s="3">
        <v>56.228460040000002</v>
      </c>
      <c r="P9" s="3">
        <v>25.238234609999999</v>
      </c>
      <c r="Q9" s="3">
        <v>23.847956459999999</v>
      </c>
    </row>
    <row r="10" spans="1:17">
      <c r="A10" s="2" t="s">
        <v>17</v>
      </c>
      <c r="B10" s="3">
        <v>29.512597589999999</v>
      </c>
      <c r="C10" s="3">
        <v>33.168684460000001</v>
      </c>
      <c r="D10" s="3">
        <v>21.075027089999999</v>
      </c>
      <c r="E10" s="3">
        <v>21.701990370000001</v>
      </c>
      <c r="G10" s="3" t="str">
        <f t="shared" si="1"/>
        <v>RI</v>
      </c>
      <c r="H10" s="3">
        <f t="shared" si="2"/>
        <v>29.512597589999999</v>
      </c>
      <c r="I10" s="3">
        <f t="shared" si="0"/>
        <v>33.168684460000001</v>
      </c>
      <c r="J10" s="3">
        <f t="shared" si="0"/>
        <v>21.075027089999999</v>
      </c>
      <c r="K10" s="3">
        <f t="shared" si="0"/>
        <v>21.701990370000001</v>
      </c>
      <c r="M10" s="3" t="s">
        <v>31</v>
      </c>
      <c r="N10" s="3">
        <v>52.55446894</v>
      </c>
      <c r="O10" s="3">
        <v>150.79550879999999</v>
      </c>
      <c r="P10" s="3">
        <v>104.57469740000001</v>
      </c>
      <c r="Q10" s="3">
        <v>88.600400260000001</v>
      </c>
    </row>
    <row r="11" spans="1:17">
      <c r="A11" s="2" t="s">
        <v>16</v>
      </c>
      <c r="B11" s="3">
        <v>23.355456969999999</v>
      </c>
      <c r="C11" s="3">
        <v>19.54715281</v>
      </c>
      <c r="D11" s="3">
        <v>32.671174729999997</v>
      </c>
      <c r="E11" s="3">
        <v>27.930160449999999</v>
      </c>
      <c r="G11" s="3" t="str">
        <f t="shared" si="1"/>
        <v>SK</v>
      </c>
      <c r="H11" s="3">
        <f t="shared" si="2"/>
        <v>23.355456969999999</v>
      </c>
      <c r="I11" s="3">
        <f t="shared" si="0"/>
        <v>19.54715281</v>
      </c>
      <c r="J11" s="3">
        <f t="shared" si="0"/>
        <v>32.671174729999997</v>
      </c>
      <c r="K11" s="3">
        <f t="shared" si="0"/>
        <v>27.930160449999999</v>
      </c>
      <c r="M11" s="3" t="s">
        <v>26</v>
      </c>
      <c r="N11" s="3">
        <v>20.838974350000001</v>
      </c>
      <c r="O11" s="3">
        <v>20.890027870000001</v>
      </c>
      <c r="P11" s="3">
        <v>19.83335649</v>
      </c>
      <c r="Q11" s="3">
        <v>17.166215000000001</v>
      </c>
    </row>
    <row r="12" spans="1:17">
      <c r="A12" s="2" t="s">
        <v>15</v>
      </c>
      <c r="B12" s="3">
        <v>153.74543069999999</v>
      </c>
      <c r="C12" s="3">
        <v>34.684378270000003</v>
      </c>
      <c r="D12" s="3">
        <v>33.766534900000003</v>
      </c>
      <c r="E12" s="3">
        <v>26.575873810000001</v>
      </c>
      <c r="G12" s="3" t="str">
        <f t="shared" si="1"/>
        <v>AT</v>
      </c>
      <c r="H12" s="3">
        <f t="shared" si="2"/>
        <v>153.74543069999999</v>
      </c>
      <c r="I12" s="3">
        <f t="shared" si="0"/>
        <v>34.684378270000003</v>
      </c>
      <c r="J12" s="3">
        <f t="shared" si="0"/>
        <v>33.766534900000003</v>
      </c>
      <c r="K12" s="3">
        <f t="shared" si="0"/>
        <v>26.575873810000001</v>
      </c>
      <c r="M12" s="3" t="s">
        <v>27</v>
      </c>
      <c r="N12" s="3">
        <v>69.829141120000003</v>
      </c>
      <c r="O12" s="3">
        <v>66.872597929999998</v>
      </c>
      <c r="P12" s="3">
        <v>29.539645119999999</v>
      </c>
      <c r="Q12" s="3">
        <v>24.462154089999999</v>
      </c>
    </row>
    <row r="13" spans="1:17">
      <c r="A13" s="2" t="s">
        <v>50</v>
      </c>
      <c r="B13" s="3">
        <v>49.183349190000001</v>
      </c>
      <c r="C13" s="3">
        <v>46.362992749999997</v>
      </c>
      <c r="D13" s="3">
        <v>44.354121919999997</v>
      </c>
      <c r="E13" s="3">
        <v>42.160787050000003</v>
      </c>
      <c r="G13" s="3" t="str">
        <f t="shared" si="1"/>
        <v>HA</v>
      </c>
      <c r="H13" s="3">
        <f t="shared" si="2"/>
        <v>49.183349190000001</v>
      </c>
      <c r="I13" s="3">
        <f t="shared" si="0"/>
        <v>46.362992749999997</v>
      </c>
      <c r="J13" s="3">
        <f t="shared" si="0"/>
        <v>44.354121919999997</v>
      </c>
      <c r="K13" s="3">
        <f t="shared" si="0"/>
        <v>42.160787050000003</v>
      </c>
    </row>
  </sheetData>
  <phoneticPr fontId="3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3AF3-083C-1A41-8282-B4ED5AB2B999}">
  <dimension ref="A1:S37"/>
  <sheetViews>
    <sheetView tabSelected="1" topLeftCell="K11" workbookViewId="0">
      <selection activeCell="W18" sqref="W18"/>
    </sheetView>
  </sheetViews>
  <sheetFormatPr baseColWidth="10" defaultRowHeight="18"/>
  <cols>
    <col min="1" max="16384" width="10.83203125" style="42"/>
  </cols>
  <sheetData>
    <row r="1" spans="1:19">
      <c r="B1" s="52" t="s">
        <v>0</v>
      </c>
      <c r="C1" s="47"/>
      <c r="D1" s="47" t="s">
        <v>1</v>
      </c>
      <c r="E1" s="47"/>
      <c r="F1" s="47" t="s">
        <v>2</v>
      </c>
      <c r="G1" s="47"/>
      <c r="H1" s="47" t="s">
        <v>3</v>
      </c>
      <c r="I1" s="47"/>
      <c r="J1" s="53" t="s">
        <v>39</v>
      </c>
      <c r="K1" s="54"/>
      <c r="L1" s="54" t="s">
        <v>40</v>
      </c>
      <c r="M1" s="54"/>
      <c r="N1" s="52" t="s">
        <v>41</v>
      </c>
      <c r="O1" s="47"/>
      <c r="P1" s="47" t="s">
        <v>42</v>
      </c>
      <c r="Q1" s="47"/>
      <c r="R1" s="53" t="s">
        <v>43</v>
      </c>
      <c r="S1" s="54"/>
    </row>
    <row r="2" spans="1:19">
      <c r="A2" s="47" t="s">
        <v>25</v>
      </c>
      <c r="B2" s="52" t="s">
        <v>51</v>
      </c>
      <c r="C2" s="47" t="s">
        <v>52</v>
      </c>
      <c r="D2" s="47" t="s">
        <v>51</v>
      </c>
      <c r="E2" s="47" t="s">
        <v>52</v>
      </c>
      <c r="F2" s="47" t="s">
        <v>51</v>
      </c>
      <c r="G2" s="47" t="s">
        <v>52</v>
      </c>
      <c r="H2" s="47" t="s">
        <v>51</v>
      </c>
      <c r="I2" s="47" t="s">
        <v>52</v>
      </c>
      <c r="J2" s="52" t="s">
        <v>51</v>
      </c>
      <c r="K2" s="47" t="s">
        <v>52</v>
      </c>
      <c r="L2" s="47" t="s">
        <v>51</v>
      </c>
      <c r="M2" s="47" t="s">
        <v>52</v>
      </c>
      <c r="N2" s="52" t="s">
        <v>51</v>
      </c>
      <c r="O2" s="47" t="s">
        <v>52</v>
      </c>
      <c r="P2" s="47" t="s">
        <v>51</v>
      </c>
      <c r="Q2" s="47" t="s">
        <v>52</v>
      </c>
      <c r="R2" s="52" t="s">
        <v>51</v>
      </c>
      <c r="S2" s="47" t="s">
        <v>52</v>
      </c>
    </row>
    <row r="3" spans="1:19">
      <c r="A3" s="42" t="s">
        <v>44</v>
      </c>
      <c r="B3" s="45">
        <v>0.11258412765839261</v>
      </c>
      <c r="C3" s="43"/>
      <c r="D3" s="43">
        <v>0.12664377281645048</v>
      </c>
      <c r="E3" s="43"/>
      <c r="F3" s="43">
        <v>0.19802577653994147</v>
      </c>
      <c r="G3" s="43"/>
      <c r="H3" s="43">
        <v>0.1350108210697816</v>
      </c>
      <c r="I3" s="43"/>
      <c r="J3" s="45">
        <v>4.6108721566589211E-2</v>
      </c>
      <c r="K3" s="43"/>
      <c r="L3" s="43">
        <v>0.16633566927699558</v>
      </c>
      <c r="M3" s="43"/>
      <c r="N3" s="45">
        <v>7.0682453938298015E-2</v>
      </c>
      <c r="O3" s="43"/>
      <c r="P3" s="43">
        <v>0.12508705118103519</v>
      </c>
      <c r="Q3" s="43"/>
      <c r="R3" s="45">
        <v>6.3475594729708595E-2</v>
      </c>
      <c r="S3" s="43"/>
    </row>
    <row r="4" spans="1:19">
      <c r="A4" s="47" t="s">
        <v>45</v>
      </c>
      <c r="B4" s="50">
        <v>5.6292063829196305E-2</v>
      </c>
      <c r="C4" s="51"/>
      <c r="D4" s="51">
        <v>6.3321886408225239E-2</v>
      </c>
      <c r="E4" s="51"/>
      <c r="F4" s="51">
        <v>9.9012888269970734E-2</v>
      </c>
      <c r="G4" s="51"/>
      <c r="H4" s="51">
        <v>6.75054105348908E-2</v>
      </c>
      <c r="I4" s="51"/>
      <c r="J4" s="55">
        <v>2.3054360783294606E-2</v>
      </c>
      <c r="K4" s="51"/>
      <c r="L4" s="51">
        <v>8.3167834638497792E-2</v>
      </c>
      <c r="M4" s="51"/>
      <c r="N4" s="59">
        <v>3.5341226969149007E-2</v>
      </c>
      <c r="O4" s="58"/>
      <c r="P4" s="58">
        <v>6.2543525590517596E-2</v>
      </c>
      <c r="Q4" s="58"/>
      <c r="R4" s="59">
        <v>3.1737797364854298E-2</v>
      </c>
      <c r="S4" s="58"/>
    </row>
    <row r="5" spans="1:19">
      <c r="A5" s="42" t="s">
        <v>46</v>
      </c>
      <c r="B5" s="46">
        <v>26.873290935454545</v>
      </c>
      <c r="C5" s="44">
        <v>47.176693766363634</v>
      </c>
      <c r="D5" s="44">
        <v>26.491990018181813</v>
      </c>
      <c r="E5" s="44">
        <v>46.528644082727276</v>
      </c>
      <c r="F5" s="44">
        <v>26.385241220909087</v>
      </c>
      <c r="G5" s="44">
        <v>35.646481569090902</v>
      </c>
      <c r="H5" s="44">
        <v>22.849184303636363</v>
      </c>
      <c r="I5" s="44">
        <v>31.606602802727274</v>
      </c>
      <c r="J5" s="46">
        <v>53.365280953636358</v>
      </c>
      <c r="K5" s="44">
        <v>93.705337849090924</v>
      </c>
      <c r="L5" s="44">
        <v>49.234425524545458</v>
      </c>
      <c r="M5" s="44">
        <v>67.25308437181819</v>
      </c>
      <c r="N5" s="46">
        <v>53.258532156363636</v>
      </c>
      <c r="O5" s="44">
        <v>82.823175335454536</v>
      </c>
      <c r="P5" s="44">
        <v>49.34117432181818</v>
      </c>
      <c r="Q5" s="44">
        <v>78.135246885454549</v>
      </c>
      <c r="R5" s="46">
        <v>102.59970647818182</v>
      </c>
      <c r="S5" s="44">
        <v>160.95842222090909</v>
      </c>
    </row>
    <row r="6" spans="1:19">
      <c r="A6" s="42" t="s">
        <v>47</v>
      </c>
      <c r="B6" s="46">
        <v>6.000860365327144</v>
      </c>
      <c r="C6" s="44">
        <v>38.398574619169729</v>
      </c>
      <c r="D6" s="44">
        <v>4.4557331119389163</v>
      </c>
      <c r="E6" s="44">
        <v>37.616982169959002</v>
      </c>
      <c r="F6" s="44">
        <v>4.2982988517951215</v>
      </c>
      <c r="G6" s="44">
        <v>23.816864827018232</v>
      </c>
      <c r="H6" s="44">
        <v>3.6968746763986453</v>
      </c>
      <c r="I6" s="44">
        <v>19.936615382584986</v>
      </c>
      <c r="J6" s="46">
        <v>8.5117577348494979</v>
      </c>
      <c r="K6" s="44">
        <v>57.847764676273549</v>
      </c>
      <c r="L6" s="44">
        <v>7.0570575748270112</v>
      </c>
      <c r="M6" s="44">
        <v>43.675603760861314</v>
      </c>
      <c r="N6" s="46">
        <v>8.0290627455750307</v>
      </c>
      <c r="O6" s="44">
        <v>48.197627641875656</v>
      </c>
      <c r="P6" s="44">
        <v>4.9946024170925032</v>
      </c>
      <c r="Q6" s="44">
        <v>56.252569257049743</v>
      </c>
      <c r="R6" s="46">
        <v>10.569423687903468</v>
      </c>
      <c r="S6" s="44">
        <v>93.070270670497152</v>
      </c>
    </row>
    <row r="7" spans="1:19">
      <c r="A7" s="47" t="s">
        <v>53</v>
      </c>
      <c r="B7" s="48">
        <f>B6/SQRT(11)</f>
        <v>1.8093274773731971</v>
      </c>
      <c r="C7" s="49">
        <f t="shared" ref="C7:S7" si="0">C6/SQRT(11)</f>
        <v>11.577605863295453</v>
      </c>
      <c r="D7" s="49">
        <f t="shared" si="0"/>
        <v>1.3434540816603657</v>
      </c>
      <c r="E7" s="49">
        <f t="shared" si="0"/>
        <v>11.341946873022099</v>
      </c>
      <c r="F7" s="49">
        <f t="shared" si="0"/>
        <v>1.2959858662018047</v>
      </c>
      <c r="G7" s="49">
        <f t="shared" si="0"/>
        <v>7.1810549376211128</v>
      </c>
      <c r="H7" s="49">
        <f t="shared" si="0"/>
        <v>1.1146496544164404</v>
      </c>
      <c r="I7" s="49">
        <f t="shared" si="0"/>
        <v>6.0111157103329242</v>
      </c>
      <c r="J7" s="48">
        <f t="shared" si="0"/>
        <v>2.5663915193546516</v>
      </c>
      <c r="K7" s="49">
        <f t="shared" si="0"/>
        <v>17.441757308361296</v>
      </c>
      <c r="L7" s="49">
        <f t="shared" si="0"/>
        <v>2.127782918148784</v>
      </c>
      <c r="M7" s="49">
        <f t="shared" si="0"/>
        <v>13.168690015182925</v>
      </c>
      <c r="N7" s="48">
        <f t="shared" si="0"/>
        <v>2.4208535041175581</v>
      </c>
      <c r="O7" s="49">
        <f t="shared" si="0"/>
        <v>14.532131515760316</v>
      </c>
      <c r="P7" s="49">
        <f t="shared" si="0"/>
        <v>1.5059292904089088</v>
      </c>
      <c r="Q7" s="49">
        <f t="shared" si="0"/>
        <v>16.960787792646837</v>
      </c>
      <c r="R7" s="48">
        <f t="shared" si="0"/>
        <v>3.1868011475518396</v>
      </c>
      <c r="S7" s="49">
        <f t="shared" si="0"/>
        <v>28.061742450077993</v>
      </c>
    </row>
    <row r="8" spans="1:19">
      <c r="A8" s="42" t="s">
        <v>35</v>
      </c>
      <c r="B8" s="46">
        <v>23.393561890000001</v>
      </c>
      <c r="C8" s="44">
        <v>153.74543069999999</v>
      </c>
      <c r="D8" s="44">
        <v>32.97521588</v>
      </c>
      <c r="E8" s="44">
        <v>34.684378270000003</v>
      </c>
      <c r="F8" s="44">
        <v>25.160952250000001</v>
      </c>
      <c r="G8" s="44">
        <v>33.766534900000003</v>
      </c>
      <c r="H8" s="44">
        <v>22.261062930000001</v>
      </c>
      <c r="I8" s="44">
        <v>26.575873810000001</v>
      </c>
      <c r="J8" s="46">
        <v>56.368777770000001</v>
      </c>
      <c r="K8" s="44">
        <v>188.42980896999998</v>
      </c>
      <c r="L8" s="44">
        <v>47.422015180000002</v>
      </c>
      <c r="M8" s="44">
        <v>60.342408710000001</v>
      </c>
      <c r="N8" s="46">
        <v>48.554514140000002</v>
      </c>
      <c r="O8" s="44">
        <v>187.5119656</v>
      </c>
      <c r="P8" s="44">
        <v>55.236278810000002</v>
      </c>
      <c r="Q8" s="44">
        <v>61.260252080000001</v>
      </c>
      <c r="R8" s="46">
        <v>103.79079295</v>
      </c>
      <c r="S8" s="44">
        <v>248.77221767999998</v>
      </c>
    </row>
    <row r="9" spans="1:19">
      <c r="A9" s="42" t="s">
        <v>29</v>
      </c>
      <c r="B9" s="46">
        <v>27.43092365</v>
      </c>
      <c r="C9" s="44">
        <v>49.183349190000001</v>
      </c>
      <c r="D9" s="44">
        <v>24.768929839999998</v>
      </c>
      <c r="E9" s="44">
        <v>46.362992749999997</v>
      </c>
      <c r="F9" s="44">
        <v>29.449786570000001</v>
      </c>
      <c r="G9" s="44">
        <v>44.354121919999997</v>
      </c>
      <c r="H9" s="44">
        <v>27.06622217</v>
      </c>
      <c r="I9" s="44">
        <v>42.160787050000003</v>
      </c>
      <c r="J9" s="46">
        <v>52.199853489999995</v>
      </c>
      <c r="K9" s="44">
        <v>95.546341939999991</v>
      </c>
      <c r="L9" s="44">
        <v>56.516008740000004</v>
      </c>
      <c r="M9" s="44">
        <v>86.514908969999993</v>
      </c>
      <c r="N9" s="46">
        <v>56.880710219999997</v>
      </c>
      <c r="O9" s="44">
        <v>93.537471109999998</v>
      </c>
      <c r="P9" s="44">
        <v>51.835152010000002</v>
      </c>
      <c r="Q9" s="44">
        <v>88.5237798</v>
      </c>
      <c r="R9" s="46">
        <v>108.71586223</v>
      </c>
      <c r="S9" s="44">
        <v>182.06125091000001</v>
      </c>
    </row>
    <row r="10" spans="1:19">
      <c r="A10" s="42" t="s">
        <v>34</v>
      </c>
      <c r="B10" s="46">
        <v>32.519052039999998</v>
      </c>
      <c r="C10" s="44">
        <v>27.170698269999999</v>
      </c>
      <c r="D10" s="44">
        <v>29.064250399999999</v>
      </c>
      <c r="E10" s="44">
        <v>29.558011279999999</v>
      </c>
      <c r="F10" s="44">
        <v>27.983409309999999</v>
      </c>
      <c r="G10" s="44">
        <v>28.126979200000001</v>
      </c>
      <c r="H10" s="44">
        <v>28.28006895</v>
      </c>
      <c r="I10" s="44">
        <v>29.499700170000001</v>
      </c>
      <c r="J10" s="46">
        <v>61.583302439999997</v>
      </c>
      <c r="K10" s="44">
        <v>56.728709549999998</v>
      </c>
      <c r="L10" s="44">
        <v>56.263478259999999</v>
      </c>
      <c r="M10" s="44">
        <v>57.626679370000005</v>
      </c>
      <c r="N10" s="46">
        <v>60.502461349999997</v>
      </c>
      <c r="O10" s="44">
        <v>55.297677469999996</v>
      </c>
      <c r="P10" s="44">
        <v>57.344319349999999</v>
      </c>
      <c r="Q10" s="44">
        <v>59.057711449999999</v>
      </c>
      <c r="R10" s="46">
        <v>117.8467807</v>
      </c>
      <c r="S10" s="44">
        <v>114.35538892</v>
      </c>
    </row>
    <row r="11" spans="1:19">
      <c r="A11" s="42" t="s">
        <v>32</v>
      </c>
      <c r="B11" s="46">
        <v>30.279867549999999</v>
      </c>
      <c r="C11" s="44">
        <v>33.239388140000003</v>
      </c>
      <c r="D11" s="44">
        <v>28.946191559999999</v>
      </c>
      <c r="E11" s="44">
        <v>28.34947764</v>
      </c>
      <c r="F11" s="44">
        <v>22.90358762</v>
      </c>
      <c r="G11" s="44">
        <v>26.449323849999999</v>
      </c>
      <c r="H11" s="44">
        <v>19.917978269999999</v>
      </c>
      <c r="I11" s="44">
        <v>22.157875059999999</v>
      </c>
      <c r="J11" s="46">
        <v>59.226059109999994</v>
      </c>
      <c r="K11" s="44">
        <v>61.588865780000006</v>
      </c>
      <c r="L11" s="44">
        <v>42.821565890000002</v>
      </c>
      <c r="M11" s="44">
        <v>48.607198909999994</v>
      </c>
      <c r="N11" s="46">
        <v>53.183455170000002</v>
      </c>
      <c r="O11" s="44">
        <v>59.688711990000002</v>
      </c>
      <c r="P11" s="44">
        <v>48.864169829999994</v>
      </c>
      <c r="Q11" s="44">
        <v>50.507352699999998</v>
      </c>
      <c r="R11" s="46">
        <v>102.04762499999998</v>
      </c>
      <c r="S11" s="44">
        <v>110.19606469</v>
      </c>
    </row>
    <row r="12" spans="1:19">
      <c r="A12" s="42" t="s">
        <v>33</v>
      </c>
      <c r="B12" s="46">
        <v>24.916099639999999</v>
      </c>
      <c r="C12" s="44">
        <v>23.968857719999999</v>
      </c>
      <c r="D12" s="44">
        <v>23.716940829999999</v>
      </c>
      <c r="E12" s="44">
        <v>25.357793059999999</v>
      </c>
      <c r="F12" s="44">
        <v>23.569562430000001</v>
      </c>
      <c r="G12" s="44">
        <v>26.48220195</v>
      </c>
      <c r="H12" s="44">
        <v>23.560805139999999</v>
      </c>
      <c r="I12" s="44">
        <v>23.569518110000001</v>
      </c>
      <c r="J12" s="46">
        <v>48.633040469999997</v>
      </c>
      <c r="K12" s="44">
        <v>49.326650779999994</v>
      </c>
      <c r="L12" s="44">
        <v>47.130367570000004</v>
      </c>
      <c r="M12" s="44">
        <v>50.051720060000001</v>
      </c>
      <c r="N12" s="46">
        <v>48.485662070000004</v>
      </c>
      <c r="O12" s="44">
        <v>50.451059669999999</v>
      </c>
      <c r="P12" s="44">
        <v>47.277745969999998</v>
      </c>
      <c r="Q12" s="44">
        <v>48.927311169999996</v>
      </c>
      <c r="R12" s="46">
        <v>95.763408040000002</v>
      </c>
      <c r="S12" s="44">
        <v>99.378370840000002</v>
      </c>
    </row>
    <row r="13" spans="1:19">
      <c r="A13" s="42" t="s">
        <v>30</v>
      </c>
      <c r="B13" s="46">
        <v>22.804094920000001</v>
      </c>
      <c r="C13" s="44">
        <v>29.512597589999999</v>
      </c>
      <c r="D13" s="44">
        <v>31.794313339999999</v>
      </c>
      <c r="E13" s="44">
        <v>33.168684460000001</v>
      </c>
      <c r="F13" s="44">
        <v>21.089082980000001</v>
      </c>
      <c r="G13" s="44">
        <v>21.075027089999999</v>
      </c>
      <c r="H13" s="44">
        <v>20.389073629999999</v>
      </c>
      <c r="I13" s="44">
        <v>21.701990370000001</v>
      </c>
      <c r="J13" s="46">
        <v>54.598408259999999</v>
      </c>
      <c r="K13" s="44">
        <v>62.68128205</v>
      </c>
      <c r="L13" s="44">
        <v>41.478156609999999</v>
      </c>
      <c r="M13" s="44">
        <v>42.777017459999996</v>
      </c>
      <c r="N13" s="46">
        <v>43.893177899999998</v>
      </c>
      <c r="O13" s="44">
        <v>50.587624679999998</v>
      </c>
      <c r="P13" s="44">
        <v>52.183386970000001</v>
      </c>
      <c r="Q13" s="44">
        <v>54.870674829999999</v>
      </c>
      <c r="R13" s="46">
        <v>96.076564869999999</v>
      </c>
      <c r="S13" s="44">
        <v>105.45829951</v>
      </c>
    </row>
    <row r="14" spans="1:19">
      <c r="A14" s="42" t="s">
        <v>36</v>
      </c>
      <c r="B14" s="46">
        <v>20.399724490000001</v>
      </c>
      <c r="C14" s="44">
        <v>23.355456969999999</v>
      </c>
      <c r="D14" s="44">
        <v>22.743470940000002</v>
      </c>
      <c r="E14" s="44">
        <v>19.54715281</v>
      </c>
      <c r="F14" s="44">
        <v>31.069519490000001</v>
      </c>
      <c r="G14" s="44">
        <v>32.671174729999997</v>
      </c>
      <c r="H14" s="44">
        <v>25.146929539999999</v>
      </c>
      <c r="I14" s="44">
        <v>27.930160449999999</v>
      </c>
      <c r="J14" s="46">
        <v>43.143195430000006</v>
      </c>
      <c r="K14" s="44">
        <v>42.902609779999999</v>
      </c>
      <c r="L14" s="44">
        <v>56.21644903</v>
      </c>
      <c r="M14" s="44">
        <v>60.601335179999992</v>
      </c>
      <c r="N14" s="46">
        <v>51.469243980000002</v>
      </c>
      <c r="O14" s="44">
        <v>56.026631699999996</v>
      </c>
      <c r="P14" s="44">
        <v>47.890400479999997</v>
      </c>
      <c r="Q14" s="44">
        <v>47.477313260000003</v>
      </c>
      <c r="R14" s="46">
        <v>99.359644460000013</v>
      </c>
      <c r="S14" s="44">
        <v>103.50394496</v>
      </c>
    </row>
    <row r="15" spans="1:19">
      <c r="A15" s="42" t="s">
        <v>28</v>
      </c>
      <c r="B15" s="46">
        <v>27.660130840000001</v>
      </c>
      <c r="C15" s="44">
        <v>35.545268440000001</v>
      </c>
      <c r="D15" s="44">
        <v>20.169731840000001</v>
      </c>
      <c r="E15" s="44">
        <v>56.228460040000002</v>
      </c>
      <c r="F15" s="44">
        <v>19.38152753</v>
      </c>
      <c r="G15" s="44">
        <v>25.238234609999999</v>
      </c>
      <c r="H15" s="44">
        <v>18.431466780000001</v>
      </c>
      <c r="I15" s="44">
        <v>23.847956459999999</v>
      </c>
      <c r="J15" s="46">
        <v>47.829862680000005</v>
      </c>
      <c r="K15" s="44">
        <v>91.773728480000003</v>
      </c>
      <c r="L15" s="44">
        <v>37.812994310000001</v>
      </c>
      <c r="M15" s="44">
        <v>49.086191069999998</v>
      </c>
      <c r="N15" s="46">
        <v>47.04165837</v>
      </c>
      <c r="O15" s="44">
        <v>60.78350305</v>
      </c>
      <c r="P15" s="44">
        <v>38.601198620000005</v>
      </c>
      <c r="Q15" s="44">
        <v>80.076416499999993</v>
      </c>
      <c r="R15" s="46">
        <v>85.642856990000013</v>
      </c>
      <c r="S15" s="44">
        <v>140.85991955</v>
      </c>
    </row>
    <row r="16" spans="1:19">
      <c r="A16" s="42" t="s">
        <v>31</v>
      </c>
      <c r="B16" s="46">
        <v>20.266744469999999</v>
      </c>
      <c r="C16" s="44">
        <v>52.55446894</v>
      </c>
      <c r="D16" s="44">
        <v>20.083077500000002</v>
      </c>
      <c r="E16" s="44">
        <v>150.79550879999999</v>
      </c>
      <c r="F16" s="44">
        <v>30.443393929999999</v>
      </c>
      <c r="G16" s="44">
        <v>104.57469740000001</v>
      </c>
      <c r="H16" s="44">
        <v>27.560107500000001</v>
      </c>
      <c r="I16" s="44">
        <v>88.600400260000001</v>
      </c>
      <c r="J16" s="46">
        <v>40.349821970000001</v>
      </c>
      <c r="K16" s="44">
        <v>203.34997773999999</v>
      </c>
      <c r="L16" s="44">
        <v>58.00350143</v>
      </c>
      <c r="M16" s="44">
        <v>193.17509766000001</v>
      </c>
      <c r="N16" s="46">
        <v>50.710138399999998</v>
      </c>
      <c r="O16" s="44">
        <v>157.12916634000001</v>
      </c>
      <c r="P16" s="44">
        <v>47.643185000000003</v>
      </c>
      <c r="Q16" s="44">
        <v>239.39590906000001</v>
      </c>
      <c r="R16" s="46">
        <v>98.353323400000008</v>
      </c>
      <c r="S16" s="44">
        <v>396.52507539999999</v>
      </c>
    </row>
    <row r="17" spans="1:19">
      <c r="A17" s="42" t="s">
        <v>26</v>
      </c>
      <c r="B17" s="46">
        <v>25.114598480000002</v>
      </c>
      <c r="C17" s="44">
        <v>20.838974350000001</v>
      </c>
      <c r="D17" s="44">
        <v>27.76684195</v>
      </c>
      <c r="E17" s="44">
        <v>20.890027870000001</v>
      </c>
      <c r="F17" s="44">
        <v>26.840037909999999</v>
      </c>
      <c r="G17" s="44">
        <v>19.83335649</v>
      </c>
      <c r="H17" s="44">
        <v>18.221720959999999</v>
      </c>
      <c r="I17" s="44">
        <v>17.166215000000001</v>
      </c>
      <c r="J17" s="46">
        <v>52.881440429999998</v>
      </c>
      <c r="K17" s="44">
        <v>41.729002219999998</v>
      </c>
      <c r="L17" s="44">
        <v>45.061758869999998</v>
      </c>
      <c r="M17" s="44">
        <v>36.999571490000001</v>
      </c>
      <c r="N17" s="46">
        <v>51.954636390000005</v>
      </c>
      <c r="O17" s="44">
        <v>40.672330840000001</v>
      </c>
      <c r="P17" s="44">
        <v>45.988562909999999</v>
      </c>
      <c r="Q17" s="44">
        <v>38.056242870000005</v>
      </c>
      <c r="R17" s="46">
        <v>97.943199300000003</v>
      </c>
      <c r="S17" s="44">
        <v>78.728573710000006</v>
      </c>
    </row>
    <row r="18" spans="1:19">
      <c r="A18" s="42" t="s">
        <v>27</v>
      </c>
      <c r="B18" s="46">
        <v>40.821402319999997</v>
      </c>
      <c r="C18" s="44">
        <v>69.829141120000003</v>
      </c>
      <c r="D18" s="44">
        <v>29.38292612</v>
      </c>
      <c r="E18" s="44">
        <v>66.872597929999998</v>
      </c>
      <c r="F18" s="44">
        <v>32.346793409999997</v>
      </c>
      <c r="G18" s="44">
        <v>29.539645119999999</v>
      </c>
      <c r="H18" s="44">
        <v>20.505591469999999</v>
      </c>
      <c r="I18" s="44">
        <v>24.462154089999999</v>
      </c>
      <c r="J18" s="46">
        <v>70.204328439999998</v>
      </c>
      <c r="K18" s="44">
        <v>136.70173905000001</v>
      </c>
      <c r="L18" s="44">
        <v>52.852384879999995</v>
      </c>
      <c r="M18" s="44">
        <v>54.001799210000001</v>
      </c>
      <c r="N18" s="46">
        <v>73.168195729999994</v>
      </c>
      <c r="O18" s="44">
        <v>99.368786240000006</v>
      </c>
      <c r="P18" s="44">
        <v>49.888517589999999</v>
      </c>
      <c r="Q18" s="44">
        <v>91.334752019999996</v>
      </c>
      <c r="R18" s="46">
        <v>123.05671331999999</v>
      </c>
      <c r="S18" s="44">
        <v>190.70353826000002</v>
      </c>
    </row>
    <row r="21" spans="1:19">
      <c r="A21" s="53" t="s">
        <v>39</v>
      </c>
      <c r="B21" s="54"/>
      <c r="C21" s="54" t="s">
        <v>40</v>
      </c>
      <c r="D21" s="57"/>
      <c r="E21" s="57" t="s">
        <v>54</v>
      </c>
      <c r="F21" s="57"/>
      <c r="G21" s="57" t="s">
        <v>43</v>
      </c>
      <c r="H21" s="57"/>
    </row>
    <row r="22" spans="1:19">
      <c r="A22" s="52" t="s">
        <v>51</v>
      </c>
      <c r="B22" s="47" t="s">
        <v>52</v>
      </c>
      <c r="C22" s="47" t="s">
        <v>51</v>
      </c>
      <c r="D22" s="47" t="s">
        <v>52</v>
      </c>
      <c r="E22" s="47" t="s">
        <v>51</v>
      </c>
      <c r="F22" s="47" t="s">
        <v>52</v>
      </c>
      <c r="G22" s="47" t="s">
        <v>51</v>
      </c>
      <c r="H22" s="47" t="s">
        <v>52</v>
      </c>
    </row>
    <row r="23" spans="1:19">
      <c r="A23" s="60">
        <v>4.6108721566589211E-2</v>
      </c>
      <c r="B23" s="61"/>
      <c r="C23" s="61">
        <v>0.16633566927699558</v>
      </c>
      <c r="D23" s="61"/>
      <c r="E23" s="61">
        <f>TTEST(E27:E37,F27:F37,2,1)</f>
        <v>6.3475594729708595E-2</v>
      </c>
      <c r="F23" s="61"/>
      <c r="G23" s="61">
        <v>6.3475594729708595E-2</v>
      </c>
      <c r="H23" s="61"/>
    </row>
    <row r="24" spans="1:19">
      <c r="A24" s="46">
        <v>53.365280953636358</v>
      </c>
      <c r="B24" s="44">
        <v>93.705337849090924</v>
      </c>
      <c r="C24" s="44">
        <v>49.234425524545458</v>
      </c>
      <c r="D24" s="56">
        <v>67.25308437181819</v>
      </c>
      <c r="E24" s="56">
        <f>AVERAGE(E27:E37)</f>
        <v>51.299853239090908</v>
      </c>
      <c r="F24" s="56">
        <f>AVERAGE(F27:F37)</f>
        <v>80.479211110454543</v>
      </c>
      <c r="G24" s="56">
        <v>102.59970647818182</v>
      </c>
      <c r="H24" s="56">
        <v>160.95842222090909</v>
      </c>
    </row>
    <row r="25" spans="1:19">
      <c r="A25" s="46">
        <v>8.5117577348494979</v>
      </c>
      <c r="B25" s="44">
        <v>57.847764676273549</v>
      </c>
      <c r="C25" s="44">
        <v>7.0570575748270112</v>
      </c>
      <c r="D25" s="56">
        <v>43.675603760861314</v>
      </c>
      <c r="E25" s="56">
        <f>STDEV(E27:E37)</f>
        <v>5.2847118439517358</v>
      </c>
      <c r="F25" s="56">
        <f>STDEV(F27:F37)</f>
        <v>46.535135335248576</v>
      </c>
      <c r="G25" s="56">
        <v>10.569423687903468</v>
      </c>
      <c r="H25" s="56">
        <v>93.070270670497152</v>
      </c>
    </row>
    <row r="26" spans="1:19">
      <c r="A26" s="48">
        <f t="shared" ref="A26" si="1">A25/SQRT(11)</f>
        <v>2.5663915193546516</v>
      </c>
      <c r="B26" s="49">
        <f t="shared" ref="B26" si="2">B25/SQRT(11)</f>
        <v>17.441757308361296</v>
      </c>
      <c r="C26" s="49">
        <f t="shared" ref="C26" si="3">C25/SQRT(11)</f>
        <v>2.127782918148784</v>
      </c>
      <c r="D26" s="49">
        <f t="shared" ref="D26" si="4">D25/SQRT(11)</f>
        <v>13.168690015182925</v>
      </c>
      <c r="E26" s="49">
        <f t="shared" ref="E26" si="5">E25/SQRT(11)</f>
        <v>1.5934005737759205</v>
      </c>
      <c r="F26" s="49">
        <f t="shared" ref="F26" si="6">F25/SQRT(11)</f>
        <v>14.030871225038997</v>
      </c>
      <c r="G26" s="49">
        <f t="shared" ref="G26" si="7">G25/SQRT(11)</f>
        <v>3.1868011475518396</v>
      </c>
      <c r="H26" s="49">
        <f t="shared" ref="H26" si="8">H25/SQRT(11)</f>
        <v>28.061742450077993</v>
      </c>
    </row>
    <row r="27" spans="1:19">
      <c r="A27" s="46">
        <v>56.368777770000001</v>
      </c>
      <c r="B27" s="44">
        <v>188.42980896999998</v>
      </c>
      <c r="C27" s="44">
        <v>47.422015180000002</v>
      </c>
      <c r="D27" s="56">
        <v>60.342408710000001</v>
      </c>
      <c r="E27" s="56">
        <f>(A27+C27)/2</f>
        <v>51.895396474999998</v>
      </c>
      <c r="F27" s="56">
        <f>(B27+D27)/2</f>
        <v>124.38610883999999</v>
      </c>
      <c r="G27" s="56">
        <v>103.79079295</v>
      </c>
      <c r="H27" s="56">
        <v>248.77221767999998</v>
      </c>
    </row>
    <row r="28" spans="1:19">
      <c r="A28" s="46">
        <v>52.199853489999995</v>
      </c>
      <c r="B28" s="44">
        <v>95.546341939999991</v>
      </c>
      <c r="C28" s="44">
        <v>56.516008740000004</v>
      </c>
      <c r="D28" s="44">
        <v>86.514908969999993</v>
      </c>
      <c r="E28" s="56">
        <f t="shared" ref="E28:E37" si="9">(A28+C28)/2</f>
        <v>54.357931115</v>
      </c>
      <c r="F28" s="56">
        <f t="shared" ref="F28:F37" si="10">(B28+D28)/2</f>
        <v>91.030625454999992</v>
      </c>
      <c r="G28" s="56">
        <v>108.71586223</v>
      </c>
      <c r="H28" s="44">
        <v>182.06125091000001</v>
      </c>
    </row>
    <row r="29" spans="1:19">
      <c r="A29" s="46">
        <v>61.583302439999997</v>
      </c>
      <c r="B29" s="44">
        <v>56.728709549999998</v>
      </c>
      <c r="C29" s="44">
        <v>56.263478259999999</v>
      </c>
      <c r="D29" s="44">
        <v>57.626679370000005</v>
      </c>
      <c r="E29" s="56">
        <f t="shared" si="9"/>
        <v>58.923390349999998</v>
      </c>
      <c r="F29" s="56">
        <f t="shared" si="10"/>
        <v>57.177694459999998</v>
      </c>
      <c r="G29" s="56">
        <v>117.8467807</v>
      </c>
      <c r="H29" s="44">
        <v>114.35538892</v>
      </c>
    </row>
    <row r="30" spans="1:19">
      <c r="A30" s="46">
        <v>59.226059109999994</v>
      </c>
      <c r="B30" s="44">
        <v>61.588865780000006</v>
      </c>
      <c r="C30" s="44">
        <v>42.821565890000002</v>
      </c>
      <c r="D30" s="44">
        <v>48.607198909999994</v>
      </c>
      <c r="E30" s="56">
        <f t="shared" si="9"/>
        <v>51.023812499999998</v>
      </c>
      <c r="F30" s="56">
        <f t="shared" si="10"/>
        <v>55.098032345</v>
      </c>
      <c r="G30" s="56">
        <v>102.04762499999998</v>
      </c>
      <c r="H30" s="44">
        <v>110.19606469</v>
      </c>
    </row>
    <row r="31" spans="1:19">
      <c r="A31" s="46">
        <v>48.633040469999997</v>
      </c>
      <c r="B31" s="44">
        <v>49.326650779999994</v>
      </c>
      <c r="C31" s="44">
        <v>47.130367570000004</v>
      </c>
      <c r="D31" s="44">
        <v>50.051720060000001</v>
      </c>
      <c r="E31" s="56">
        <f t="shared" si="9"/>
        <v>47.881704020000001</v>
      </c>
      <c r="F31" s="56">
        <f t="shared" si="10"/>
        <v>49.689185420000001</v>
      </c>
      <c r="G31" s="56">
        <v>95.763408040000002</v>
      </c>
      <c r="H31" s="44">
        <v>99.378370840000002</v>
      </c>
    </row>
    <row r="32" spans="1:19">
      <c r="A32" s="46">
        <v>54.598408259999999</v>
      </c>
      <c r="B32" s="44">
        <v>62.68128205</v>
      </c>
      <c r="C32" s="44">
        <v>41.478156609999999</v>
      </c>
      <c r="D32" s="44">
        <v>42.777017459999996</v>
      </c>
      <c r="E32" s="56">
        <f t="shared" si="9"/>
        <v>48.038282434999999</v>
      </c>
      <c r="F32" s="56">
        <f t="shared" si="10"/>
        <v>52.729149754999995</v>
      </c>
      <c r="G32" s="56">
        <v>96.076564869999999</v>
      </c>
      <c r="H32" s="44">
        <v>105.45829951</v>
      </c>
    </row>
    <row r="33" spans="1:8">
      <c r="A33" s="46">
        <v>43.143195430000006</v>
      </c>
      <c r="B33" s="44">
        <v>42.902609779999999</v>
      </c>
      <c r="C33" s="44">
        <v>56.21644903</v>
      </c>
      <c r="D33" s="44">
        <v>60.601335179999992</v>
      </c>
      <c r="E33" s="56">
        <f t="shared" si="9"/>
        <v>49.679822229999999</v>
      </c>
      <c r="F33" s="56">
        <f t="shared" si="10"/>
        <v>51.751972479999992</v>
      </c>
      <c r="G33" s="56">
        <v>99.359644460000013</v>
      </c>
      <c r="H33" s="44">
        <v>103.50394496</v>
      </c>
    </row>
    <row r="34" spans="1:8">
      <c r="A34" s="46">
        <v>47.829862680000005</v>
      </c>
      <c r="B34" s="44">
        <v>91.773728480000003</v>
      </c>
      <c r="C34" s="44">
        <v>37.812994310000001</v>
      </c>
      <c r="D34" s="44">
        <v>49.086191069999998</v>
      </c>
      <c r="E34" s="56">
        <f t="shared" si="9"/>
        <v>42.821428495000006</v>
      </c>
      <c r="F34" s="56">
        <f t="shared" si="10"/>
        <v>70.429959775</v>
      </c>
      <c r="G34" s="56">
        <v>85.642856990000013</v>
      </c>
      <c r="H34" s="44">
        <v>140.85991955</v>
      </c>
    </row>
    <row r="35" spans="1:8">
      <c r="A35" s="46">
        <v>40.349821970000001</v>
      </c>
      <c r="B35" s="44">
        <v>203.34997773999999</v>
      </c>
      <c r="C35" s="44">
        <v>58.00350143</v>
      </c>
      <c r="D35" s="44">
        <v>193.17509766000001</v>
      </c>
      <c r="E35" s="56">
        <f t="shared" si="9"/>
        <v>49.176661699999997</v>
      </c>
      <c r="F35" s="56">
        <f t="shared" si="10"/>
        <v>198.2625377</v>
      </c>
      <c r="G35" s="56">
        <v>98.353323400000008</v>
      </c>
      <c r="H35" s="44">
        <v>396.52507539999999</v>
      </c>
    </row>
    <row r="36" spans="1:8">
      <c r="A36" s="46">
        <v>52.881440429999998</v>
      </c>
      <c r="B36" s="44">
        <v>41.729002219999998</v>
      </c>
      <c r="C36" s="44">
        <v>45.061758869999998</v>
      </c>
      <c r="D36" s="44">
        <v>36.999571490000001</v>
      </c>
      <c r="E36" s="56">
        <f t="shared" si="9"/>
        <v>48.971599650000002</v>
      </c>
      <c r="F36" s="56">
        <f t="shared" si="10"/>
        <v>39.364286855000003</v>
      </c>
      <c r="G36" s="56">
        <v>97.943199300000003</v>
      </c>
      <c r="H36" s="44">
        <v>78.728573710000006</v>
      </c>
    </row>
    <row r="37" spans="1:8">
      <c r="A37" s="46">
        <v>70.204328439999998</v>
      </c>
      <c r="B37" s="44">
        <v>136.70173905000001</v>
      </c>
      <c r="C37" s="44">
        <v>52.852384879999995</v>
      </c>
      <c r="D37" s="44">
        <v>54.001799210000001</v>
      </c>
      <c r="E37" s="56">
        <f t="shared" si="9"/>
        <v>61.52835666</v>
      </c>
      <c r="F37" s="56">
        <f t="shared" si="10"/>
        <v>95.351769130000008</v>
      </c>
      <c r="G37" s="56">
        <v>123.05671331999999</v>
      </c>
      <c r="H37" s="44">
        <v>190.70353826000002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analysis</vt:lpstr>
      <vt:lpstr>Yogibo</vt:lpstr>
      <vt:lpstr>Control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masaki_nishida</cp:lastModifiedBy>
  <dcterms:created xsi:type="dcterms:W3CDTF">2021-03-07T15:55:04Z</dcterms:created>
  <dcterms:modified xsi:type="dcterms:W3CDTF">2021-12-21T06:04:56Z</dcterms:modified>
</cp:coreProperties>
</file>